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state="hidden" r:id="rId29"/>
    <sheet name="GE" sheetId="86" r:id="rId30"/>
    <sheet name="XRAY" sheetId="103" state="hidden" r:id="rId31"/>
    <sheet name="XLP" sheetId="104" r:id="rId32"/>
    <sheet name="KR" sheetId="51" state="hidden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state="hidden" r:id="rId49"/>
    <sheet name="AZO" sheetId="83" state="hidden" r:id="rId50"/>
    <sheet name="FL" sheetId="98" state="hidden" r:id="rId51"/>
    <sheet name="MLM" sheetId="97" state="hidden" r:id="rId52"/>
    <sheet name="KHC" sheetId="96" state="hidden" r:id="rId53"/>
    <sheet name="KBWY" sheetId="94" state="hidden" r:id="rId54"/>
    <sheet name="AYI" sheetId="92" state="hidden" r:id="rId55"/>
    <sheet name="DIA" sheetId="91" state="hidden" r:id="rId56"/>
    <sheet name="ICE" sheetId="95" r:id="rId57"/>
    <sheet name="NKE" sheetId="50" state="hidden" r:id="rId58"/>
    <sheet name="MOS" sheetId="58" state="hidden" r:id="rId59"/>
    <sheet name="VGK" sheetId="59" state="hidden" r:id="rId60"/>
    <sheet name="CMG" sheetId="87" state="hidden" r:id="rId61"/>
    <sheet name="HAS" sheetId="90" r:id="rId62"/>
    <sheet name="HSIC" sheetId="82" state="hidden" r:id="rId63"/>
    <sheet name="PDCO" sheetId="88" state="hidden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state="hidden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0" i="101" l="1"/>
  <c r="F50" i="101"/>
  <c r="H50" i="101"/>
  <c r="G50" i="101"/>
  <c r="K41" i="69"/>
  <c r="F41" i="69"/>
  <c r="H41" i="69"/>
  <c r="G41" i="69"/>
  <c r="F33" i="108"/>
  <c r="H33" i="108"/>
  <c r="G33" i="108"/>
  <c r="K136" i="58"/>
  <c r="F136" i="58"/>
  <c r="H136" i="58"/>
  <c r="G136" i="58"/>
  <c r="F44" i="105"/>
  <c r="H44" i="105"/>
  <c r="G44" i="105"/>
  <c r="F53" i="96"/>
  <c r="H53" i="96"/>
  <c r="G53" i="96"/>
  <c r="F105" i="46"/>
  <c r="H105" i="46"/>
  <c r="G105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C18" i="93"/>
  <c r="A762" i="38" l="1"/>
  <c r="D762" i="38"/>
  <c r="E762" i="38"/>
  <c r="G762" i="38"/>
  <c r="H762" i="38"/>
  <c r="K762" i="38"/>
  <c r="L762" i="38" s="1"/>
  <c r="P762" i="38" s="1"/>
  <c r="M762" i="38"/>
  <c r="N762" i="38" s="1"/>
  <c r="S762" i="38"/>
  <c r="T310" i="1"/>
  <c r="F77" i="88"/>
  <c r="H77" i="88"/>
  <c r="G77" i="88"/>
  <c r="O762" i="38" l="1"/>
  <c r="Z762" i="38"/>
  <c r="U762" i="38"/>
  <c r="C18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5" i="58"/>
  <c r="H135" i="58"/>
  <c r="G135" i="58"/>
  <c r="F35" i="58"/>
  <c r="F306" i="25"/>
  <c r="G306" i="25"/>
  <c r="H306" i="25"/>
  <c r="F105" i="25"/>
  <c r="F61" i="92"/>
  <c r="H61" i="92"/>
  <c r="G61" i="92"/>
  <c r="F14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/>
  <c r="P757" i="38" s="1"/>
  <c r="M757" i="38"/>
  <c r="N757" i="38" s="1"/>
  <c r="S757" i="38"/>
  <c r="H18" i="101"/>
  <c r="F27" i="111"/>
  <c r="G27" i="111"/>
  <c r="H27" i="111"/>
  <c r="F3" i="111"/>
  <c r="F49" i="101"/>
  <c r="H49" i="101"/>
  <c r="G49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H18" i="99"/>
  <c r="C18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4" i="58"/>
  <c r="G134" i="58"/>
  <c r="H134" i="58"/>
  <c r="F104" i="46"/>
  <c r="G104" i="46"/>
  <c r="H104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H19" i="113"/>
  <c r="C85" i="112"/>
  <c r="C19" i="112"/>
  <c r="H85" i="112"/>
  <c r="F85" i="112"/>
  <c r="M19" i="113"/>
  <c r="C85" i="113"/>
  <c r="M85" i="112"/>
  <c r="H85" i="113"/>
  <c r="M19" i="112"/>
  <c r="K19" i="113"/>
  <c r="F85" i="113"/>
  <c r="K85" i="113"/>
  <c r="C19" i="113"/>
  <c r="F19" i="112"/>
  <c r="H19" i="112"/>
  <c r="K19" i="112"/>
  <c r="M85" i="113"/>
  <c r="F19" i="113"/>
  <c r="K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0" i="92"/>
  <c r="H60" i="92"/>
  <c r="G60" i="92"/>
  <c r="F13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3" i="58"/>
  <c r="H133" i="58"/>
  <c r="G133" i="58"/>
  <c r="F34" i="58"/>
  <c r="F33" i="58"/>
  <c r="F303" i="25"/>
  <c r="H303" i="25"/>
  <c r="G303" i="25"/>
  <c r="F103" i="25"/>
  <c r="F102" i="25"/>
  <c r="F101" i="25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F85" i="111"/>
  <c r="F85" i="110"/>
  <c r="K19" i="111"/>
  <c r="H19" i="111"/>
  <c r="H19" i="110"/>
  <c r="M19" i="111"/>
  <c r="C19" i="110"/>
  <c r="C85" i="110"/>
  <c r="M85" i="110"/>
  <c r="C85" i="111"/>
  <c r="M85" i="111"/>
  <c r="H85" i="111"/>
  <c r="F19" i="110"/>
  <c r="K85" i="111"/>
  <c r="F19" i="111"/>
  <c r="K85" i="110"/>
  <c r="H85" i="110"/>
  <c r="M19" i="110"/>
  <c r="K19" i="110"/>
  <c r="C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2" i="58"/>
  <c r="H132" i="58"/>
  <c r="G132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58" i="92"/>
  <c r="H58" i="92"/>
  <c r="G58" i="92"/>
  <c r="F301" i="25"/>
  <c r="G301" i="25"/>
  <c r="H301" i="25"/>
  <c r="C85" i="109"/>
  <c r="K19" i="109"/>
  <c r="M19" i="109"/>
  <c r="H19" i="109"/>
  <c r="H85" i="109"/>
  <c r="M85" i="109"/>
  <c r="K85" i="109"/>
  <c r="F85" i="109"/>
  <c r="F19" i="109"/>
  <c r="C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31" i="58"/>
  <c r="G131" i="58"/>
  <c r="H131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0" i="58"/>
  <c r="G130" i="58"/>
  <c r="H130" i="58"/>
  <c r="F129" i="58"/>
  <c r="H129" i="58"/>
  <c r="G129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8" i="58"/>
  <c r="G128" i="58"/>
  <c r="H128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7" i="58"/>
  <c r="G127" i="58"/>
  <c r="H127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55" i="92"/>
  <c r="G55" i="92"/>
  <c r="F55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6" i="58"/>
  <c r="G126" i="58"/>
  <c r="H126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5" i="58"/>
  <c r="G125" i="58"/>
  <c r="H125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4" i="58"/>
  <c r="H124" i="58"/>
  <c r="G124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H18" i="92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3" i="58"/>
  <c r="H123" i="58"/>
  <c r="G123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2" i="58"/>
  <c r="H122" i="58"/>
  <c r="G122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1" i="58"/>
  <c r="G121" i="58"/>
  <c r="H121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0" i="58"/>
  <c r="H120" i="58"/>
  <c r="G120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9" i="58"/>
  <c r="H119" i="58"/>
  <c r="G119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8" i="58"/>
  <c r="F118" i="58"/>
  <c r="H118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K85" i="108"/>
  <c r="F85" i="108"/>
  <c r="F19" i="108"/>
  <c r="M19" i="108"/>
  <c r="H85" i="108"/>
  <c r="M85" i="108"/>
  <c r="C19" i="108"/>
  <c r="H19" i="108"/>
  <c r="C85" i="108"/>
  <c r="K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7" i="58" l="1"/>
  <c r="G117" i="58"/>
  <c r="H117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19" i="107"/>
  <c r="H19" i="107"/>
  <c r="F85" i="107"/>
  <c r="K19" i="107"/>
  <c r="M19" i="107"/>
  <c r="C85" i="107"/>
  <c r="M85" i="107"/>
  <c r="F19" i="107"/>
  <c r="K85" i="107"/>
  <c r="H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6" i="58"/>
  <c r="G116" i="58"/>
  <c r="H116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39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5" i="58"/>
  <c r="F115" i="58"/>
  <c r="H115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4" i="58"/>
  <c r="H114" i="58"/>
  <c r="G114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M85" i="106"/>
  <c r="C85" i="106"/>
  <c r="K19" i="106"/>
  <c r="K85" i="106"/>
  <c r="H19" i="106"/>
  <c r="H85" i="106"/>
  <c r="F85" i="106"/>
  <c r="C19" i="106"/>
  <c r="F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3" i="58"/>
  <c r="H113" i="58"/>
  <c r="G113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1" i="58"/>
  <c r="G111" i="58"/>
  <c r="H111" i="58"/>
  <c r="F112" i="58"/>
  <c r="G112" i="58"/>
  <c r="H112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7" i="46"/>
  <c r="H77" i="46"/>
  <c r="G77" i="46"/>
  <c r="F41" i="47"/>
  <c r="H41" i="47"/>
  <c r="G41" i="47"/>
  <c r="K9" i="47"/>
  <c r="K13" i="46"/>
  <c r="F257" i="25"/>
  <c r="H257" i="25"/>
  <c r="G257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7" i="46"/>
  <c r="M19" i="47"/>
  <c r="C19" i="47"/>
  <c r="H19" i="47"/>
  <c r="H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19" i="105"/>
  <c r="K85" i="105"/>
  <c r="M85" i="105"/>
  <c r="F19" i="105"/>
  <c r="C19" i="105"/>
  <c r="H85" i="105"/>
  <c r="H19" i="105"/>
  <c r="C85" i="105"/>
  <c r="F85" i="105"/>
  <c r="K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0" i="58"/>
  <c r="F110" i="58"/>
  <c r="H110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09" i="58"/>
  <c r="F109" i="58"/>
  <c r="H109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8" i="58"/>
  <c r="F108" i="58"/>
  <c r="H108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7" i="58"/>
  <c r="H107" i="58"/>
  <c r="G107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6" i="58"/>
  <c r="H106" i="58"/>
  <c r="G106" i="58"/>
  <c r="H39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5" i="58"/>
  <c r="H105" i="58"/>
  <c r="G105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4" i="58"/>
  <c r="H104" i="58"/>
  <c r="G104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3" i="58"/>
  <c r="H103" i="58"/>
  <c r="G103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M85" i="104"/>
  <c r="K19" i="104"/>
  <c r="C85" i="104"/>
  <c r="F85" i="104"/>
  <c r="H85" i="104"/>
  <c r="K85" i="104"/>
  <c r="C19" i="104"/>
  <c r="F19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2" i="58"/>
  <c r="G102" i="58"/>
  <c r="H102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1" i="58"/>
  <c r="G101" i="58"/>
  <c r="H101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0" i="58"/>
  <c r="H100" i="58"/>
  <c r="G100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9" i="58"/>
  <c r="H99" i="58"/>
  <c r="G99" i="58"/>
  <c r="F23" i="58"/>
  <c r="F31" i="101"/>
  <c r="H31" i="101"/>
  <c r="G31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8" i="58"/>
  <c r="H98" i="58"/>
  <c r="G98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97" i="58"/>
  <c r="H97" i="58"/>
  <c r="G97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6" i="58"/>
  <c r="H96" i="58"/>
  <c r="G96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5" i="58"/>
  <c r="H95" i="58"/>
  <c r="G95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4" i="58"/>
  <c r="H94" i="58"/>
  <c r="G94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3" i="58"/>
  <c r="G93" i="58"/>
  <c r="H93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20" i="25"/>
  <c r="H220" i="25"/>
  <c r="G220" i="25"/>
  <c r="F69" i="25"/>
  <c r="C19" i="103"/>
  <c r="M85" i="103"/>
  <c r="K85" i="103"/>
  <c r="F85" i="103"/>
  <c r="C85" i="103"/>
  <c r="K19" i="89"/>
  <c r="H19" i="103"/>
  <c r="H85" i="103"/>
  <c r="M19" i="103"/>
  <c r="K19" i="103"/>
  <c r="F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H85" i="102"/>
  <c r="C19" i="102"/>
  <c r="F85" i="102"/>
  <c r="C85" i="102"/>
  <c r="M19" i="102"/>
  <c r="K85" i="102"/>
  <c r="M85" i="102"/>
  <c r="H19" i="102"/>
  <c r="K19" i="102"/>
  <c r="F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2" i="58"/>
  <c r="H92" i="58"/>
  <c r="G92" i="58"/>
  <c r="F19" i="58"/>
  <c r="F43" i="88"/>
  <c r="H43" i="88"/>
  <c r="G43" i="88"/>
  <c r="F10" i="88"/>
  <c r="AA10" i="88" s="1"/>
  <c r="AB10" i="88" s="1"/>
  <c r="M85" i="101"/>
  <c r="H85" i="101"/>
  <c r="K19" i="99"/>
  <c r="M19" i="101"/>
  <c r="C85" i="99"/>
  <c r="M85" i="99"/>
  <c r="H19" i="99"/>
  <c r="K85" i="101"/>
  <c r="H19" i="101"/>
  <c r="C85" i="101"/>
  <c r="C19" i="100"/>
  <c r="H85" i="100"/>
  <c r="K85" i="100"/>
  <c r="M19" i="100"/>
  <c r="K19" i="101"/>
  <c r="F85" i="101"/>
  <c r="C85" i="100"/>
  <c r="K85" i="99"/>
  <c r="K19" i="100"/>
  <c r="C19" i="101"/>
  <c r="F85" i="100"/>
  <c r="H19" i="100"/>
  <c r="H85" i="99"/>
  <c r="M85" i="100"/>
  <c r="F19" i="99"/>
  <c r="F19" i="100"/>
  <c r="C19" i="99"/>
  <c r="F19" i="101"/>
  <c r="F85" i="99"/>
  <c r="M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8" i="101" l="1"/>
  <c r="J49" i="101"/>
  <c r="J46" i="10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1" i="58" l="1"/>
  <c r="G91" i="58"/>
  <c r="H91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H85" i="98"/>
  <c r="K19" i="98"/>
  <c r="K85" i="98"/>
  <c r="F19" i="98"/>
  <c r="K85" i="97"/>
  <c r="H85" i="97"/>
  <c r="C19" i="98"/>
  <c r="M19" i="98"/>
  <c r="C19" i="97"/>
  <c r="M19" i="97"/>
  <c r="H19" i="98"/>
  <c r="C85" i="98"/>
  <c r="F85" i="98"/>
  <c r="F85" i="97"/>
  <c r="M85" i="98"/>
  <c r="F19" i="97"/>
  <c r="K25" i="88"/>
  <c r="C85" i="97"/>
  <c r="M85" i="97"/>
  <c r="H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0" i="58"/>
  <c r="G90" i="58"/>
  <c r="F90" i="58"/>
  <c r="F89" i="58"/>
  <c r="H89" i="58"/>
  <c r="G89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88" i="58"/>
  <c r="H88" i="58"/>
  <c r="G88" i="58"/>
  <c r="K14" i="58"/>
  <c r="F87" i="58"/>
  <c r="H87" i="58"/>
  <c r="G87" i="58"/>
  <c r="K13" i="58"/>
  <c r="C84" i="96"/>
  <c r="H84" i="96"/>
  <c r="K84" i="96"/>
  <c r="K19" i="96"/>
  <c r="M84" i="96"/>
  <c r="F19" i="96"/>
  <c r="C19" i="96"/>
  <c r="M19" i="96"/>
  <c r="H19" i="96"/>
  <c r="F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6" i="58"/>
  <c r="H86" i="58"/>
  <c r="G86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5" i="58"/>
  <c r="H85" i="58"/>
  <c r="F84" i="58"/>
  <c r="H84" i="58"/>
  <c r="G85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4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M19" i="95"/>
  <c r="K19" i="95"/>
  <c r="F85" i="95"/>
  <c r="H85" i="95"/>
  <c r="C19" i="95"/>
  <c r="C85" i="95"/>
  <c r="F19" i="95"/>
  <c r="K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19" i="94"/>
  <c r="K19" i="94"/>
  <c r="C19" i="94"/>
  <c r="C85" i="94"/>
  <c r="F85" i="94"/>
  <c r="H85" i="94"/>
  <c r="K85" i="94"/>
  <c r="H19" i="94"/>
  <c r="M85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7" i="93"/>
  <c r="K87" i="93"/>
  <c r="H87" i="93"/>
  <c r="F87" i="93"/>
  <c r="C87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88" i="93"/>
  <c r="M88" i="93"/>
  <c r="H88" i="93"/>
  <c r="K88" i="93"/>
  <c r="C88" i="93"/>
  <c r="F19" i="93"/>
  <c r="H19" i="93"/>
  <c r="M19" i="93"/>
  <c r="Q8" i="94" l="1"/>
  <c r="Q7" i="94" s="1"/>
  <c r="Q3" i="94"/>
  <c r="Q6" i="94" s="1"/>
  <c r="Z578" i="38"/>
  <c r="O578" i="38"/>
  <c r="P578" i="38"/>
  <c r="M69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87" i="92"/>
  <c r="K87" i="92"/>
  <c r="H87" i="92"/>
  <c r="F87" i="92"/>
  <c r="C8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3" i="58"/>
  <c r="G83" i="58"/>
  <c r="H83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92"/>
  <c r="H88" i="92"/>
  <c r="F19" i="91"/>
  <c r="H85" i="91"/>
  <c r="M88" i="92"/>
  <c r="C85" i="91"/>
  <c r="K19" i="92"/>
  <c r="C88" i="92"/>
  <c r="H19" i="91"/>
  <c r="F88" i="92"/>
  <c r="C19" i="92"/>
  <c r="F85" i="91"/>
  <c r="H19" i="92"/>
  <c r="M19" i="92"/>
  <c r="K85" i="91"/>
  <c r="F19" i="47"/>
  <c r="M85" i="91"/>
  <c r="M19" i="91"/>
  <c r="C19" i="91"/>
  <c r="K19" i="91"/>
  <c r="K88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2" i="58"/>
  <c r="H82" i="58"/>
  <c r="G82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1" i="58"/>
  <c r="H81" i="58"/>
  <c r="G81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0" i="58"/>
  <c r="H80" i="58"/>
  <c r="G80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9" i="58"/>
  <c r="H79" i="58"/>
  <c r="G79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78" i="58"/>
  <c r="H78" i="58"/>
  <c r="G78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7" i="58"/>
  <c r="G77" i="58"/>
  <c r="H77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6" i="58"/>
  <c r="H76" i="58"/>
  <c r="G76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85" i="90"/>
  <c r="K19" i="90"/>
  <c r="H85" i="90"/>
  <c r="M85" i="90"/>
  <c r="C85" i="90"/>
  <c r="F85" i="90"/>
  <c r="C19" i="90"/>
  <c r="H19" i="90"/>
  <c r="F19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5" i="58"/>
  <c r="H75" i="58"/>
  <c r="G75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K85" i="89"/>
  <c r="H60" i="51"/>
  <c r="M85" i="89"/>
  <c r="H85" i="89"/>
  <c r="F85" i="89"/>
  <c r="H19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7"/>
  <c r="F85" i="87"/>
  <c r="H19" i="87"/>
  <c r="H101" i="88"/>
  <c r="F25" i="88"/>
  <c r="K19" i="87"/>
  <c r="M19" i="87"/>
  <c r="C19" i="87"/>
  <c r="M85" i="87"/>
  <c r="C85" i="87"/>
  <c r="K101" i="88"/>
  <c r="M25" i="88"/>
  <c r="C101" i="88"/>
  <c r="H85" i="87"/>
  <c r="F19" i="87"/>
  <c r="M101" i="88"/>
  <c r="F101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85" i="86"/>
  <c r="C19" i="86"/>
  <c r="M19" i="86"/>
  <c r="C85" i="86"/>
  <c r="F19" i="86"/>
  <c r="H19" i="86"/>
  <c r="F85" i="86"/>
  <c r="H85" i="86"/>
  <c r="K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4" i="58"/>
  <c r="H74" i="58"/>
  <c r="G74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3" i="58"/>
  <c r="G73" i="58"/>
  <c r="H73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2" i="58"/>
  <c r="H72" i="58"/>
  <c r="G72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1" i="58"/>
  <c r="G71" i="58"/>
  <c r="H71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M37" i="46"/>
  <c r="K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0" i="58"/>
  <c r="G70" i="58"/>
  <c r="H70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9" i="58"/>
  <c r="H69" i="58"/>
  <c r="G69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8" i="58"/>
  <c r="H68" i="58"/>
  <c r="G68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M19" i="85"/>
  <c r="K85" i="85"/>
  <c r="H85" i="85"/>
  <c r="K19" i="85"/>
  <c r="F19" i="85"/>
  <c r="F85" i="85"/>
  <c r="M85" i="85"/>
  <c r="H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10" i="84"/>
  <c r="H19" i="83"/>
  <c r="H25" i="84"/>
  <c r="F85" i="83"/>
  <c r="H85" i="83"/>
  <c r="K19" i="83"/>
  <c r="C25" i="84"/>
  <c r="M85" i="83"/>
  <c r="M19" i="83"/>
  <c r="C19" i="83"/>
  <c r="K85" i="83"/>
  <c r="M25" i="84"/>
  <c r="C110" i="84"/>
  <c r="F110" i="84"/>
  <c r="F25" i="84"/>
  <c r="M110" i="84"/>
  <c r="C85" i="83"/>
  <c r="K110" i="84"/>
  <c r="F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7" i="58"/>
  <c r="G67" i="58"/>
  <c r="H67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K60" i="82"/>
  <c r="M18" i="74"/>
  <c r="C60" i="82"/>
  <c r="H19" i="82"/>
  <c r="F19" i="82"/>
  <c r="H18" i="74"/>
  <c r="C19" i="82"/>
  <c r="H60" i="82"/>
  <c r="M60" i="82"/>
  <c r="C18" i="74"/>
  <c r="F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6" i="58"/>
  <c r="G66" i="58"/>
  <c r="H66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M96" i="31"/>
  <c r="M78" i="75"/>
  <c r="K78" i="75"/>
  <c r="C96" i="31"/>
  <c r="C78" i="75"/>
  <c r="H78" i="75"/>
  <c r="F78" i="75"/>
  <c r="K96" i="31"/>
  <c r="F96" i="31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5" i="58"/>
  <c r="G65" i="58"/>
  <c r="H65" i="58"/>
  <c r="F14" i="58"/>
  <c r="H18" i="64"/>
  <c r="F36" i="64"/>
  <c r="G36" i="64"/>
  <c r="H36" i="64"/>
  <c r="K85" i="64"/>
  <c r="M19" i="64"/>
  <c r="H19" i="64"/>
  <c r="M85" i="64"/>
  <c r="K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110" i="81"/>
  <c r="F110" i="81"/>
  <c r="M110" i="81"/>
  <c r="C110" i="81"/>
  <c r="M30" i="81"/>
  <c r="K110" i="81"/>
  <c r="H30" i="81"/>
  <c r="F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C19" i="80"/>
  <c r="F19" i="80"/>
  <c r="C85" i="80"/>
  <c r="H85" i="80"/>
  <c r="M19" i="80"/>
  <c r="K85" i="80"/>
  <c r="F85" i="80"/>
  <c r="H19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F19" i="79"/>
  <c r="H65" i="79"/>
  <c r="C19" i="79"/>
  <c r="F65" i="79"/>
  <c r="K65" i="79"/>
  <c r="H19" i="79"/>
  <c r="M65" i="79"/>
  <c r="M19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4" i="58"/>
  <c r="H64" i="58"/>
  <c r="G64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3" i="58"/>
  <c r="H63" i="58"/>
  <c r="G63" i="58"/>
  <c r="F11" i="58"/>
  <c r="D451" i="38" l="1"/>
  <c r="E451" i="38"/>
  <c r="G451" i="38"/>
  <c r="H451" i="38"/>
  <c r="K451" i="38"/>
  <c r="L451" i="38" s="1"/>
  <c r="M451" i="38"/>
  <c r="N451" i="38" s="1"/>
  <c r="S451" i="38"/>
  <c r="F62" i="58"/>
  <c r="H62" i="58"/>
  <c r="G62" i="58"/>
  <c r="F61" i="58"/>
  <c r="H61" i="58"/>
  <c r="G61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0" i="58"/>
  <c r="H60" i="58"/>
  <c r="G60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M19" i="78"/>
  <c r="M85" i="78"/>
  <c r="K19" i="78"/>
  <c r="F19" i="78"/>
  <c r="F85" i="78"/>
  <c r="K85" i="78"/>
  <c r="H19" i="78"/>
  <c r="C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9" i="58"/>
  <c r="G59" i="58"/>
  <c r="H59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8" i="58"/>
  <c r="H58" i="58"/>
  <c r="G58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7" i="58"/>
  <c r="H57" i="58"/>
  <c r="G57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K89" i="77"/>
  <c r="M89" i="77"/>
  <c r="M19" i="77"/>
  <c r="C89" i="77"/>
  <c r="H19" i="77"/>
  <c r="F19" i="77"/>
  <c r="C1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6" i="58"/>
  <c r="H56" i="58"/>
  <c r="G56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5" i="58"/>
  <c r="H55" i="58"/>
  <c r="G55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4" i="58"/>
  <c r="H54" i="58"/>
  <c r="G54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3" i="58"/>
  <c r="H53" i="58"/>
  <c r="G53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F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4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C19" i="76"/>
  <c r="K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2" i="58"/>
  <c r="H52" i="58"/>
  <c r="G52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1" i="58"/>
  <c r="G51" i="58"/>
  <c r="H51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0" i="58"/>
  <c r="G50" i="58"/>
  <c r="H50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9" i="58" l="1"/>
  <c r="O379" i="38"/>
  <c r="O380" i="38"/>
  <c r="Z379" i="38"/>
  <c r="Z380" i="38"/>
  <c r="Q2" i="40"/>
  <c r="P379" i="38"/>
  <c r="U379" i="38"/>
  <c r="F49" i="58"/>
  <c r="G49" i="58"/>
  <c r="H49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K93" i="68"/>
  <c r="F93" i="68"/>
  <c r="C93" i="68"/>
  <c r="H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0" i="25"/>
  <c r="H840" i="25"/>
  <c r="C840" i="25"/>
  <c r="F816" i="25"/>
  <c r="F815" i="25"/>
  <c r="F814" i="25"/>
  <c r="F813" i="25"/>
  <c r="F812" i="25"/>
  <c r="F811" i="25"/>
  <c r="F810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F722" i="25"/>
  <c r="F721" i="25"/>
  <c r="F720" i="25"/>
  <c r="K719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83" i="45"/>
  <c r="F83" i="45"/>
  <c r="K82" i="45"/>
  <c r="F82" i="45"/>
  <c r="K81" i="45"/>
  <c r="F81" i="45"/>
  <c r="F48" i="58"/>
  <c r="G48" i="58"/>
  <c r="H48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41" i="25"/>
  <c r="F841" i="25"/>
  <c r="K841" i="25"/>
  <c r="C841" i="25"/>
  <c r="M841" i="25"/>
  <c r="O364" i="38" l="1"/>
  <c r="Z364" i="38"/>
  <c r="N363" i="38"/>
  <c r="F840" i="25"/>
  <c r="K840" i="25"/>
  <c r="P363" i="38"/>
  <c r="O363" i="38" l="1"/>
  <c r="Z363" i="38"/>
  <c r="M577" i="25"/>
  <c r="Q10" i="25" s="1"/>
  <c r="K309" i="25" s="1"/>
  <c r="E362" i="38"/>
  <c r="H362" i="38"/>
  <c r="K362" i="38"/>
  <c r="M362" i="38"/>
  <c r="U362" i="38" s="1"/>
  <c r="S362" i="38"/>
  <c r="K307" i="25" l="1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7" i="46"/>
  <c r="H127" i="46"/>
  <c r="C127" i="46"/>
  <c r="P25" i="46"/>
  <c r="P24" i="46"/>
  <c r="P23" i="46"/>
  <c r="P22" i="46"/>
  <c r="P21" i="46"/>
  <c r="P20" i="46"/>
  <c r="P19" i="46"/>
  <c r="K117" i="46"/>
  <c r="K116" i="46"/>
  <c r="F116" i="46"/>
  <c r="K115" i="46"/>
  <c r="F115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3" i="58"/>
  <c r="H203" i="58"/>
  <c r="C203" i="58"/>
  <c r="K194" i="58"/>
  <c r="F194" i="58"/>
  <c r="K193" i="58"/>
  <c r="F193" i="58"/>
  <c r="K187" i="58"/>
  <c r="F187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P39" i="58"/>
  <c r="H162" i="58"/>
  <c r="G162" i="58"/>
  <c r="F162" i="58"/>
  <c r="P38" i="58"/>
  <c r="H161" i="58"/>
  <c r="G161" i="58"/>
  <c r="F161" i="58"/>
  <c r="P37" i="58"/>
  <c r="H160" i="58"/>
  <c r="G160" i="58"/>
  <c r="F160" i="58"/>
  <c r="P36" i="58"/>
  <c r="H159" i="58"/>
  <c r="G159" i="58"/>
  <c r="F159" i="58"/>
  <c r="P35" i="58"/>
  <c r="P34" i="58"/>
  <c r="P33" i="58"/>
  <c r="P32" i="58"/>
  <c r="H155" i="58"/>
  <c r="G155" i="58"/>
  <c r="F155" i="58"/>
  <c r="P31" i="58"/>
  <c r="H154" i="58"/>
  <c r="G154" i="58"/>
  <c r="F154" i="58"/>
  <c r="P30" i="58"/>
  <c r="H153" i="58"/>
  <c r="G153" i="58"/>
  <c r="F153" i="58"/>
  <c r="P29" i="58"/>
  <c r="H152" i="58"/>
  <c r="G152" i="58"/>
  <c r="F152" i="58"/>
  <c r="P28" i="58"/>
  <c r="H151" i="58"/>
  <c r="G151" i="58"/>
  <c r="F151" i="58"/>
  <c r="P27" i="58"/>
  <c r="H150" i="58"/>
  <c r="G150" i="58"/>
  <c r="F150" i="58"/>
  <c r="P26" i="58"/>
  <c r="H149" i="58"/>
  <c r="G149" i="58"/>
  <c r="F149" i="58"/>
  <c r="P25" i="58"/>
  <c r="H148" i="58"/>
  <c r="G148" i="58"/>
  <c r="F148" i="58"/>
  <c r="P24" i="58"/>
  <c r="H147" i="58"/>
  <c r="G147" i="58"/>
  <c r="F147" i="58"/>
  <c r="P23" i="58"/>
  <c r="H146" i="58"/>
  <c r="G146" i="58"/>
  <c r="F146" i="58"/>
  <c r="P22" i="58"/>
  <c r="H145" i="58"/>
  <c r="G145" i="58"/>
  <c r="F145" i="58"/>
  <c r="P21" i="58"/>
  <c r="H144" i="58"/>
  <c r="G144" i="58"/>
  <c r="F144" i="58"/>
  <c r="P20" i="58"/>
  <c r="H143" i="58"/>
  <c r="G143" i="58"/>
  <c r="F143" i="58"/>
  <c r="P19" i="58"/>
  <c r="H47" i="58"/>
  <c r="G47" i="58"/>
  <c r="F47" i="58"/>
  <c r="H46" i="58"/>
  <c r="G46" i="58"/>
  <c r="F46" i="58"/>
  <c r="H45" i="58"/>
  <c r="G45" i="58"/>
  <c r="F45" i="58"/>
  <c r="H44" i="58"/>
  <c r="G44" i="58"/>
  <c r="F44" i="58"/>
  <c r="M39" i="58"/>
  <c r="F2" i="58"/>
  <c r="F39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H323" i="25"/>
  <c r="G323" i="25"/>
  <c r="H322" i="25"/>
  <c r="G322" i="25"/>
  <c r="H321" i="25"/>
  <c r="G321" i="25"/>
  <c r="H320" i="25"/>
  <c r="G320" i="25"/>
  <c r="H319" i="25"/>
  <c r="G319" i="25"/>
  <c r="H318" i="25"/>
  <c r="G318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763" i="38" s="1"/>
  <c r="X763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73"/>
  <c r="C19" i="66"/>
  <c r="K451" i="17"/>
  <c r="H19" i="60"/>
  <c r="F19" i="64"/>
  <c r="C23" i="57"/>
  <c r="C86" i="53"/>
  <c r="K81" i="61"/>
  <c r="M19" i="54"/>
  <c r="C19" i="72"/>
  <c r="H19" i="50"/>
  <c r="H19" i="62"/>
  <c r="K90" i="72"/>
  <c r="M40" i="58"/>
  <c r="C90" i="72"/>
  <c r="F19" i="66"/>
  <c r="C85" i="64"/>
  <c r="C30" i="49"/>
  <c r="K25" i="31"/>
  <c r="M19" i="41"/>
  <c r="C67" i="60"/>
  <c r="K19" i="68"/>
  <c r="C40" i="58"/>
  <c r="F28" i="43"/>
  <c r="C19" i="62"/>
  <c r="F25" i="31"/>
  <c r="H19" i="61"/>
  <c r="F40" i="58"/>
  <c r="H19" i="75"/>
  <c r="K72" i="59"/>
  <c r="F19" i="54"/>
  <c r="C77" i="70"/>
  <c r="M55" i="50"/>
  <c r="M25" i="31"/>
  <c r="K23" i="57"/>
  <c r="K19" i="53"/>
  <c r="C19" i="70"/>
  <c r="F18" i="74"/>
  <c r="K67" i="60"/>
  <c r="F213" i="57"/>
  <c r="C113" i="25"/>
  <c r="K19" i="3"/>
  <c r="C19" i="41"/>
  <c r="C204" i="58"/>
  <c r="H451" i="17"/>
  <c r="C72" i="59"/>
  <c r="F19" i="59"/>
  <c r="M204" i="58"/>
  <c r="F90" i="72"/>
  <c r="K18" i="74"/>
  <c r="K213" i="57"/>
  <c r="C19" i="54"/>
  <c r="H94" i="52"/>
  <c r="M19" i="55"/>
  <c r="K108" i="45"/>
  <c r="F30" i="40"/>
  <c r="M19" i="50"/>
  <c r="C19" i="75"/>
  <c r="F19" i="55"/>
  <c r="C19" i="52"/>
  <c r="K77" i="70"/>
  <c r="C19" i="69"/>
  <c r="F77" i="70"/>
  <c r="F86" i="53"/>
  <c r="H25" i="31"/>
  <c r="H19" i="34"/>
  <c r="K65" i="63"/>
  <c r="M30" i="49"/>
  <c r="H72" i="59"/>
  <c r="M86" i="53"/>
  <c r="K19" i="72"/>
  <c r="M19" i="61"/>
  <c r="F19" i="60"/>
  <c r="K86" i="53"/>
  <c r="K19" i="63"/>
  <c r="M19" i="60"/>
  <c r="K75" i="41"/>
  <c r="M19" i="72"/>
  <c r="C451" i="17"/>
  <c r="F60" i="51"/>
  <c r="M19" i="73"/>
  <c r="C19" i="63"/>
  <c r="F19" i="45"/>
  <c r="K204" i="58"/>
  <c r="H19" i="3"/>
  <c r="C19" i="59"/>
  <c r="H19" i="63"/>
  <c r="M65" i="63"/>
  <c r="C25" i="31"/>
  <c r="F19" i="63"/>
  <c r="C65" i="71"/>
  <c r="H81" i="61"/>
  <c r="K119" i="7"/>
  <c r="H67" i="60"/>
  <c r="M75" i="41"/>
  <c r="K19" i="62"/>
  <c r="F19" i="50"/>
  <c r="K65" i="71"/>
  <c r="K19" i="69"/>
  <c r="C19" i="64"/>
  <c r="C19" i="3"/>
  <c r="M19" i="69"/>
  <c r="H19" i="72"/>
  <c r="F55" i="50"/>
  <c r="H156" i="49"/>
  <c r="F63" i="66"/>
  <c r="F19" i="69"/>
  <c r="C19" i="73"/>
  <c r="F19" i="71"/>
  <c r="H19" i="54"/>
  <c r="K30" i="40"/>
  <c r="F19" i="52"/>
  <c r="F19" i="62"/>
  <c r="K19" i="73"/>
  <c r="K19" i="71"/>
  <c r="K19" i="75"/>
  <c r="K19" i="34"/>
  <c r="H90" i="72"/>
  <c r="K55" i="50"/>
  <c r="C19" i="55"/>
  <c r="M81" i="61"/>
  <c r="F51" i="54"/>
  <c r="K51" i="54"/>
  <c r="H19" i="68"/>
  <c r="C94" i="52"/>
  <c r="F30" i="49"/>
  <c r="C19" i="53"/>
  <c r="F94" i="52"/>
  <c r="F156" i="49"/>
  <c r="F67" i="60"/>
  <c r="M119" i="7"/>
  <c r="M19" i="53"/>
  <c r="H75" i="41"/>
  <c r="K19" i="60"/>
  <c r="M19" i="3"/>
  <c r="K19" i="50"/>
  <c r="C19" i="61"/>
  <c r="K19" i="55"/>
  <c r="H108" i="45"/>
  <c r="M19" i="71"/>
  <c r="K19" i="66"/>
  <c r="C156" i="49"/>
  <c r="M94" i="52"/>
  <c r="H19" i="55"/>
  <c r="M63" i="66"/>
  <c r="F19" i="34"/>
  <c r="H19" i="41"/>
  <c r="F19" i="72"/>
  <c r="F23" i="57"/>
  <c r="M19" i="45"/>
  <c r="F100" i="34"/>
  <c r="C23" i="17"/>
  <c r="C119" i="7"/>
  <c r="C19" i="68"/>
  <c r="M65" i="71"/>
  <c r="M72" i="59"/>
  <c r="H19" i="70"/>
  <c r="C100" i="34"/>
  <c r="H86" i="53"/>
  <c r="M19" i="75"/>
  <c r="M23" i="17"/>
  <c r="F19" i="73"/>
  <c r="H19" i="71"/>
  <c r="H40" i="58"/>
  <c r="C65" i="63"/>
  <c r="H30" i="40"/>
  <c r="M451" i="17"/>
  <c r="K19" i="59"/>
  <c r="F19" i="41"/>
  <c r="M19" i="66"/>
  <c r="H113" i="25"/>
  <c r="H19" i="52"/>
  <c r="H65" i="71"/>
  <c r="K19" i="70"/>
  <c r="C75" i="41"/>
  <c r="K19" i="61"/>
  <c r="K60" i="51"/>
  <c r="C51" i="54"/>
  <c r="M19" i="52"/>
  <c r="M23" i="57"/>
  <c r="F65" i="71"/>
  <c r="C19" i="71"/>
  <c r="C55" i="50"/>
  <c r="M77" i="70"/>
  <c r="H19" i="66"/>
  <c r="F65" i="63"/>
  <c r="C81" i="61"/>
  <c r="F81" i="61"/>
  <c r="H119" i="7"/>
  <c r="M19" i="68"/>
  <c r="H213" i="57"/>
  <c r="M108" i="45"/>
  <c r="F72" i="59"/>
  <c r="C19" i="45"/>
  <c r="F451" i="17"/>
  <c r="H65" i="63"/>
  <c r="F119" i="7"/>
  <c r="C19" i="34"/>
  <c r="K23" i="17"/>
  <c r="F19" i="61"/>
  <c r="C30" i="40"/>
  <c r="K19" i="54"/>
  <c r="F75" i="41"/>
  <c r="H51" i="54"/>
  <c r="K100" i="34"/>
  <c r="C19" i="50"/>
  <c r="M156" i="49"/>
  <c r="K19" i="52"/>
  <c r="M90" i="72"/>
  <c r="F113" i="25"/>
  <c r="H19" i="59"/>
  <c r="C63" i="66"/>
  <c r="K94" i="52"/>
  <c r="K40" i="58"/>
  <c r="H63" i="66"/>
  <c r="M30" i="40"/>
  <c r="M100" i="34"/>
  <c r="H204" i="58"/>
  <c r="C213" i="57"/>
  <c r="H19" i="69"/>
  <c r="F19" i="70"/>
  <c r="M19" i="59"/>
  <c r="F108" i="45"/>
  <c r="K156" i="49"/>
  <c r="H23" i="17"/>
  <c r="M51" i="54"/>
  <c r="K19" i="41"/>
  <c r="H100" i="34"/>
  <c r="F19" i="53"/>
  <c r="K63" i="66"/>
  <c r="H19" i="53"/>
  <c r="F19" i="3"/>
  <c r="M19" i="70"/>
  <c r="F19" i="75"/>
  <c r="F204" i="58"/>
  <c r="F19" i="68"/>
  <c r="M19" i="63"/>
  <c r="M19" i="62"/>
  <c r="C108" i="45"/>
  <c r="F85" i="64"/>
  <c r="H55" i="50"/>
  <c r="M67" i="60"/>
  <c r="M19" i="34"/>
  <c r="M60" i="51"/>
  <c r="C19" i="60"/>
  <c r="F23" i="17"/>
  <c r="M213" i="57"/>
  <c r="H77" i="70"/>
  <c r="V762" i="38" l="1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203" i="58"/>
  <c r="K20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63" i="38" s="1"/>
  <c r="Y763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7" i="46"/>
  <c r="F51" i="24"/>
  <c r="F120" i="40"/>
  <c r="M92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62" i="38" l="1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63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5" i="58"/>
  <c r="Q10" i="58" s="1"/>
  <c r="K135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3" i="46"/>
  <c r="Q10" i="46" s="1"/>
  <c r="K105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K178" i="51" l="1"/>
  <c r="K179" i="51"/>
  <c r="Q762" i="38"/>
  <c r="Q760" i="38"/>
  <c r="Q761" i="38"/>
  <c r="Q758" i="38"/>
  <c r="Q759" i="38"/>
  <c r="Q753" i="38"/>
  <c r="Q757" i="38"/>
  <c r="Q756" i="38"/>
  <c r="Q755" i="38"/>
  <c r="Q754" i="38"/>
  <c r="K103" i="46"/>
  <c r="K104" i="46"/>
  <c r="K133" i="58"/>
  <c r="K134" i="58"/>
  <c r="Q751" i="38"/>
  <c r="Q752" i="38"/>
  <c r="J57" i="45"/>
  <c r="J58" i="45"/>
  <c r="Q748" i="38"/>
  <c r="Q750" i="38"/>
  <c r="K176" i="51"/>
  <c r="K177" i="51"/>
  <c r="Q749" i="38"/>
  <c r="K131" i="58"/>
  <c r="K132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9" i="58"/>
  <c r="K130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7" i="58"/>
  <c r="K128" i="58"/>
  <c r="Q730" i="38"/>
  <c r="Q729" i="38"/>
  <c r="Q728" i="38"/>
  <c r="Q724" i="38"/>
  <c r="K93" i="46"/>
  <c r="K94" i="46"/>
  <c r="K125" i="58"/>
  <c r="K126" i="58"/>
  <c r="Q726" i="38"/>
  <c r="Q725" i="38"/>
  <c r="K123" i="58"/>
  <c r="K124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2" i="58"/>
  <c r="K121" i="58"/>
  <c r="K120" i="58"/>
  <c r="K119" i="58"/>
  <c r="K118" i="58"/>
  <c r="K117" i="58"/>
  <c r="K116" i="58"/>
  <c r="K114" i="58"/>
  <c r="K115" i="58"/>
  <c r="K113" i="58"/>
  <c r="K112" i="58"/>
  <c r="K111" i="58"/>
  <c r="K110" i="58"/>
  <c r="K109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<sst xmlns="http://schemas.openxmlformats.org/spreadsheetml/2006/main" count="8401" uniqueCount="1320">
  <si>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</si>
  <si>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</si>
  <si>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</si>
  <si>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</si>
  <si>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</si>
  <si>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</si>
  <si>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</si>
  <si>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</si>
  <si>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</si>
  <si>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</si>
  <si>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</si>
  <si>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</si>
  <si>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</si>
  <si>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</si>
  <si>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</si>
  <si>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</si>
  <si>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</si>
  <si>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</si>
  <si>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</si>
  <si>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</si>
  <si>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</si>
  <si>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</si>
  <si>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</si>
  <si>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</si>
  <si>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</si>
  <si>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</si>
  <si>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</si>
  <si>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</si>
  <si>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</si>
  <si>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</si>
  <si>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</si>
  <si>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</si>
  <si>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</si>
  <si>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</si>
  <si>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</si>
  <si>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</si>
  <si>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</si>
  <si>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</si>
  <si>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</si>
  <si>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</si>
  <si>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</si>
  <si>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</si>
  <si>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</si>
  <si>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</si>
  <si>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</si>
  <si>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</si>
  <si>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</si>
  <si>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</si>
  <si>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</si>
  <si>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</si>
  <si>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</si>
  <si>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</si>
  <si>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</si>
  <si>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</si>
  <si>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</si>
  <si>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</si>
  <si>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</si>
  <si>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</si>
  <si>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</si>
  <si>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</si>
  <si>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</si>
  <si>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</si>
  <si>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</si>
  <si>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</si>
  <si>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</si>
  <si>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</si>
  <si>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</si>
  <si>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</si>
  <si>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</si>
  <si>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</si>
  <si>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</si>
  <si>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</si>
  <si>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</si>
  <si>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</si>
  <si>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</si>
  <si>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</si>
  <si>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</si>
  <si>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</si>
  <si>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</si>
  <si>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</si>
  <si>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</si>
  <si>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</si>
  <si>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</si>
  <si>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</si>
  <si>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</si>
  <si>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</si>
  <si>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</si>
  <si>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</si>
  <si>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</si>
  <si>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</si>
  <si>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</si>
  <si>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</si>
  <si>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</si>
  <si>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</si>
  <si>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</si>
  <si>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</si>
  <si>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</si>
  <si>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</si>
  <si>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</si>
  <si>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</si>
  <si>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</si>
  <si>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</si>
  <si>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</si>
  <si>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</si>
  <si>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</si>
  <si>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</si>
  <si>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</si>
  <si>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</si>
  <si>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</si>
  <si>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</si>
  <si>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</si>
  <si>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</si>
  <si>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</si>
  <si>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</si>
  <si>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</si>
  <si>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</si>
  <si>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</si>
  <si>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</si>
  <si>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</si>
  <si>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</si>
  <si>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</si>
  <si>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</si>
  <si>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</si>
  <si>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</si>
  <si>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</si>
  <si>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</si>
  <si>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</si>
  <si>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</si>
  <si>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</si>
  <si>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</si>
  <si>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</si>
  <si>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</si>
  <si>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</si>
  <si>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</si>
  <si>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</si>
  <si>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</si>
  <si>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</si>
  <si>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</si>
  <si>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</si>
  <si>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</si>
  <si>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</si>
  <si>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</si>
  <si>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</si>
  <si>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</si>
  <si>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</si>
  <si>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</si>
  <si>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</si>
  <si>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</si>
  <si>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</si>
  <si>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</si>
  <si>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</si>
  <si>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</si>
  <si>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</si>
  <si>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</si>
  <si>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</si>
  <si>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</si>
  <si>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</si>
  <si>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</si>
  <si>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</si>
  <si>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</si>
  <si>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</si>
  <si>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</si>
  <si>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</si>
  <si>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</si>
  <si>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</si>
  <si>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</si>
  <si>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</si>
  <si>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</si>
  <si>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</si>
  <si>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</si>
  <si>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</si>
  <si>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</si>
  <si>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</si>
  <si>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</si>
  <si>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</si>
  <si>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</si>
  <si>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</si>
  <si>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</si>
  <si>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</si>
  <si>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</si>
  <si>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</si>
  <si>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</si>
  <si>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</si>
  <si>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</si>
  <si>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</si>
  <si>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</si>
  <si>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</si>
  <si>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</si>
  <si>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</si>
  <si>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</si>
  <si>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</si>
  <si>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</si>
  <si>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</si>
  <si>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</si>
  <si>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</si>
  <si>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</si>
  <si>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</si>
  <si>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</si>
  <si>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</si>
  <si>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</si>
  <si>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</si>
  <si>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</si>
  <si>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</si>
  <si>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</si>
  <si>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</si>
  <si>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</si>
  <si>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</si>
  <si>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</si>
  <si>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</si>
  <si>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</si>
  <si>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</si>
  <si>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</si>
  <si>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</si>
  <si>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</si>
  <si>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</si>
  <si>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</si>
  <si>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</si>
  <si>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</si>
  <si>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</si>
  <si>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</si>
  <si>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</si>
  <si>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</si>
  <si>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</si>
  <si>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</si>
  <si>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</si>
  <si>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</si>
  <si>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</si>
  <si>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</si>
  <si>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</si>
  <si>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</si>
  <si>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</si>
  <si>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</si>
  <si>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</si>
  <si>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</si>
  <si>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</si>
  <si>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</si>
  <si>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</si>
  <si>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</si>
  <si>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</si>
  <si>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</si>
  <si>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</si>
  <si>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</si>
  <si>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</si>
  <si>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</si>
  <si>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</si>
  <si>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</si>
  <si>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</si>
  <si>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</si>
  <si>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</si>
  <si>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</si>
  <si>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</si>
  <si>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</si>
  <si>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</si>
  <si>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</si>
  <si>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</si>
  <si>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</si>
  <si>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</si>
  <si>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</si>
  <si>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</si>
  <si>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</si>
  <si>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</si>
  <si>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</si>
  <si>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</si>
  <si>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</si>
  <si>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</si>
  <si>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</si>
  <si>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</si>
  <si>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</si>
  <si>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</si>
  <si>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</si>
  <si>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</si>
  <si>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</si>
  <si>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</si>
  <si>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</si>
  <si>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</si>
  <si>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</si>
  <si>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</si>
  <si>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</si>
  <si>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</si>
  <si>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</si>
  <si>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</si>
  <si>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</si>
  <si>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</si>
  <si>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</si>
  <si>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</si>
  <si>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</si>
  <si>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</si>
  <si>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</si>
  <si>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</si>
  <si>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</si>
  <si>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</si>
  <si>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</si>
  <si>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</si>
  <si>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</si>
  <si>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</si>
  <si>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</si>
  <si>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</si>
  <si>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</si>
  <si>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</si>
  <si>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</si>
  <si>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</si>
  <si>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</si>
  <si>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</si>
  <si>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</si>
  <si>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</si>
  <si>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</si>
  <si>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</si>
  <si>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</si>
  <si>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</si>
  <si>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</si>
  <si>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</si>
  <si>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</si>
  <si>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</si>
  <si>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</si>
  <si>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</si>
  <si>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</si>
  <si>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</si>
  <si>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</si>
  <si>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</si>
  <si>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</si>
  <si>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</si>
  <si>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</si>
  <si>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</si>
  <si>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</si>
  <si>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</si>
  <si>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</si>
  <si>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</si>
  <si>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</si>
  <si>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</si>
  <si>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</si>
  <si>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</si>
  <si>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</si>
  <si>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</si>
  <si>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</si>
  <si>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</si>
  <si>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</si>
  <si>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</si>
  <si>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</si>
  <si>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</si>
  <si>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</si>
  <si>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</si>
  <si>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</si>
  <si>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</si>
  <si>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</si>
  <si>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</si>
  <si>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</si>
  <si>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</si>
  <si>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</si>
  <si>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</si>
  <si>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</si>
  <si>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</si>
  <si>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</si>
  <si>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</si>
  <si>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</si>
  <si>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</si>
  <si>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</si>
  <si>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</si>
  <si>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</si>
  <si>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</si>
  <si>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</si>
  <si>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</si>
  <si>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</si>
  <si>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</si>
  <si>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</si>
  <si>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</si>
  <si>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</si>
  <si>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</si>
  <si>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</si>
  <si>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</si>
  <si>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</si>
  <si>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</si>
  <si>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</si>
  <si>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</si>
  <si>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</si>
  <si>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</si>
  <si>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</si>
  <si>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</si>
  <si>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</si>
  <si>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</si>
  <si>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</si>
  <si>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</si>
  <si>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</si>
  <si>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</si>
  <si>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</si>
  <si>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</si>
  <si>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</si>
  <si>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</si>
  <si>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</si>
  <si>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</si>
  <si>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</si>
  <si>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</si>
  <si>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</si>
  <si>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</si>
  <si>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</si>
  <si>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</si>
  <si>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</si>
  <si>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</si>
  <si>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</si>
  <si>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</si>
  <si>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</si>
  <si>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</si>
  <si>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</si>
  <si>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</si>
  <si>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</si>
  <si>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</si>
  <si>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</si>
  <si>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</si>
  <si>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</si>
  <si>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</si>
  <si>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</si>
  <si>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</si>
  <si>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</si>
  <si>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</si>
  <si>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</si>
  <si>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</si>
  <si>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</si>
  <si>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</si>
  <si>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</si>
  <si>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</si>
  <si>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</si>
  <si>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</si>
  <si>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</si>
  <si>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</si>
  <si>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</si>
  <si>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</si>
  <si>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</si>
  <si>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</si>
  <si>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</si>
  <si>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</si>
  <si>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</si>
  <si>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</si>
  <si>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</si>
  <si>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</si>
  <si>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</si>
  <si>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</si>
  <si>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</si>
  <si>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</si>
  <si>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</si>
  <si>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</si>
  <si>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</si>
  <si>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</si>
  <si>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</si>
  <si>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</si>
  <si>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</si>
  <si>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</si>
  <si>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</si>
  <si>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</si>
  <si>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</si>
  <si>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</si>
  <si>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</si>
  <si>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</si>
  <si>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</si>
  <si>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</si>
  <si>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</si>
  <si>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</si>
  <si>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</si>
  <si>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</si>
  <si>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</si>
  <si>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</si>
  <si>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</si>
  <si>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</si>
  <si>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</si>
  <si>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</si>
  <si>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</si>
  <si>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</si>
  <si>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</si>
  <si>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</si>
  <si>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</si>
  <si>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</si>
  <si>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</si>
  <si>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</si>
  <si>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</si>
  <si>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</si>
  <si>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</si>
  <si>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</si>
  <si>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</si>
  <si>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</si>
  <si>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</si>
  <si>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</si>
  <si>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</si>
  <si>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</si>
  <si>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</si>
  <si>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</si>
  <si>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</si>
  <si>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</si>
  <si>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</si>
  <si>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</si>
  <si>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</si>
  <si>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</si>
  <si>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</si>
  <si>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</si>
  <si>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</si>
  <si>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</si>
  <si>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</si>
  <si>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</si>
  <si>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</si>
  <si>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</si>
  <si>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</si>
  <si>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</si>
  <si>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</si>
  <si>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</si>
  <si>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</si>
  <si>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</si>
  <si>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</si>
  <si>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</si>
  <si>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</si>
  <si>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</si>
  <si>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</si>
  <si>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</si>
  <si>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</si>
  <si>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</si>
  <si>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</si>
  <si>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</si>
  <si>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</si>
  <si>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</si>
  <si>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</si>
  <si>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</si>
  <si>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</si>
  <si>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</si>
  <si>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</si>
  <si>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</si>
  <si>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</si>
  <si>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</si>
  <si>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</si>
  <si>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</si>
  <si>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</si>
  <si>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</si>
  <si>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</si>
  <si>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</si>
  <si>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</si>
  <si>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</si>
  <si>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</si>
  <si>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</si>
  <si>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</si>
  <si>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</si>
  <si>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</si>
  <si>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</si>
  <si>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</si>
  <si>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</si>
  <si>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</si>
  <si>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</si>
  <si>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</si>
  <si>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</si>
  <si>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</si>
  <si>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</si>
  <si>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</si>
  <si>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</si>
  <si>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</si>
  <si>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</si>
  <si>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</si>
  <si>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</si>
  <si>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</si>
  <si>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</si>
  <si>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</si>
  <si>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</si>
  <si>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</si>
  <si>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</si>
  <si>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</si>
  <si>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</si>
  <si>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</si>
  <si>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</si>
  <si>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</si>
  <si>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</si>
  <si>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</si>
  <si>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</si>
  <si>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</si>
  <si>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</si>
  <si>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</si>
  <si>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</si>
  <si>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</si>
  <si>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</si>
  <si>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</si>
  <si>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</si>
  <si>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</si>
  <si>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</si>
  <si>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</si>
  <si>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</si>
  <si>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</si>
  <si>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</si>
  <si>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</si>
  <si>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</si>
  <si>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</si>
  <si>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</si>
  <si>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</si>
  <si>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</si>
  <si>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</si>
  <si>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</si>
  <si>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</si>
  <si>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</si>
  <si>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</si>
  <si>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</si>
  <si>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</si>
  <si>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</si>
  <si>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</si>
  <si>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</si>
  <si>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</si>
  <si>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</si>
  <si>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</si>
  <si>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</si>
  <si>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</si>
  <si>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</si>
  <si>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</si>
  <si>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</si>
  <si>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</si>
  <si>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</si>
  <si>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</si>
  <si>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</si>
  <si>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</si>
  <si>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</si>
  <si>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</si>
  <si>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</si>
  <si>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</si>
  <si>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</si>
  <si>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</si>
  <si>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</si>
  <si>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</si>
  <si>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</si>
  <si>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</si>
  <si>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</si>
  <si>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</si>
  <si>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</si>
  <si>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</si>
  <si>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</si>
  <si>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</si>
  <si>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</si>
  <si>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</si>
  <si>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</si>
  <si>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</si>
  <si>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</si>
  <si>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</si>
  <si>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</si>
  <si>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</si>
  <si>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</si>
  <si>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</si>
  <si>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</si>
  <si>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</si>
  <si>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</si>
  <si>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</si>
  <si>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</si>
  <si>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</si>
  <si>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</si>
  <si>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</si>
  <si>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</si>
  <si>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</si>
  <si>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</si>
  <si>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</si>
  <si>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</si>
  <si>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</si>
  <si>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</si>
  <si>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</si>
  <si>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</si>
  <si>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</si>
  <si>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</si>
  <si>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</si>
  <si>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</si>
  <si>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</si>
  <si>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</si>
  <si>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</si>
  <si>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</si>
  <si>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</si>
  <si>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</si>
  <si>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</si>
  <si>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</si>
  <si>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</si>
  <si>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</si>
  <si>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</si>
  <si>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</si>
  <si>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</si>
  <si>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</si>
  <si>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</si>
  <si>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</si>
  <si>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</si>
  <si>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</si>
  <si>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</si>
  <si>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</si>
  <si>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</si>
  <si>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</si>
  <si>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</si>
  <si>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</si>
  <si>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</si>
  <si>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</si>
  <si>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</si>
  <si>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</si>
  <si>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</si>
  <si>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</si>
  <si>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</si>
  <si>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</si>
  <si>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</si>
  <si>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</si>
  <si>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</si>
  <si>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</si>
  <si>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</si>
  <si>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</si>
  <si>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</si>
  <si>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</si>
  <si>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</si>
  <si>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</si>
  <si>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</si>
  <si>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</si>
  <si>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</si>
  <si>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</si>
  <si>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</si>
  <si>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</si>
  <si>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</si>
  <si>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</si>
  <si>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</si>
  <si>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</si>
  <si>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</si>
  <si>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</si>
  <si>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</si>
  <si>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</si>
  <si>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</si>
  <si>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</si>
  <si>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</si>
  <si>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</si>
  <si>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</si>
  <si>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</si>
  <si>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</si>
  <si>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</si>
  <si>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</si>
  <si>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</si>
  <si>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</si>
  <si>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</si>
  <si>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</si>
  <si>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</si>
  <si>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</si>
  <si>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</si>
  <si>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</si>
  <si>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</si>
  <si>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</si>
  <si>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</si>
  <si>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</si>
  <si>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</si>
  <si>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</si>
  <si>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</si>
  <si>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</si>
  <si>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</si>
  <si>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</si>
  <si>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</si>
  <si>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</si>
  <si>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</si>
  <si>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</si>
  <si>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</si>
  <si>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</si>
  <si>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</si>
  <si>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</si>
  <si>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</si>
  <si>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</si>
  <si>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</si>
  <si>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</si>
  <si>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</si>
  <si>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</si>
  <si>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</si>
  <si>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</si>
  <si>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</si>
  <si>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</si>
  <si>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</si>
  <si>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</si>
  <si>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</si>
  <si>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</si>
  <si>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</si>
  <si>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</si>
  <si>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</si>
  <si>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</si>
  <si>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</si>
  <si>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</si>
  <si>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</si>
  <si>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</si>
  <si>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</si>
  <si>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</si>
  <si>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</si>
  <si>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</si>
  <si>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</si>
  <si>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</si>
  <si>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</si>
  <si>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</si>
  <si>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</si>
  <si>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</si>
  <si>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</si>
  <si>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</si>
  <si>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</si>
  <si>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</si>
  <si>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</si>
  <si>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</si>
  <si>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</si>
  <si>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</si>
  <si>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</si>
  <si>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</si>
  <si>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</si>
  <si>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</si>
  <si>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</si>
  <si>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</si>
  <si>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</si>
  <si>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</si>
  <si>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</si>
  <si>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</si>
  <si>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</si>
  <si>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</si>
  <si>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</si>
  <si>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</si>
  <si>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</si>
  <si>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</si>
  <si>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</si>
  <si>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</si>
  <si>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</si>
  <si>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</si>
  <si>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</si>
  <si>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</si>
  <si>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</si>
  <si>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</si>
  <si>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</si>
  <si>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</si>
  <si>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</si>
  <si>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</si>
  <si>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</si>
  <si>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</si>
  <si>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</si>
  <si>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</si>
  <si>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</si>
  <si>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</si>
  <si>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</si>
  <si>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</si>
  <si>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</si>
  <si>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</si>
  <si>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</si>
  <si>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</si>
  <si>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</si>
  <si>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</si>
  <si>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</si>
  <si>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</si>
  <si>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</si>
  <si>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</si>
  <si>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</si>
  <si>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</si>
  <si>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</si>
  <si>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</si>
  <si>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</si>
  <si>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</si>
  <si>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</si>
  <si>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</si>
  <si>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</si>
  <si>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</si>
  <si>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</si>
  <si>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</si>
  <si>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</si>
  <si>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</si>
  <si>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</si>
  <si>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</si>
  <si>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</si>
  <si>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</si>
  <si>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</si>
  <si>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</si>
  <si>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</si>
  <si>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</si>
  <si>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</si>
  <si>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</si>
  <si>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</si>
  <si>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</si>
  <si>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</si>
  <si>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</si>
  <si>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</si>
  <si>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</si>
  <si>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</si>
  <si>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</si>
  <si>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</si>
  <si>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</si>
  <si>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</si>
  <si>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</si>
  <si>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</si>
  <si>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</si>
  <si>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</si>
  <si>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</si>
  <si>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</si>
  <si>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</si>
  <si>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</si>
  <si>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</si>
  <si>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</si>
  <si>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</si>
  <si>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</si>
  <si>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</si>
  <si>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</si>
  <si>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</si>
  <si>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</si>
  <si>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</si>
  <si>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</si>
  <si>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</si>
  <si>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</si>
  <si>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</si>
  <si>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</si>
  <si>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</si>
  <si>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</si>
  <si>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</si>
  <si>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</si>
  <si>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</si>
  <si>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</si>
  <si>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</si>
  <si>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</si>
  <si>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</si>
  <si>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</si>
  <si>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</si>
  <si>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</si>
  <si>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</si>
  <si>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</si>
  <si>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</si>
  <si>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</si>
  <si>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</si>
  <si>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</si>
  <si>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</si>
  <si>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</si>
  <si>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</si>
  <si>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</si>
  <si>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</si>
  <si>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</si>
  <si>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</si>
  <si>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</si>
  <si>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</si>
  <si>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</si>
  <si>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</si>
  <si>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</si>
  <si>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</si>
  <si>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</si>
  <si>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</si>
  <si>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</si>
  <si>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</si>
  <si>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</si>
  <si>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</si>
  <si>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</si>
  <si>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</si>
  <si>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</si>
  <si>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</si>
  <si>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</si>
  <si>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</si>
  <si>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</si>
  <si>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</si>
  <si>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</si>
  <si>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</si>
  <si>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</si>
  <si>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</si>
  <si>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</si>
  <si>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</si>
  <si>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</si>
  <si>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</si>
  <si>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</si>
  <si>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</si>
  <si>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</si>
  <si>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</si>
  <si>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</si>
  <si>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</si>
  <si>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</si>
  <si>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</si>
  <si>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</si>
  <si>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</si>
  <si>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</si>
  <si>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</si>
  <si>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</si>
  <si>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</si>
  <si>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</si>
  <si>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</si>
  <si>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</si>
  <si>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</si>
  <si>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</si>
  <si>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</si>
  <si>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</si>
  <si>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</si>
  <si>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</si>
  <si>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</si>
  <si>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</si>
  <si>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</si>
  <si>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</si>
  <si>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</si>
  <si>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</si>
  <si>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</si>
  <si>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</si>
  <si>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</si>
  <si>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</si>
  <si>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</si>
  <si>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</si>
  <si>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</si>
  <si>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</si>
  <si>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</si>
  <si>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</si>
  <si>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</si>
  <si>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</si>
  <si>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</si>
  <si>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</si>
  <si>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</si>
  <si>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</si>
  <si>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</si>
  <si>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</si>
  <si>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</si>
  <si>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</si>
  <si>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</si>
  <si>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</si>
  <si>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</si>
  <si>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</si>
  <si>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</si>
  <si>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</si>
  <si>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</si>
  <si>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</si>
  <si>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</si>
  <si>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</si>
  <si>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</si>
  <si>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</si>
  <si>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</si>
  <si>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</si>
  <si>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</si>
  <si>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</si>
  <si>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</si>
  <si>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</si>
  <si>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</si>
  <si>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</si>
  <si>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</si>
  <si>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</si>
  <si>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</si>
  <si>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</si>
  <si>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</si>
  <si>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</si>
  <si>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</si>
  <si>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</si>
  <si>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</si>
  <si>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</si>
  <si>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</si>
  <si>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</si>
  <si>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</si>
  <si>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</si>
  <si>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</si>
  <si>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</si>
  <si>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</si>
  <si>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</si>
  <si>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</si>
  <si>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</si>
  <si>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</si>
  <si>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</si>
  <si>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</si>
  <si>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</si>
  <si>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</si>
  <si>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</si>
  <si>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</si>
  <si>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</si>
  <si>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</si>
  <si>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</si>
  <si>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</si>
  <si>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</si>
  <si>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</si>
  <si>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</si>
  <si>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</si>
  <si>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</si>
  <si>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</si>
  <si>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</si>
  <si>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</si>
  <si>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</si>
  <si>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</si>
  <si>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</si>
  <si>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</si>
  <si>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</si>
  <si>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</si>
  <si>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</si>
  <si>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</si>
  <si>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</si>
  <si>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</si>
  <si>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</si>
  <si>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</si>
  <si>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</si>
  <si>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</si>
  <si>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</si>
  <si>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</si>
  <si>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</si>
  <si>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</si>
  <si>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</si>
  <si>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</si>
  <si>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</si>
  <si>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</si>
  <si>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</si>
  <si>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</si>
  <si>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</si>
  <si>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</si>
  <si>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</si>
  <si>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</si>
  <si>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</si>
  <si>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</si>
  <si>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</si>
  <si>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</si>
  <si>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</si>
  <si>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</si>
  <si>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</si>
  <si>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</si>
  <si>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</si>
  <si>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</si>
  <si>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</si>
  <si>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</si>
  <si>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</si>
  <si>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</si>
  <si>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</si>
  <si>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</si>
  <si>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</si>
  <si>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</si>
  <si>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</si>
  <si>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</si>
  <si>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</si>
  <si>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</si>
  <si>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</si>
  <si>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</si>
  <si>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</si>
  <si>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</si>
  <si>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</si>
  <si>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</si>
  <si>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</si>
  <si>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</si>
  <si>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</si>
  <si>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</si>
  <si>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</si>
  <si>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</si>
  <si>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</si>
  <si>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</si>
  <si>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</si>
  <si>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</si>
  <si>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</si>
  <si>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</si>
  <si>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</si>
  <si>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</si>
  <si>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</si>
  <si>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</si>
  <si>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</si>
  <si>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</si>
  <si>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</si>
  <si>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</si>
  <si>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</si>
  <si>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</si>
  <si>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</si>
  <si>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</si>
  <si>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</si>
  <si>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</si>
  <si>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</si>
  <si>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</si>
  <si>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</si>
  <si>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</si>
  <si>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</si>
  <si>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</si>
  <si>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</si>
  <si>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</si>
  <si>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</si>
  <si>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</si>
  <si>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</si>
  <si>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</si>
  <si>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</si>
  <si>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</si>
  <si>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</si>
  <si>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</si>
  <si>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</si>
  <si>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</si>
  <si>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</si>
  <si>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</si>
  <si>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</si>
  <si>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</si>
  <si>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</si>
  <si>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</si>
  <si>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</si>
  <si>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</si>
  <si>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</si>
  <si>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</si>
  <si>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</si>
  <si>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</si>
  <si>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</si>
  <si>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</si>
  <si>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</si>
  <si>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</si>
  <si>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</si>
  <si>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</si>
  <si>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</si>
  <si>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</si>
  <si>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</si>
  <si>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</si>
  <si>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</si>
  <si>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</si>
  <si>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</si>
  <si>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</si>
  <si>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</si>
  <si>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</si>
  <si>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</si>
  <si>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</si>
  <si>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</si>
  <si>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</si>
  <si>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</si>
  <si>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</si>
  <si>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</si>
  <si>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</si>
  <si>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</si>
  <si>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</si>
  <si>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</si>
  <si>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</si>
  <si>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</si>
  <si>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</si>
  <si>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</si>
  <si>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</si>
  <si>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</si>
  <si>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</si>
  <si>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</si>
  <si>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</si>
  <si>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</si>
  <si>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</si>
  <si>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</si>
  <si>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</si>
  <si>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</si>
  <si>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</si>
  <si>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</si>
  <si>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</si>
  <si>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</si>
  <si>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</si>
  <si>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</si>
  <si>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</si>
  <si>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</si>
  <si>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</si>
  <si>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</si>
  <si>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</si>
  <si>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</si>
  <si>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</si>
  <si>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</si>
  <si>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</si>
  <si>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</si>
  <si>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</si>
  <si>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</si>
  <si>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</si>
  <si>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</si>
  <si>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</si>
  <si>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</si>
  <si>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</si>
  <si>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</si>
  <si>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</si>
  <si>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</si>
  <si>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</si>
  <si>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</si>
  <si>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</si>
  <si>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</si>
  <si>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</si>
  <si>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</si>
  <si>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</si>
  <si>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</si>
  <si>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</si>
  <si>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</si>
  <si>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</si>
  <si>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</si>
  <si>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</si>
  <si>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</si>
  <si>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</si>
  <si>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</si>
  <si>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</si>
  <si>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</si>
  <si>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</si>
  <si>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</si>
  <si>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</si>
  <si>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</si>
  <si>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</si>
  <si>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</si>
  <si>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</si>
  <si>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</si>
  <si>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</si>
  <si>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</si>
  <si>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</si>
  <si>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</si>
  <si>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</si>
  <si>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</si>
  <si>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</si>
  <si>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11/7/2018 est</t>
  </si>
  <si>
    <t>11/16/2018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</si>
  <si>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</si>
  <si>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</si>
  <si>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</si>
  <si>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</si>
  <si>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</si>
  <si>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</si>
  <si>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</si>
  <si>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</si>
  <si>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</si>
  <si>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</si>
  <si>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</si>
  <si>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</si>
  <si>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</si>
  <si>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</si>
  <si>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</si>
  <si>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</si>
  <si>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</si>
  <si>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</si>
  <si>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</si>
  <si>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</si>
  <si>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</si>
  <si>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</si>
  <si>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</si>
  <si>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</si>
  <si>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</si>
  <si>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</si>
  <si>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</si>
  <si>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</si>
  <si>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</si>
  <si>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</si>
  <si>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</si>
  <si>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</si>
  <si>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</si>
  <si>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</si>
  <si>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</si>
  <si>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</si>
  <si>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</si>
  <si>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</si>
  <si>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</si>
  <si>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</si>
  <si>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</si>
  <si>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</si>
  <si>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</si>
  <si>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11/2/2018 PM</t>
  </si>
  <si>
    <t>11/6/2018 PM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</si>
  <si>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</si>
  <si>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</si>
  <si>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</si>
  <si>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</si>
  <si>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</si>
  <si>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</si>
  <si>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</si>
  <si>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</si>
  <si>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10/31/2018 PM</t>
  </si>
  <si>
    <t>10/22/2018 PM</t>
  </si>
  <si>
    <t>10/30/2018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</si>
</sst>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2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23"/>
      <tableStyleElement type="headerRow" dxfId="3222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614664"/>
        <c:axId val="376615840"/>
      </c:scatterChart>
      <c:valAx>
        <c:axId val="376614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15840"/>
        <c:crosses val="autoZero"/>
        <c:crossBetween val="midCat"/>
      </c:valAx>
      <c:valAx>
        <c:axId val="37661584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14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533360"/>
        <c:axId val="473532968"/>
      </c:scatterChart>
      <c:valAx>
        <c:axId val="473533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32968"/>
        <c:crosses val="autoZero"/>
        <c:crossBetween val="midCat"/>
      </c:valAx>
      <c:valAx>
        <c:axId val="47353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3336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536104"/>
        <c:axId val="473531400"/>
      </c:scatterChart>
      <c:valAx>
        <c:axId val="47353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31400"/>
        <c:crosses val="autoZero"/>
        <c:crossBetween val="midCat"/>
      </c:valAx>
      <c:valAx>
        <c:axId val="4735314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36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534144"/>
        <c:axId val="473529440"/>
      </c:scatterChart>
      <c:valAx>
        <c:axId val="47353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9440"/>
        <c:crosses val="autoZero"/>
        <c:crossBetween val="midCat"/>
      </c:valAx>
      <c:valAx>
        <c:axId val="47352944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3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529048"/>
        <c:axId val="473529832"/>
      </c:scatterChart>
      <c:valAx>
        <c:axId val="473529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9832"/>
        <c:crosses val="autoZero"/>
        <c:crossBetween val="midCat"/>
      </c:valAx>
      <c:valAx>
        <c:axId val="47352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9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532576"/>
        <c:axId val="473530616"/>
      </c:scatterChart>
      <c:valAx>
        <c:axId val="47353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30616"/>
        <c:crosses val="autoZero"/>
        <c:crossBetween val="midCat"/>
      </c:valAx>
      <c:valAx>
        <c:axId val="47353061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32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669760"/>
        <c:axId val="474676032"/>
      </c:scatterChart>
      <c:valAx>
        <c:axId val="47466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76032"/>
        <c:crosses val="autoZero"/>
        <c:crossBetween val="midCat"/>
      </c:valAx>
      <c:valAx>
        <c:axId val="474676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697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673288"/>
        <c:axId val="474672112"/>
      </c:scatterChart>
      <c:valAx>
        <c:axId val="474673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72112"/>
        <c:crosses val="autoZero"/>
        <c:crossBetween val="midCat"/>
      </c:valAx>
      <c:valAx>
        <c:axId val="47467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73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671720"/>
        <c:axId val="474670936"/>
      </c:lineChart>
      <c:dateAx>
        <c:axId val="474671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70936"/>
        <c:crosses val="autoZero"/>
        <c:auto val="1"/>
        <c:lblOffset val="100"/>
        <c:baseTimeUnit val="days"/>
      </c:dateAx>
      <c:valAx>
        <c:axId val="47467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7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496736"/>
        <c:axId val="476498696"/>
      </c:lineChart>
      <c:dateAx>
        <c:axId val="476496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98696"/>
        <c:crosses val="autoZero"/>
        <c:auto val="1"/>
        <c:lblOffset val="100"/>
        <c:baseTimeUnit val="days"/>
      </c:dateAx>
      <c:valAx>
        <c:axId val="4764986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9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495168"/>
        <c:axId val="476501832"/>
      </c:lineChart>
      <c:dateAx>
        <c:axId val="476495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01832"/>
        <c:crosses val="autoZero"/>
        <c:auto val="1"/>
        <c:lblOffset val="100"/>
        <c:baseTimeUnit val="days"/>
      </c:dateAx>
      <c:valAx>
        <c:axId val="47650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9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495560"/>
        <c:axId val="476499480"/>
      </c:lineChart>
      <c:dateAx>
        <c:axId val="476495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99480"/>
        <c:crosses val="autoZero"/>
        <c:auto val="1"/>
        <c:lblOffset val="100"/>
        <c:baseTimeUnit val="days"/>
      </c:dateAx>
      <c:valAx>
        <c:axId val="47649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9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534928"/>
        <c:axId val="473535320"/>
      </c:lineChart>
      <c:dateAx>
        <c:axId val="473534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35320"/>
        <c:crosses val="autoZero"/>
        <c:auto val="1"/>
        <c:lblOffset val="100"/>
        <c:baseTimeUnit val="days"/>
      </c:dateAx>
      <c:valAx>
        <c:axId val="473535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3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536496"/>
        <c:axId val="473530224"/>
      </c:lineChart>
      <c:dateAx>
        <c:axId val="473536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30224"/>
        <c:crosses val="autoZero"/>
        <c:auto val="1"/>
        <c:lblOffset val="100"/>
        <c:baseTimeUnit val="days"/>
      </c:dateAx>
      <c:valAx>
        <c:axId val="47353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3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517648"/>
        <c:axId val="476518040"/>
      </c:lineChart>
      <c:dateAx>
        <c:axId val="476517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8040"/>
        <c:crosses val="autoZero"/>
        <c:auto val="1"/>
        <c:lblOffset val="100"/>
        <c:baseTimeUnit val="days"/>
      </c:dateAx>
      <c:valAx>
        <c:axId val="476518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515296"/>
        <c:axId val="476518824"/>
      </c:lineChart>
      <c:dateAx>
        <c:axId val="476515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8824"/>
        <c:crosses val="autoZero"/>
        <c:auto val="1"/>
        <c:lblOffset val="100"/>
        <c:baseTimeUnit val="days"/>
      </c:dateAx>
      <c:valAx>
        <c:axId val="476518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</c:numCache>
            </c:numRef>
          </c:cat>
          <c:val>
            <c:numRef>
              <c:f>MRO!$D$117:$D$315</c:f>
              <c:numCache>
                <c:formatCode>0.000</c:formatCode>
                <c:ptCount val="199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</c:numCache>
            </c:numRef>
          </c:cat>
          <c:val>
            <c:numRef>
              <c:f>MRO!$E$117:$E$315</c:f>
              <c:numCache>
                <c:formatCode>0.00</c:formatCode>
                <c:ptCount val="199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11768"/>
        <c:axId val="476516080"/>
      </c:lineChart>
      <c:dateAx>
        <c:axId val="476511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6080"/>
        <c:crosses val="autoZero"/>
        <c:auto val="1"/>
        <c:lblOffset val="100"/>
        <c:baseTimeUnit val="days"/>
      </c:dateAx>
      <c:valAx>
        <c:axId val="47651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</c:numCache>
            </c:numRef>
          </c:cat>
          <c:val>
            <c:numRef>
              <c:f>MRO!$K$117:$K$315</c:f>
              <c:numCache>
                <c:formatCode>0.00</c:formatCode>
                <c:ptCount val="199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14512"/>
        <c:axId val="476512552"/>
      </c:lineChart>
      <c:dateAx>
        <c:axId val="476514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2552"/>
        <c:crosses val="autoZero"/>
        <c:auto val="1"/>
        <c:lblOffset val="100"/>
        <c:baseTimeUnit val="days"/>
      </c:dateAx>
      <c:valAx>
        <c:axId val="47651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13728"/>
        <c:axId val="476514120"/>
      </c:lineChart>
      <c:dateAx>
        <c:axId val="476513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4120"/>
        <c:crosses val="autoZero"/>
        <c:auto val="1"/>
        <c:lblOffset val="100"/>
        <c:baseTimeUnit val="days"/>
      </c:dateAx>
      <c:valAx>
        <c:axId val="47651412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15688"/>
        <c:axId val="476516472"/>
      </c:lineChart>
      <c:dateAx>
        <c:axId val="476515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6472"/>
        <c:crosses val="autoZero"/>
        <c:auto val="1"/>
        <c:lblOffset val="100"/>
        <c:baseTimeUnit val="days"/>
      </c:dateAx>
      <c:valAx>
        <c:axId val="476516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5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01640"/>
        <c:axId val="490996152"/>
      </c:lineChart>
      <c:dateAx>
        <c:axId val="491001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996152"/>
        <c:crosses val="autoZero"/>
        <c:auto val="1"/>
        <c:lblOffset val="100"/>
        <c:baseTimeUnit val="days"/>
      </c:dateAx>
      <c:valAx>
        <c:axId val="490996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01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02816"/>
        <c:axId val="491002424"/>
      </c:lineChart>
      <c:dateAx>
        <c:axId val="491002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02424"/>
        <c:crosses val="autoZero"/>
        <c:auto val="1"/>
        <c:lblOffset val="100"/>
        <c:baseTimeUnit val="days"/>
      </c:dateAx>
      <c:valAx>
        <c:axId val="49100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0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998896"/>
        <c:axId val="491002032"/>
      </c:lineChart>
      <c:dateAx>
        <c:axId val="490998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02032"/>
        <c:crosses val="autoZero"/>
        <c:auto val="1"/>
        <c:lblOffset val="100"/>
        <c:baseTimeUnit val="days"/>
      </c:dateAx>
      <c:valAx>
        <c:axId val="491002032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9988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997328"/>
        <c:axId val="491000072"/>
      </c:lineChart>
      <c:dateAx>
        <c:axId val="490997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00072"/>
        <c:crosses val="autoZero"/>
        <c:auto val="1"/>
        <c:lblOffset val="100"/>
        <c:baseTimeUnit val="days"/>
      </c:dateAx>
      <c:valAx>
        <c:axId val="491000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9973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996544"/>
        <c:axId val="490997720"/>
      </c:lineChart>
      <c:dateAx>
        <c:axId val="490996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997720"/>
        <c:crosses val="autoZero"/>
        <c:auto val="1"/>
        <c:lblOffset val="100"/>
        <c:baseTimeUnit val="days"/>
      </c:dateAx>
      <c:valAx>
        <c:axId val="49099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99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673680"/>
        <c:axId val="491305728"/>
      </c:lineChart>
      <c:dateAx>
        <c:axId val="474673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05728"/>
        <c:crosses val="autoZero"/>
        <c:auto val="1"/>
        <c:lblOffset val="100"/>
        <c:baseTimeUnit val="days"/>
      </c:dateAx>
      <c:valAx>
        <c:axId val="49130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7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07296"/>
        <c:axId val="491302984"/>
      </c:lineChart>
      <c:dateAx>
        <c:axId val="491307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02984"/>
        <c:crosses val="autoZero"/>
        <c:auto val="1"/>
        <c:lblOffset val="100"/>
        <c:baseTimeUnit val="days"/>
      </c:dateAx>
      <c:valAx>
        <c:axId val="49130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0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10040"/>
        <c:axId val="491308472"/>
      </c:lineChart>
      <c:dateAx>
        <c:axId val="491310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08472"/>
        <c:crosses val="autoZero"/>
        <c:auto val="1"/>
        <c:lblOffset val="100"/>
        <c:baseTimeUnit val="days"/>
      </c:dateAx>
      <c:valAx>
        <c:axId val="491308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10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06512"/>
        <c:axId val="491303376"/>
      </c:lineChart>
      <c:dateAx>
        <c:axId val="491306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03376"/>
        <c:crosses val="autoZero"/>
        <c:auto val="1"/>
        <c:lblOffset val="100"/>
        <c:baseTimeUnit val="days"/>
      </c:dateAx>
      <c:valAx>
        <c:axId val="49130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06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06120"/>
        <c:axId val="491303768"/>
      </c:lineChart>
      <c:dateAx>
        <c:axId val="491306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03768"/>
        <c:crosses val="autoZero"/>
        <c:auto val="1"/>
        <c:lblOffset val="100"/>
        <c:baseTimeUnit val="days"/>
      </c:dateAx>
      <c:valAx>
        <c:axId val="49130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06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05336"/>
        <c:axId val="491304160"/>
      </c:lineChart>
      <c:dateAx>
        <c:axId val="491305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04160"/>
        <c:crosses val="autoZero"/>
        <c:auto val="1"/>
        <c:lblOffset val="100"/>
        <c:baseTimeUnit val="days"/>
      </c:dateAx>
      <c:valAx>
        <c:axId val="49130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05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09648"/>
        <c:axId val="491310432"/>
      </c:lineChart>
      <c:dateAx>
        <c:axId val="491309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10432"/>
        <c:crosses val="autoZero"/>
        <c:auto val="1"/>
        <c:lblOffset val="100"/>
        <c:baseTimeUnit val="days"/>
      </c:dateAx>
      <c:valAx>
        <c:axId val="49131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0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</c:numCache>
            </c:numRef>
          </c:cat>
          <c:val>
            <c:numRef>
              <c:f>T!$E$25:$E$66</c:f>
              <c:numCache>
                <c:formatCode>0.00</c:formatCode>
                <c:ptCount val="42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</c:numCache>
            </c:numRef>
          </c:cat>
          <c:val>
            <c:numRef>
              <c:f>T!$D$25:$D$66</c:f>
              <c:numCache>
                <c:formatCode>0.00</c:formatCode>
                <c:ptCount val="42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533392"/>
        <c:axId val="492535352"/>
      </c:lineChart>
      <c:dateAx>
        <c:axId val="492533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535352"/>
        <c:crosses val="autoZero"/>
        <c:auto val="1"/>
        <c:lblOffset val="100"/>
        <c:baseTimeUnit val="days"/>
      </c:dateAx>
      <c:valAx>
        <c:axId val="492535352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53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</c:numCache>
            </c:numRef>
          </c:cat>
          <c:val>
            <c:numRef>
              <c:f>T!$F$25:$F$66</c:f>
              <c:numCache>
                <c:formatCode>0.00</c:formatCode>
                <c:ptCount val="42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536136"/>
        <c:axId val="492532216"/>
      </c:lineChart>
      <c:dateAx>
        <c:axId val="492536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532216"/>
        <c:crosses val="autoZero"/>
        <c:auto val="1"/>
        <c:lblOffset val="100"/>
        <c:baseTimeUnit val="days"/>
      </c:dateAx>
      <c:valAx>
        <c:axId val="49253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53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530256"/>
        <c:axId val="492533784"/>
      </c:lineChart>
      <c:dateAx>
        <c:axId val="49253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533784"/>
        <c:crosses val="autoZero"/>
        <c:auto val="1"/>
        <c:lblOffset val="100"/>
        <c:baseTimeUnit val="days"/>
      </c:dateAx>
      <c:valAx>
        <c:axId val="4925337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53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531040"/>
        <c:axId val="492534176"/>
      </c:lineChart>
      <c:dateAx>
        <c:axId val="492531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534176"/>
        <c:crosses val="autoZero"/>
        <c:auto val="1"/>
        <c:lblOffset val="100"/>
        <c:baseTimeUnit val="days"/>
      </c:dateAx>
      <c:valAx>
        <c:axId val="49253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53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529864"/>
        <c:axId val="504519240"/>
      </c:lineChart>
      <c:dateAx>
        <c:axId val="492529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19240"/>
        <c:crosses val="autoZero"/>
        <c:auto val="1"/>
        <c:lblOffset val="100"/>
        <c:baseTimeUnit val="days"/>
      </c:dateAx>
      <c:valAx>
        <c:axId val="50451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529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519632"/>
        <c:axId val="504515712"/>
      </c:lineChart>
      <c:dateAx>
        <c:axId val="504519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15712"/>
        <c:crosses val="autoZero"/>
        <c:auto val="1"/>
        <c:lblOffset val="100"/>
        <c:baseTimeUnit val="days"/>
      </c:dateAx>
      <c:valAx>
        <c:axId val="5045157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1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514928"/>
        <c:axId val="504516104"/>
      </c:lineChart>
      <c:dateAx>
        <c:axId val="504514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16104"/>
        <c:crosses val="autoZero"/>
        <c:auto val="1"/>
        <c:lblOffset val="100"/>
        <c:baseTimeUnit val="days"/>
      </c:dateAx>
      <c:valAx>
        <c:axId val="50451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1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AYI!$B$25:$B$65</c:f>
              <c:numCache>
                <c:formatCode>d\-mmm</c:formatCode>
                <c:ptCount val="4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</c:numCache>
            </c:numRef>
          </c:cat>
          <c:val>
            <c:numRef>
              <c:f>AYI!$E$25:$E$65</c:f>
              <c:numCache>
                <c:formatCode>0.00</c:formatCode>
                <c:ptCount val="4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AYI!$B$25:$B$65</c:f>
              <c:numCache>
                <c:formatCode>d\-mmm</c:formatCode>
                <c:ptCount val="4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</c:numCache>
            </c:numRef>
          </c:cat>
          <c:val>
            <c:numRef>
              <c:f>AYI!$D$25:$D$67</c:f>
              <c:numCache>
                <c:formatCode>0.00</c:formatCode>
                <c:ptCount val="43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512968"/>
        <c:axId val="504513360"/>
      </c:lineChart>
      <c:dateAx>
        <c:axId val="504512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13360"/>
        <c:crosses val="autoZero"/>
        <c:auto val="1"/>
        <c:lblOffset val="100"/>
        <c:baseTimeUnit val="days"/>
      </c:dateAx>
      <c:valAx>
        <c:axId val="50451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12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AYI!$B$25:$B$65</c:f>
              <c:numCache>
                <c:formatCode>d\-mmm</c:formatCode>
                <c:ptCount val="4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</c:numCache>
            </c:numRef>
          </c:cat>
          <c:val>
            <c:numRef>
              <c:f>AYI!$F$25:$F$65</c:f>
              <c:numCache>
                <c:formatCode>0.00</c:formatCode>
                <c:ptCount val="4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513752"/>
        <c:axId val="504518456"/>
      </c:lineChart>
      <c:dateAx>
        <c:axId val="504513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18456"/>
        <c:crosses val="autoZero"/>
        <c:auto val="1"/>
        <c:lblOffset val="100"/>
        <c:baseTimeUnit val="days"/>
      </c:dateAx>
      <c:valAx>
        <c:axId val="50451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13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MOS!$E$44:$E$140</c:f>
              <c:numCache>
                <c:formatCode>0.00</c:formatCode>
                <c:ptCount val="97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MOS!$D$44:$D$140</c:f>
              <c:numCache>
                <c:formatCode>0.00</c:formatCode>
                <c:ptCount val="97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516496"/>
        <c:axId val="504516888"/>
      </c:lineChart>
      <c:dateAx>
        <c:axId val="504516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16888"/>
        <c:crosses val="autoZero"/>
        <c:auto val="1"/>
        <c:lblOffset val="100"/>
        <c:baseTimeUnit val="days"/>
      </c:dateAx>
      <c:valAx>
        <c:axId val="50451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1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MOS!$K$44:$K$140</c:f>
              <c:numCache>
                <c:formatCode>0.00</c:formatCode>
                <c:ptCount val="97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02176"/>
        <c:axId val="516797472"/>
      </c:lineChart>
      <c:dateAx>
        <c:axId val="516802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97472"/>
        <c:crosses val="autoZero"/>
        <c:auto val="1"/>
        <c:lblOffset val="100"/>
        <c:baseTimeUnit val="days"/>
      </c:dateAx>
      <c:valAx>
        <c:axId val="51679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0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01392"/>
        <c:axId val="516796296"/>
      </c:scatterChart>
      <c:valAx>
        <c:axId val="51680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96296"/>
        <c:crosses val="autoZero"/>
        <c:crossBetween val="midCat"/>
      </c:valAx>
      <c:valAx>
        <c:axId val="516796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0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01784"/>
        <c:axId val="516792768"/>
      </c:scatterChart>
      <c:valAx>
        <c:axId val="516801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92768"/>
        <c:crosses val="autoZero"/>
        <c:crossBetween val="midCat"/>
      </c:valAx>
      <c:valAx>
        <c:axId val="51679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01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798648"/>
        <c:axId val="516799040"/>
      </c:lineChart>
      <c:catAx>
        <c:axId val="516798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99040"/>
        <c:crosses val="autoZero"/>
        <c:auto val="1"/>
        <c:lblAlgn val="ctr"/>
        <c:lblOffset val="100"/>
        <c:noMultiLvlLbl val="0"/>
      </c:catAx>
      <c:valAx>
        <c:axId val="5167990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9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00216"/>
        <c:axId val="516800608"/>
      </c:lineChart>
      <c:dateAx>
        <c:axId val="516800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00608"/>
        <c:crosses val="autoZero"/>
        <c:auto val="1"/>
        <c:lblOffset val="100"/>
        <c:baseTimeUnit val="days"/>
      </c:dateAx>
      <c:valAx>
        <c:axId val="5168006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0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08056"/>
        <c:axId val="516804920"/>
      </c:lineChart>
      <c:dateAx>
        <c:axId val="516808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04920"/>
        <c:crosses val="autoZero"/>
        <c:auto val="1"/>
        <c:lblOffset val="100"/>
        <c:baseTimeUnit val="days"/>
      </c:dateAx>
      <c:valAx>
        <c:axId val="5168049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0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06096"/>
        <c:axId val="516806488"/>
      </c:lineChart>
      <c:dateAx>
        <c:axId val="516806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06488"/>
        <c:crosses val="autoZero"/>
        <c:auto val="1"/>
        <c:lblOffset val="100"/>
        <c:baseTimeUnit val="days"/>
      </c:dateAx>
      <c:valAx>
        <c:axId val="5168064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0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NWL!$E$40:$E$113</c:f>
              <c:numCache>
                <c:formatCode>0.00</c:formatCode>
                <c:ptCount val="7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NWL!$D$40:$D$113</c:f>
              <c:numCache>
                <c:formatCode>0.00</c:formatCode>
                <c:ptCount val="7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52888"/>
        <c:axId val="570059552"/>
      </c:lineChart>
      <c:dateAx>
        <c:axId val="570052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9552"/>
        <c:crosses val="autoZero"/>
        <c:auto val="1"/>
        <c:lblOffset val="100"/>
        <c:baseTimeUnit val="days"/>
      </c:dateAx>
      <c:valAx>
        <c:axId val="570059552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NWL!$F$40:$F$113</c:f>
              <c:numCache>
                <c:formatCode>0.00</c:formatCode>
                <c:ptCount val="74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58768"/>
        <c:axId val="570053280"/>
      </c:lineChart>
      <c:dateAx>
        <c:axId val="570058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3280"/>
        <c:crosses val="autoZero"/>
        <c:auto val="1"/>
        <c:lblOffset val="100"/>
        <c:baseTimeUnit val="days"/>
      </c:dateAx>
      <c:valAx>
        <c:axId val="57005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50536"/>
        <c:axId val="570056416"/>
      </c:lineChart>
      <c:dateAx>
        <c:axId val="570050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6416"/>
        <c:crosses val="autoZero"/>
        <c:auto val="1"/>
        <c:lblOffset val="100"/>
        <c:baseTimeUnit val="days"/>
      </c:dateAx>
      <c:valAx>
        <c:axId val="5700564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50928"/>
        <c:axId val="570051320"/>
      </c:lineChart>
      <c:catAx>
        <c:axId val="570050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1320"/>
        <c:crosses val="autoZero"/>
        <c:auto val="1"/>
        <c:lblAlgn val="ctr"/>
        <c:lblOffset val="100"/>
        <c:noMultiLvlLbl val="0"/>
      </c:catAx>
      <c:valAx>
        <c:axId val="570051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51712"/>
        <c:axId val="570057200"/>
      </c:lineChart>
      <c:catAx>
        <c:axId val="570051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7200"/>
        <c:crosses val="autoZero"/>
        <c:auto val="1"/>
        <c:lblAlgn val="ctr"/>
        <c:lblOffset val="100"/>
        <c:noMultiLvlLbl val="0"/>
      </c:catAx>
      <c:valAx>
        <c:axId val="5700572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055632"/>
        <c:axId val="570056024"/>
      </c:lineChart>
      <c:dateAx>
        <c:axId val="570055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6024"/>
        <c:crosses val="autoZero"/>
        <c:auto val="1"/>
        <c:lblOffset val="100"/>
        <c:baseTimeUnit val="days"/>
      </c:dateAx>
      <c:valAx>
        <c:axId val="57005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057984"/>
        <c:axId val="570058376"/>
      </c:lineChart>
      <c:dateAx>
        <c:axId val="570057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8376"/>
        <c:crosses val="autoZero"/>
        <c:auto val="1"/>
        <c:lblOffset val="100"/>
        <c:baseTimeUnit val="days"/>
      </c:dateAx>
      <c:valAx>
        <c:axId val="57005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635336"/>
        <c:axId val="506637296"/>
      </c:lineChart>
      <c:dateAx>
        <c:axId val="506635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37296"/>
        <c:crosses val="autoZero"/>
        <c:auto val="1"/>
        <c:lblOffset val="100"/>
        <c:baseTimeUnit val="days"/>
      </c:dateAx>
      <c:valAx>
        <c:axId val="50663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35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37688"/>
        <c:axId val="506635728"/>
      </c:lineChart>
      <c:dateAx>
        <c:axId val="506637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35728"/>
        <c:crosses val="autoZero"/>
        <c:auto val="1"/>
        <c:lblOffset val="100"/>
        <c:baseTimeUnit val="days"/>
      </c:dateAx>
      <c:valAx>
        <c:axId val="50663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37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24360"/>
        <c:axId val="506622008"/>
      </c:lineChart>
      <c:dateAx>
        <c:axId val="506624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22008"/>
        <c:crosses val="autoZero"/>
        <c:auto val="1"/>
        <c:lblOffset val="100"/>
        <c:baseTimeUnit val="days"/>
      </c:dateAx>
      <c:valAx>
        <c:axId val="5066220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2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30632"/>
        <c:axId val="506622400"/>
      </c:lineChart>
      <c:dateAx>
        <c:axId val="506630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22400"/>
        <c:crosses val="autoZero"/>
        <c:auto val="1"/>
        <c:lblOffset val="100"/>
        <c:baseTimeUnit val="days"/>
      </c:dateAx>
      <c:valAx>
        <c:axId val="5066224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3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24752"/>
        <c:axId val="506627496"/>
      </c:lineChart>
      <c:dateAx>
        <c:axId val="506624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27496"/>
        <c:crosses val="autoZero"/>
        <c:auto val="1"/>
        <c:lblOffset val="100"/>
        <c:baseTimeUnit val="days"/>
      </c:dateAx>
      <c:valAx>
        <c:axId val="5066274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2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31808"/>
        <c:axId val="506629064"/>
      </c:lineChart>
      <c:dateAx>
        <c:axId val="506631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29064"/>
        <c:crosses val="autoZero"/>
        <c:auto val="1"/>
        <c:lblOffset val="100"/>
        <c:baseTimeUnit val="days"/>
      </c:dateAx>
      <c:valAx>
        <c:axId val="50662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3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25928"/>
        <c:axId val="506626320"/>
      </c:lineChart>
      <c:catAx>
        <c:axId val="506625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26320"/>
        <c:crosses val="autoZero"/>
        <c:auto val="1"/>
        <c:lblAlgn val="ctr"/>
        <c:lblOffset val="100"/>
        <c:noMultiLvlLbl val="0"/>
      </c:catAx>
      <c:valAx>
        <c:axId val="5066263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2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003784"/>
        <c:axId val="570998688"/>
      </c:lineChart>
      <c:dateAx>
        <c:axId val="571003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98688"/>
        <c:crosses val="autoZero"/>
        <c:auto val="1"/>
        <c:lblOffset val="100"/>
        <c:baseTimeUnit val="days"/>
      </c:dateAx>
      <c:valAx>
        <c:axId val="5709986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00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221" dataDxfId="3220">
  <autoFilter ref="O15:W26"/>
  <tableColumns count="9">
    <tableColumn id="1" name="Date" dataDxfId="3219"/>
    <tableColumn id="2" name="Quarter" dataDxfId="3218"/>
    <tableColumn id="3" name="Time" dataDxfId="3217"/>
    <tableColumn id="4" name="EPS estimate" dataDxfId="3216"/>
    <tableColumn id="5" name="EPS Actual" dataDxfId="3215"/>
    <tableColumn id="6" name="Sales Estiamte (B)" dataDxfId="3214"/>
    <tableColumn id="7" name="Sales Actual (B)" dataDxfId="3213"/>
    <tableColumn id="8" name="Guidance" dataDxfId="3212"/>
    <tableColumn id="9" name="Reaction" dataDxfId="3211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80" activePane="bottomLeft" state="frozen"/>
      <selection pane="bottomLeft" activeCell="O94" sqref="O9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3" width="10.28515625" style="49" bestFit="1" customWidth="1"/>
    <col min="24" max="24" width="11.570312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1"/>
      <c r="B2" s="51"/>
      <c r="C2" s="51"/>
      <c r="D2" s="788"/>
      <c r="E2" s="22" t="s">
        <v>50</v>
      </c>
      <c r="F2" s="2">
        <v>18.149899999999999</v>
      </c>
      <c r="G2" s="78">
        <v>7.4442608695652126</v>
      </c>
      <c r="H2">
        <v>2300</v>
      </c>
      <c r="I2" s="2">
        <v>41744.769999999997</v>
      </c>
      <c r="J2" s="2">
        <v>17121.799999999988</v>
      </c>
      <c r="K2" s="2">
        <v>24622.970000000008</v>
      </c>
      <c r="L2" s="736">
        <v>1.4381063906832239</v>
      </c>
      <c r="M2" s="2">
        <v>39238.541000001635</v>
      </c>
      <c r="N2">
        <v>300</v>
      </c>
      <c r="O2" t="s">
        <v>1292</v>
      </c>
      <c r="P2" s="736">
        <v>1.1019344459198124E-2</v>
      </c>
      <c r="Q2" s="736">
        <v>-2.8899999999999999E-2</v>
      </c>
      <c r="R2" s="2">
        <v>28.809365079365076</v>
      </c>
      <c r="S2" s="866">
        <v>43353</v>
      </c>
      <c r="U2" s="48"/>
      <c r="W2" s="876"/>
      <c r="X2" s="876"/>
      <c r="Y2" s="843"/>
      <c r="AB2" s="876"/>
      <c r="AC2" s="876"/>
      <c r="AD2" s="843"/>
    </row>
    <row r="3" spans="1:41" ht="21.95" customHeight="1" x14ac:dyDescent="0.25">
      <c r="A3" s="51"/>
      <c r="B3" s="51"/>
      <c r="C3" s="51"/>
      <c r="D3" s="788"/>
      <c r="E3" s="22" t="s">
        <v>899</v>
      </c>
      <c r="F3" s="2">
        <v>29.639900000000001</v>
      </c>
      <c r="G3" s="78">
        <v>28.843640000000008</v>
      </c>
      <c r="H3">
        <v>1000</v>
      </c>
      <c r="I3" s="2">
        <v>29639.9</v>
      </c>
      <c r="J3" s="2">
        <v>28843.640000000007</v>
      </c>
      <c r="K3" s="2">
        <v>796.25999999999476</v>
      </c>
      <c r="L3" s="736">
        <v>2.760608577835505E-2</v>
      </c>
      <c r="M3" s="2">
        <v>796.25999999999476</v>
      </c>
      <c r="N3">
        <v>600</v>
      </c>
      <c r="O3" t="s">
        <v>1291</v>
      </c>
      <c r="P3" s="736">
        <v>6.7476610919739943E-2</v>
      </c>
      <c r="Q3" s="736">
        <v>1.89E-2</v>
      </c>
      <c r="R3" s="2">
        <v>8.5417579250720461</v>
      </c>
      <c r="S3" s="866">
        <v>43353</v>
      </c>
      <c r="T3" s="48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15.4</v>
      </c>
      <c r="G4" s="78">
        <v>23.605426666666663</v>
      </c>
      <c r="H4">
        <v>1500</v>
      </c>
      <c r="I4" s="2">
        <v>23100</v>
      </c>
      <c r="J4" s="2">
        <v>35408.139999999992</v>
      </c>
      <c r="K4" s="2">
        <v>-12308.139999999992</v>
      </c>
      <c r="L4" s="736">
        <v>-0.34760764050300286</v>
      </c>
      <c r="M4" s="2">
        <v>-12233.119999999992</v>
      </c>
      <c r="N4">
        <v>1300</v>
      </c>
      <c r="O4" t="s">
        <v>1307</v>
      </c>
      <c r="P4" s="736">
        <v>5.9740259740259739E-2</v>
      </c>
      <c r="Q4" s="736">
        <v>-1.47E-2</v>
      </c>
      <c r="R4" s="2">
        <v>7.51219512195122</v>
      </c>
      <c r="S4" s="866">
        <v>43366</v>
      </c>
      <c r="U4" s="48"/>
      <c r="V4" s="48"/>
      <c r="AB4" s="876"/>
      <c r="AC4" s="876"/>
      <c r="AD4" s="843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55.5199</v>
      </c>
      <c r="G5" s="78">
        <v>57.671025</v>
      </c>
      <c r="H5">
        <v>400</v>
      </c>
      <c r="I5" s="2">
        <v>22207.96</v>
      </c>
      <c r="J5" s="2">
        <v>23068.41</v>
      </c>
      <c r="K5" s="2">
        <v>-860.45000000000073</v>
      </c>
      <c r="L5" s="736">
        <v>-3.729992660959295E-2</v>
      </c>
      <c r="M5" s="2">
        <v>-860.45000000000073</v>
      </c>
      <c r="N5">
        <v>400</v>
      </c>
      <c r="O5" t="s">
        <v>1296</v>
      </c>
      <c r="P5" s="736">
        <v>4.5028899547729734E-2</v>
      </c>
      <c r="Q5" s="736">
        <v>1.5900000000000001E-2</v>
      </c>
      <c r="R5" s="2">
        <v>14.649050131926121</v>
      </c>
      <c r="S5" s="866">
        <v>43366</v>
      </c>
      <c r="T5" s="48"/>
      <c r="W5" s="876"/>
      <c r="X5" s="876"/>
      <c r="Y5" s="843"/>
      <c r="AB5" s="876"/>
      <c r="AC5" s="876"/>
      <c r="AD5" s="843"/>
    </row>
    <row r="6" spans="1:41" ht="21.95" customHeight="1" x14ac:dyDescent="0.25">
      <c r="A6" s="50"/>
      <c r="B6" s="51"/>
      <c r="C6" s="51"/>
      <c r="D6" s="788"/>
      <c r="E6" s="22" t="s">
        <v>1120</v>
      </c>
      <c r="F6" s="2">
        <v>45.85</v>
      </c>
      <c r="G6" s="78">
        <v>49.790174999999998</v>
      </c>
      <c r="H6">
        <v>400</v>
      </c>
      <c r="I6" s="2">
        <v>18340</v>
      </c>
      <c r="J6" s="2">
        <v>19916.07</v>
      </c>
      <c r="K6" s="2">
        <v>-1576.0699999999997</v>
      </c>
      <c r="L6" s="736">
        <v>-7.9135592513984873E-2</v>
      </c>
      <c r="M6" s="2">
        <v>-1576.0699999999997</v>
      </c>
      <c r="N6">
        <v>300</v>
      </c>
      <c r="O6"/>
      <c r="P6" s="736">
        <v>3.8386041439476555E-2</v>
      </c>
      <c r="Q6" s="736">
        <v>-1.7999999999999999E-2</v>
      </c>
      <c r="R6" s="2"/>
      <c r="T6" s="48"/>
      <c r="V6" s="48"/>
      <c r="X6"/>
      <c r="Y6"/>
      <c r="Z6"/>
      <c r="AA6" s="2"/>
      <c r="AB6" s="875"/>
      <c r="AC6" s="875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1"/>
      <c r="C7" s="51"/>
      <c r="D7" s="788"/>
      <c r="E7" s="22" t="s">
        <v>223</v>
      </c>
      <c r="F7" s="2">
        <v>29.63</v>
      </c>
      <c r="G7" s="78">
        <v>20.454666666666597</v>
      </c>
      <c r="H7">
        <v>600</v>
      </c>
      <c r="I7" s="2">
        <v>17778</v>
      </c>
      <c r="J7" s="2">
        <v>12272.799999999957</v>
      </c>
      <c r="K7" s="2">
        <v>5505.2000000000407</v>
      </c>
      <c r="L7" s="736">
        <v>0.44856919366404241</v>
      </c>
      <c r="M7" s="2">
        <v>6957.4600000000391</v>
      </c>
      <c r="N7">
        <v>100</v>
      </c>
      <c r="O7" t="s">
        <v>1308</v>
      </c>
      <c r="P7" s="736">
        <v>3.3749578130273373E-3</v>
      </c>
      <c r="Q7" s="736">
        <v>-6.4000000000000003E-3</v>
      </c>
      <c r="R7" s="2">
        <v>21.164285714285715</v>
      </c>
      <c r="S7" s="866">
        <v>43319</v>
      </c>
      <c r="T7" s="48"/>
      <c r="W7" s="876"/>
      <c r="X7" s="876"/>
      <c r="Y7" s="843"/>
    </row>
    <row r="8" spans="1:41" ht="21.95" customHeight="1" x14ac:dyDescent="0.25">
      <c r="A8" s="50"/>
      <c r="B8" s="50"/>
      <c r="C8" s="51"/>
      <c r="D8" s="788"/>
      <c r="E8" s="22" t="s">
        <v>1247</v>
      </c>
      <c r="F8" s="2">
        <v>40.94</v>
      </c>
      <c r="G8" s="78">
        <v>50.534999999999997</v>
      </c>
      <c r="H8">
        <v>400</v>
      </c>
      <c r="I8" s="2">
        <v>16376</v>
      </c>
      <c r="J8" s="2">
        <v>20214</v>
      </c>
      <c r="K8" s="2">
        <v>-3838</v>
      </c>
      <c r="L8" s="736">
        <v>-0.18986840803403582</v>
      </c>
      <c r="M8" s="2">
        <v>-3838</v>
      </c>
      <c r="N8">
        <v>200</v>
      </c>
      <c r="O8" t="s">
        <v>1290</v>
      </c>
      <c r="P8" s="736">
        <v>4.2012701514411332E-2</v>
      </c>
      <c r="Q8" s="736">
        <v>-1.47E-2</v>
      </c>
      <c r="R8" s="2">
        <v>10.273525721455457</v>
      </c>
      <c r="S8" s="866">
        <v>43331</v>
      </c>
      <c r="T8" s="48"/>
      <c r="V8" s="48"/>
      <c r="W8" s="876"/>
      <c r="X8" s="876"/>
      <c r="Y8" s="843"/>
      <c r="AB8" s="876"/>
      <c r="AC8" s="876"/>
      <c r="AD8" s="843"/>
    </row>
    <row r="9" spans="1:41" ht="21.95" customHeight="1" x14ac:dyDescent="0.25">
      <c r="A9" s="50"/>
      <c r="B9" s="50"/>
      <c r="C9" s="51"/>
      <c r="D9" s="788"/>
      <c r="E9" s="22" t="s">
        <v>171</v>
      </c>
      <c r="F9" s="2">
        <v>44.14</v>
      </c>
      <c r="G9" s="78">
        <v>46.707033333333342</v>
      </c>
      <c r="H9">
        <v>300</v>
      </c>
      <c r="I9" s="2">
        <v>13242</v>
      </c>
      <c r="J9" s="2">
        <v>14012.110000000002</v>
      </c>
      <c r="K9" s="2">
        <v>-770.11000000000058</v>
      </c>
      <c r="L9" s="736">
        <v>-5.496031646911153E-2</v>
      </c>
      <c r="M9" s="2">
        <v>-720.16000000000076</v>
      </c>
      <c r="N9">
        <v>300</v>
      </c>
      <c r="O9" t="s">
        <v>1289</v>
      </c>
      <c r="P9" s="736">
        <v>4.4404168554598999E-2</v>
      </c>
      <c r="Q9" s="736">
        <v>1.43E-2</v>
      </c>
      <c r="R9" s="2">
        <v>14.6158940397351</v>
      </c>
      <c r="S9" s="866">
        <v>43320</v>
      </c>
      <c r="T9" s="48"/>
      <c r="X9"/>
      <c r="Y9"/>
      <c r="Z9"/>
      <c r="AA9" s="2"/>
      <c r="AB9" s="875"/>
      <c r="AC9" s="875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1"/>
      <c r="C10" s="51"/>
      <c r="D10" s="788"/>
      <c r="E10" s="22" t="s">
        <v>1191</v>
      </c>
      <c r="F10" s="2">
        <v>2174.5</v>
      </c>
      <c r="G10" s="78">
        <v>2593.9666666666667</v>
      </c>
      <c r="H10">
        <v>6</v>
      </c>
      <c r="I10" s="2">
        <v>13047</v>
      </c>
      <c r="J10" s="2">
        <v>15563.8</v>
      </c>
      <c r="K10" s="2">
        <v>-2516.7999999999993</v>
      </c>
      <c r="L10" s="736">
        <v>-0.16170858016679732</v>
      </c>
      <c r="M10" s="2">
        <v>-2516.7999999999993</v>
      </c>
      <c r="N10">
        <v>4</v>
      </c>
      <c r="O10"/>
      <c r="P10" s="736">
        <v>0</v>
      </c>
      <c r="Q10" s="736">
        <v>-1.6899999999999998E-2</v>
      </c>
      <c r="R10" s="2">
        <v>11.208762886597938</v>
      </c>
      <c r="S10" s="866">
        <v>43331</v>
      </c>
      <c r="T10" s="48"/>
      <c r="V10" s="48"/>
      <c r="X10" s="48"/>
    </row>
    <row r="11" spans="1:41" ht="21.95" customHeight="1" x14ac:dyDescent="0.25">
      <c r="A11" s="50"/>
      <c r="B11" s="50"/>
      <c r="C11" s="51"/>
      <c r="D11" s="788"/>
      <c r="E11" s="22" t="s">
        <v>943</v>
      </c>
      <c r="F11" s="2">
        <v>34.32</v>
      </c>
      <c r="G11" s="78">
        <v>42.703371428571437</v>
      </c>
      <c r="H11">
        <v>350</v>
      </c>
      <c r="I11" s="2">
        <v>12012</v>
      </c>
      <c r="J11" s="2">
        <v>14946.180000000002</v>
      </c>
      <c r="K11" s="2">
        <v>-2934.1800000000003</v>
      </c>
      <c r="L11" s="736">
        <v>-0.19631638318286024</v>
      </c>
      <c r="M11" s="2">
        <v>-2934.1800000000003</v>
      </c>
      <c r="N11">
        <v>350</v>
      </c>
      <c r="O11" t="s">
        <v>1262</v>
      </c>
      <c r="P11" s="736">
        <v>1.0198135198135198E-2</v>
      </c>
      <c r="Q11" s="736">
        <v>-2.9999999999999997E-4</v>
      </c>
      <c r="R11" s="2">
        <v>16.539759036144577</v>
      </c>
      <c r="S11" s="866">
        <v>43331</v>
      </c>
      <c r="U11" s="48"/>
      <c r="V11" s="48"/>
    </row>
    <row r="12" spans="1:41" ht="21.95" customHeight="1" x14ac:dyDescent="0.25">
      <c r="A12" s="51"/>
      <c r="B12" s="50"/>
      <c r="C12" s="51"/>
      <c r="D12" s="788"/>
      <c r="E12" s="22" t="s">
        <v>271</v>
      </c>
      <c r="F12" s="78">
        <v>70.539900000000003</v>
      </c>
      <c r="G12" s="78">
        <v>61.488000000000007</v>
      </c>
      <c r="H12">
        <v>150</v>
      </c>
      <c r="I12" s="2">
        <v>10580.985000000001</v>
      </c>
      <c r="J12" s="2">
        <v>9223.2000000000007</v>
      </c>
      <c r="K12" s="2">
        <v>1357.7849999999999</v>
      </c>
      <c r="L12" s="736">
        <v>0.14721409055425441</v>
      </c>
      <c r="M12" s="2">
        <v>1554.9949999999953</v>
      </c>
      <c r="N12">
        <v>50</v>
      </c>
      <c r="O12" t="s">
        <v>1308</v>
      </c>
      <c r="P12" s="736">
        <v>2.8352747877442411E-2</v>
      </c>
      <c r="Q12" s="736">
        <v>6.0000000000000001E-3</v>
      </c>
      <c r="R12" s="2">
        <v>10.113247311827958</v>
      </c>
      <c r="S12" s="866">
        <v>43324</v>
      </c>
      <c r="T12" s="48"/>
      <c r="W12" s="48"/>
      <c r="AB12" s="876"/>
      <c r="AC12" s="876"/>
      <c r="AD12" s="843"/>
    </row>
    <row r="13" spans="1:41" ht="21.95" customHeight="1" x14ac:dyDescent="0.25">
      <c r="A13" s="50"/>
      <c r="B13" s="50"/>
      <c r="C13" s="51"/>
      <c r="D13" s="788"/>
      <c r="E13" s="22" t="s">
        <v>1299</v>
      </c>
      <c r="F13" s="2">
        <v>32.1524</v>
      </c>
      <c r="G13" s="78">
        <v>35.18</v>
      </c>
      <c r="H13">
        <v>300</v>
      </c>
      <c r="I13" s="2">
        <v>9645.7199999999993</v>
      </c>
      <c r="J13" s="2">
        <v>10554</v>
      </c>
      <c r="K13" s="2">
        <v>-908.28000000000065</v>
      </c>
      <c r="L13" s="736">
        <v>-8.6060261512222846E-2</v>
      </c>
      <c r="M13" s="2">
        <v>-908.28000000000065</v>
      </c>
      <c r="N13" s="29">
        <v>43413</v>
      </c>
      <c r="O13" t="s">
        <v>1313</v>
      </c>
      <c r="P13" s="736">
        <v>0</v>
      </c>
      <c r="Q13" s="736">
        <v>-2.92E-2</v>
      </c>
      <c r="R13" s="2"/>
      <c r="T13" s="48"/>
      <c r="U13" s="48"/>
      <c r="V13" s="48"/>
      <c r="W13" s="876"/>
      <c r="X13" s="850"/>
      <c r="Y13" s="843"/>
    </row>
    <row r="14" spans="1:41" ht="21.95" customHeight="1" x14ac:dyDescent="0.25">
      <c r="A14" s="51"/>
      <c r="B14" s="51"/>
      <c r="C14" s="51"/>
      <c r="D14" s="788"/>
      <c r="E14" s="22" t="s">
        <v>897</v>
      </c>
      <c r="F14" s="2">
        <v>119.25</v>
      </c>
      <c r="G14" s="78">
        <v>114.42762499999996</v>
      </c>
      <c r="H14">
        <v>80</v>
      </c>
      <c r="I14" s="2">
        <v>9540</v>
      </c>
      <c r="J14" s="2">
        <v>9154.2099999999973</v>
      </c>
      <c r="K14" s="2">
        <v>385.79000000000087</v>
      </c>
      <c r="L14" s="736">
        <v>4.2143450936782428E-2</v>
      </c>
      <c r="M14" s="2">
        <v>385.79000000000087</v>
      </c>
      <c r="N14">
        <v>20</v>
      </c>
      <c r="O14"/>
      <c r="P14" s="736">
        <v>4.3605870020964358E-3</v>
      </c>
      <c r="Q14" s="736">
        <v>6.4999999999999997E-3</v>
      </c>
      <c r="R14" s="2">
        <v>13.834106728538284</v>
      </c>
      <c r="S14" s="866">
        <v>43324</v>
      </c>
      <c r="T14" s="48"/>
      <c r="V14" s="48"/>
      <c r="W14" s="48"/>
      <c r="X14" s="875"/>
      <c r="Y14" s="736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1"/>
      <c r="D15" s="788"/>
      <c r="E15" s="22" t="s">
        <v>923</v>
      </c>
      <c r="F15" s="2">
        <v>153.43</v>
      </c>
      <c r="G15" s="78">
        <v>190.89933333333332</v>
      </c>
      <c r="H15">
        <v>60</v>
      </c>
      <c r="I15" s="2">
        <v>9205.8000000000011</v>
      </c>
      <c r="J15" s="2">
        <v>11453.96</v>
      </c>
      <c r="K15" s="2">
        <v>-2248.159999999998</v>
      </c>
      <c r="L15" s="736">
        <v>-0.1962779684929927</v>
      </c>
      <c r="M15" s="2">
        <v>-2248.159999999998</v>
      </c>
      <c r="N15">
        <v>30</v>
      </c>
      <c r="O15" t="s">
        <v>1308</v>
      </c>
      <c r="P15" s="736">
        <v>1.2513849964153032E-2</v>
      </c>
      <c r="Q15" s="736">
        <v>-2.1100000000000001E-2</v>
      </c>
      <c r="R15" s="2">
        <v>17.799303944315547</v>
      </c>
      <c r="S15" s="866">
        <v>43358</v>
      </c>
      <c r="U15" s="48"/>
      <c r="W15" s="876"/>
      <c r="X15" s="876"/>
      <c r="Y15" s="843"/>
    </row>
    <row r="16" spans="1:41" ht="21.95" customHeight="1" x14ac:dyDescent="0.25">
      <c r="A16" s="50"/>
      <c r="B16" s="51"/>
      <c r="C16" s="51"/>
      <c r="D16" s="788"/>
      <c r="E16" s="22" t="s">
        <v>807</v>
      </c>
      <c r="F16" s="2">
        <v>89.51</v>
      </c>
      <c r="G16" s="78">
        <v>92.237000000000009</v>
      </c>
      <c r="H16">
        <v>100</v>
      </c>
      <c r="I16" s="2">
        <v>8951</v>
      </c>
      <c r="J16" s="2">
        <v>9223.7000000000007</v>
      </c>
      <c r="K16" s="2">
        <v>-272.70000000000073</v>
      </c>
      <c r="L16" s="736">
        <v>-2.9565141971226335E-2</v>
      </c>
      <c r="M16" s="2">
        <v>-272.70000000000073</v>
      </c>
      <c r="N16">
        <v>100</v>
      </c>
      <c r="O16"/>
      <c r="P16" s="736">
        <v>7.5969165456373586E-3</v>
      </c>
      <c r="Q16" s="736">
        <v>3.3399999999999999E-2</v>
      </c>
      <c r="R16" s="2">
        <v>18.844210526315791</v>
      </c>
    </row>
    <row r="17" spans="1:41" ht="21.95" customHeight="1" x14ac:dyDescent="0.25">
      <c r="A17" s="50"/>
      <c r="B17" s="50"/>
      <c r="C17" s="51"/>
      <c r="D17" s="788"/>
      <c r="E17" s="22" t="s">
        <v>1203</v>
      </c>
      <c r="F17" s="2">
        <v>85.989900000000006</v>
      </c>
      <c r="G17" s="78">
        <v>79.951200000000014</v>
      </c>
      <c r="H17">
        <v>100</v>
      </c>
      <c r="I17" s="2">
        <v>8598.99</v>
      </c>
      <c r="J17" s="2">
        <v>7995.1200000000017</v>
      </c>
      <c r="K17" s="2">
        <v>603.86999999999898</v>
      </c>
      <c r="L17" s="736">
        <v>7.5529823192147086E-2</v>
      </c>
      <c r="M17" s="2">
        <v>603.86999999999898</v>
      </c>
      <c r="N17">
        <v>50</v>
      </c>
      <c r="O17" t="s">
        <v>1308</v>
      </c>
      <c r="P17" s="736">
        <v>1.7676494565059386E-2</v>
      </c>
      <c r="Q17" s="736">
        <v>1.4999999999999999E-2</v>
      </c>
      <c r="R17" s="2">
        <v>13.249599383667181</v>
      </c>
      <c r="S17" s="866">
        <v>43359</v>
      </c>
      <c r="V17" s="48"/>
      <c r="W17" s="48"/>
      <c r="X17" s="876"/>
      <c r="Y17" s="843"/>
    </row>
    <row r="18" spans="1:41" ht="21.95" customHeight="1" x14ac:dyDescent="0.25">
      <c r="A18" s="50"/>
      <c r="B18" s="50"/>
      <c r="C18" s="51"/>
      <c r="D18" s="788"/>
      <c r="E18" s="22" t="s">
        <v>195</v>
      </c>
      <c r="F18" s="2">
        <v>28.229900000000001</v>
      </c>
      <c r="G18" s="78">
        <v>13.851933333333079</v>
      </c>
      <c r="H18">
        <v>300</v>
      </c>
      <c r="I18" s="2">
        <v>8468.9699999999993</v>
      </c>
      <c r="J18" s="2">
        <v>4155.5799999999235</v>
      </c>
      <c r="K18" s="2">
        <v>4313.3900000000995</v>
      </c>
      <c r="L18" s="736">
        <v>1.0379754450642644</v>
      </c>
      <c r="M18" s="2">
        <v>6061.3600000000934</v>
      </c>
      <c r="N18" s="29">
        <v>43409</v>
      </c>
      <c r="O18" t="s">
        <v>1309</v>
      </c>
      <c r="P18" s="736">
        <v>1.9837123050382752E-2</v>
      </c>
      <c r="Q18" s="736">
        <v>2.3599999999999999E-2</v>
      </c>
      <c r="R18" s="2">
        <v>13.604771084337349</v>
      </c>
      <c r="S18" s="866">
        <v>43358</v>
      </c>
      <c r="T18" s="48"/>
      <c r="W18" s="876"/>
      <c r="X18" s="876"/>
      <c r="Y18" s="843"/>
      <c r="AB18" s="876"/>
      <c r="AC18" s="876"/>
      <c r="AD18" s="843"/>
    </row>
    <row r="19" spans="1:41" ht="21.95" customHeight="1" x14ac:dyDescent="0.25">
      <c r="A19" s="50"/>
      <c r="B19" s="50"/>
      <c r="C19" s="51"/>
      <c r="D19" s="788"/>
      <c r="E19" s="22" t="s">
        <v>939</v>
      </c>
      <c r="F19" s="2">
        <v>163.22989999999999</v>
      </c>
      <c r="G19" s="78">
        <v>151.31240000000022</v>
      </c>
      <c r="H19">
        <v>50</v>
      </c>
      <c r="I19" s="2">
        <v>8161.494999999999</v>
      </c>
      <c r="J19" s="2">
        <v>7565.6200000000108</v>
      </c>
      <c r="K19" s="2">
        <v>595.87499999998909</v>
      </c>
      <c r="L19" s="736">
        <v>7.8760894678821733E-2</v>
      </c>
      <c r="M19" s="2">
        <v>595.87499999998909</v>
      </c>
      <c r="N19" s="29">
        <v>43413</v>
      </c>
      <c r="O19"/>
      <c r="P19" s="736">
        <v>7.8417005707900334E-3</v>
      </c>
      <c r="Q19" s="736">
        <v>-2.06E-2</v>
      </c>
      <c r="R19" s="2">
        <v>19.68</v>
      </c>
      <c r="T19" s="48"/>
      <c r="W19" s="48"/>
    </row>
    <row r="20" spans="1:41" ht="21.95" customHeight="1" x14ac:dyDescent="0.25">
      <c r="A20" s="50"/>
      <c r="B20" s="50"/>
      <c r="C20" s="50"/>
      <c r="D20" s="788"/>
      <c r="E20" s="22" t="s">
        <v>324</v>
      </c>
      <c r="F20" s="2">
        <v>19.579999999999998</v>
      </c>
      <c r="G20" s="78">
        <v>18.958225000000002</v>
      </c>
      <c r="H20">
        <v>400</v>
      </c>
      <c r="I20" s="2">
        <v>7831.9999999999991</v>
      </c>
      <c r="J20" s="2">
        <v>7583.2900000000009</v>
      </c>
      <c r="K20" s="2">
        <v>248.70999999999822</v>
      </c>
      <c r="L20" s="736">
        <v>3.2797110488982796E-2</v>
      </c>
      <c r="M20" s="2">
        <v>533.68000000000302</v>
      </c>
      <c r="N20">
        <v>400</v>
      </c>
      <c r="O20" t="s">
        <v>1314</v>
      </c>
      <c r="P20" s="736">
        <v>0</v>
      </c>
      <c r="Q20" s="736">
        <v>-6.1000000000000004E-3</v>
      </c>
      <c r="R20" s="2">
        <v>7.9918367346938766</v>
      </c>
      <c r="S20" s="866">
        <v>43345</v>
      </c>
      <c r="U20" s="48"/>
      <c r="W20" s="876"/>
      <c r="X20" s="876"/>
      <c r="Y20" s="843"/>
    </row>
    <row r="21" spans="1:41" ht="21.95" customHeight="1" x14ac:dyDescent="0.25">
      <c r="A21" s="50"/>
      <c r="B21" s="51"/>
      <c r="C21" s="51"/>
      <c r="D21" s="788"/>
      <c r="E21" s="22" t="s">
        <v>52</v>
      </c>
      <c r="F21" s="2">
        <v>50.239899999999999</v>
      </c>
      <c r="G21" s="78">
        <v>47.758133333333333</v>
      </c>
      <c r="H21">
        <v>150</v>
      </c>
      <c r="I21" s="2">
        <v>7535.9849999999997</v>
      </c>
      <c r="J21" s="2">
        <v>7163.72</v>
      </c>
      <c r="K21" s="2">
        <v>372.26500000000033</v>
      </c>
      <c r="L21" s="736">
        <v>5.1965319694237046E-2</v>
      </c>
      <c r="M21" s="2">
        <v>1429.0049999999983</v>
      </c>
      <c r="N21">
        <v>150</v>
      </c>
      <c r="O21" t="s">
        <v>1305</v>
      </c>
      <c r="P21" s="736">
        <v>3.7898164606219358E-2</v>
      </c>
      <c r="Q21" s="736">
        <v>6.4000000000000003E-3</v>
      </c>
      <c r="R21" s="2">
        <v>10.25304081632653</v>
      </c>
      <c r="S21" s="866">
        <v>43323</v>
      </c>
      <c r="W21" s="876"/>
      <c r="X21" s="876"/>
      <c r="Y21" s="843"/>
      <c r="AB21" s="876"/>
      <c r="AC21" s="876"/>
      <c r="AD21" s="843"/>
    </row>
    <row r="22" spans="1:41" ht="21.95" customHeight="1" x14ac:dyDescent="0.25">
      <c r="A22" s="51"/>
      <c r="B22" s="152"/>
      <c r="C22" s="325"/>
      <c r="D22" s="788"/>
      <c r="E22" s="22" t="s">
        <v>937</v>
      </c>
      <c r="F22" s="2">
        <v>35.989899999999999</v>
      </c>
      <c r="G22" s="78">
        <v>30.041450000000005</v>
      </c>
      <c r="H22">
        <v>200</v>
      </c>
      <c r="I22" s="2">
        <v>7197.98</v>
      </c>
      <c r="J22" s="2">
        <v>6008.2900000000009</v>
      </c>
      <c r="K22" s="2">
        <v>1189.6899999999987</v>
      </c>
      <c r="L22" s="736">
        <v>0.19800808549520724</v>
      </c>
      <c r="M22" s="2">
        <v>1189.6899999999987</v>
      </c>
      <c r="N22" s="29">
        <v>43409</v>
      </c>
      <c r="O22" t="s">
        <v>1208</v>
      </c>
      <c r="P22" s="736">
        <v>2.111703561276914E-2</v>
      </c>
      <c r="Q22" s="736">
        <v>2.1299999999999999E-2</v>
      </c>
      <c r="R22" s="2">
        <v>14.395959999999999</v>
      </c>
      <c r="S22" s="866">
        <v>43366</v>
      </c>
      <c r="T22" s="48"/>
      <c r="V22" s="48"/>
      <c r="W22" s="876"/>
      <c r="X22" s="875"/>
      <c r="Y22" s="736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 s="2"/>
      <c r="AN22"/>
      <c r="AO22"/>
    </row>
    <row r="23" spans="1:41" ht="21.95" customHeight="1" x14ac:dyDescent="0.25">
      <c r="A23" s="51"/>
      <c r="B23" s="51"/>
      <c r="C23" s="51"/>
      <c r="D23" s="788"/>
      <c r="E23" s="22" t="s">
        <v>803</v>
      </c>
      <c r="F23" s="2">
        <v>22.779900000000001</v>
      </c>
      <c r="G23" s="78">
        <v>30.639533333333311</v>
      </c>
      <c r="H23">
        <v>300</v>
      </c>
      <c r="I23" s="2">
        <v>6833.97</v>
      </c>
      <c r="J23" s="2">
        <v>9191.8599999999933</v>
      </c>
      <c r="K23" s="2">
        <v>-2357.8899999999931</v>
      </c>
      <c r="L23" s="736">
        <v>-0.25651935516859425</v>
      </c>
      <c r="M23" s="2">
        <v>-2357.8899999999931</v>
      </c>
      <c r="N23">
        <v>300</v>
      </c>
      <c r="O23" t="s">
        <v>1315</v>
      </c>
      <c r="P23" s="736">
        <v>4.5654282942418536E-2</v>
      </c>
      <c r="Q23" s="736">
        <v>0</v>
      </c>
      <c r="R23" s="2">
        <v>13.399941176470589</v>
      </c>
      <c r="S23" s="866">
        <v>43324</v>
      </c>
      <c r="V23" s="48"/>
      <c r="W23" s="876"/>
      <c r="X23" s="875"/>
      <c r="Y23" s="736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1"/>
      <c r="D24" s="788"/>
      <c r="E24" s="22" t="s">
        <v>173</v>
      </c>
      <c r="F24" s="2">
        <v>52.23</v>
      </c>
      <c r="G24" s="78">
        <v>45.319000000000038</v>
      </c>
      <c r="H24">
        <v>120</v>
      </c>
      <c r="I24" s="2">
        <v>6267.5999999999995</v>
      </c>
      <c r="J24" s="2">
        <v>5438.2800000000043</v>
      </c>
      <c r="K24" s="2">
        <v>829.31999999999334</v>
      </c>
      <c r="L24" s="736">
        <v>0.15249674529446708</v>
      </c>
      <c r="M24" s="2">
        <v>2433.8999999999951</v>
      </c>
      <c r="N24">
        <v>120</v>
      </c>
      <c r="O24"/>
      <c r="P24" s="736">
        <v>3.2931265556193759E-2</v>
      </c>
      <c r="Q24" s="736">
        <v>1.9099999999999999E-2</v>
      </c>
      <c r="R24" s="2">
        <v>11.555309734513274</v>
      </c>
      <c r="T24" s="48"/>
      <c r="W24" s="48"/>
      <c r="Y24" s="48"/>
    </row>
    <row r="25" spans="1:41" ht="21.95" customHeight="1" x14ac:dyDescent="0.25">
      <c r="A25" s="50"/>
      <c r="B25" s="51"/>
      <c r="C25" s="51"/>
      <c r="D25" s="788"/>
      <c r="E25" s="22" t="s">
        <v>32</v>
      </c>
      <c r="F25" s="2">
        <v>53.42</v>
      </c>
      <c r="G25" s="78">
        <v>35.34790000000001</v>
      </c>
      <c r="H25">
        <v>100</v>
      </c>
      <c r="I25" s="2">
        <v>5342</v>
      </c>
      <c r="J25" s="2">
        <v>3534.7900000000009</v>
      </c>
      <c r="K25" s="2">
        <v>1807.2099999999991</v>
      </c>
      <c r="L25" s="736">
        <v>0.51126375258501877</v>
      </c>
      <c r="M25" s="2">
        <v>3005.6799999999962</v>
      </c>
      <c r="N25" s="29">
        <v>43413</v>
      </c>
      <c r="O25"/>
      <c r="P25" s="736">
        <v>2.2837888431299139E-2</v>
      </c>
      <c r="Q25" s="736">
        <v>2.5999999999999999E-3</v>
      </c>
      <c r="R25" s="2">
        <v>9.6687782805429858</v>
      </c>
      <c r="T25" s="48"/>
      <c r="U25" s="48"/>
      <c r="W25" s="876"/>
      <c r="X25" s="876"/>
      <c r="Y25" s="843"/>
      <c r="AB25" s="876"/>
      <c r="AC25" s="876"/>
      <c r="AD25" s="843"/>
    </row>
    <row r="26" spans="1:41" ht="21.95" customHeight="1" x14ac:dyDescent="0.25">
      <c r="A26" s="50"/>
      <c r="B26" s="50"/>
      <c r="C26" s="51"/>
      <c r="D26" s="788"/>
      <c r="E26" s="22" t="s">
        <v>1303</v>
      </c>
      <c r="F26" s="2">
        <v>211.04</v>
      </c>
      <c r="G26" s="78">
        <v>219</v>
      </c>
      <c r="H26">
        <v>25</v>
      </c>
      <c r="I26" s="2">
        <v>5276</v>
      </c>
      <c r="J26" s="2">
        <v>5475</v>
      </c>
      <c r="K26" s="2">
        <v>-199</v>
      </c>
      <c r="L26" s="736">
        <v>-3.6347031963470354E-2</v>
      </c>
      <c r="M26" s="2">
        <v>-199</v>
      </c>
      <c r="N26" s="29">
        <v>43416</v>
      </c>
      <c r="O26" t="s">
        <v>1316</v>
      </c>
      <c r="P26" s="736">
        <v>0</v>
      </c>
      <c r="Q26" s="736">
        <v>2.3999999999999998E-3</v>
      </c>
      <c r="R26" s="2"/>
      <c r="T26" s="48"/>
      <c r="U26" s="48"/>
      <c r="W26" s="876"/>
      <c r="X26" s="876"/>
      <c r="Y26" s="843"/>
    </row>
    <row r="27" spans="1:41" ht="21.95" customHeight="1" x14ac:dyDescent="0.25">
      <c r="A27" s="50"/>
      <c r="B27" s="50"/>
      <c r="C27" s="51"/>
      <c r="D27" s="788"/>
      <c r="E27" s="22" t="s">
        <v>1302</v>
      </c>
      <c r="F27" s="2">
        <v>17.38</v>
      </c>
      <c r="G27" s="78">
        <v>16.8</v>
      </c>
      <c r="H27">
        <v>300</v>
      </c>
      <c r="I27" s="2">
        <v>5214</v>
      </c>
      <c r="J27" s="2">
        <v>5040</v>
      </c>
      <c r="K27" s="2">
        <v>174</v>
      </c>
      <c r="L27" s="736">
        <v>3.4523809523809422E-2</v>
      </c>
      <c r="M27" s="2">
        <v>174</v>
      </c>
      <c r="N27" s="29">
        <v>43416</v>
      </c>
      <c r="O27" t="s">
        <v>1314</v>
      </c>
      <c r="P27" s="736">
        <v>0</v>
      </c>
      <c r="Q27" s="736">
        <v>2.3E-3</v>
      </c>
      <c r="R27" s="2"/>
      <c r="T27" s="48"/>
      <c r="U27" s="48"/>
      <c r="W27" s="876"/>
      <c r="X27" s="876"/>
      <c r="Y27" s="843"/>
      <c r="AB27" s="876"/>
      <c r="AC27" s="876"/>
      <c r="AD27" s="843"/>
    </row>
    <row r="28" spans="1:41" ht="21.95" customHeight="1" x14ac:dyDescent="0.25">
      <c r="A28" s="50"/>
      <c r="B28" s="50"/>
      <c r="C28" s="51"/>
      <c r="D28" s="788"/>
      <c r="E28" s="22" t="s">
        <v>1293</v>
      </c>
      <c r="F28" s="2">
        <v>52.07</v>
      </c>
      <c r="G28" s="78">
        <v>63.5</v>
      </c>
      <c r="H28">
        <v>100</v>
      </c>
      <c r="I28" s="2">
        <v>5207</v>
      </c>
      <c r="J28" s="2">
        <v>6350</v>
      </c>
      <c r="K28" s="2">
        <v>-1143</v>
      </c>
      <c r="L28" s="736">
        <v>-0.18</v>
      </c>
      <c r="M28" s="2">
        <v>-1143</v>
      </c>
      <c r="N28" s="29">
        <v>43409</v>
      </c>
      <c r="O28"/>
      <c r="P28" s="736">
        <v>3.072786633378145E-2</v>
      </c>
      <c r="Q28" s="736">
        <v>1.4E-3</v>
      </c>
      <c r="R28" s="2">
        <v>12.516826923076923</v>
      </c>
      <c r="S28" s="866">
        <v>43324</v>
      </c>
      <c r="T28" s="48"/>
      <c r="U28" s="48"/>
      <c r="V28" s="48"/>
      <c r="W28" s="48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 s="2"/>
      <c r="AN28"/>
      <c r="AO28"/>
    </row>
    <row r="29" spans="1:41" ht="21.95" customHeight="1" x14ac:dyDescent="0.25">
      <c r="A29" s="50"/>
      <c r="B29" s="50"/>
      <c r="C29" s="51"/>
      <c r="D29" s="788"/>
      <c r="E29" s="22" t="s">
        <v>1297</v>
      </c>
      <c r="F29" s="2">
        <v>50.739899999999999</v>
      </c>
      <c r="G29" s="78">
        <v>54.6</v>
      </c>
      <c r="H29">
        <v>100</v>
      </c>
      <c r="I29" s="2">
        <v>5073.99</v>
      </c>
      <c r="J29" s="2">
        <v>5460</v>
      </c>
      <c r="K29" s="2">
        <v>-386.01000000000022</v>
      </c>
      <c r="L29" s="736">
        <v>-7.0697802197802251E-2</v>
      </c>
      <c r="M29" s="2">
        <v>-386.01000000000022</v>
      </c>
      <c r="N29" s="29">
        <v>43413</v>
      </c>
      <c r="O29"/>
      <c r="P29" s="736">
        <v>0</v>
      </c>
      <c r="Q29" s="736">
        <v>-2.3999999999999998E-3</v>
      </c>
      <c r="R29" s="2"/>
      <c r="T29" s="48"/>
      <c r="V29" s="48"/>
      <c r="W29" s="48"/>
      <c r="X29"/>
      <c r="Y29"/>
      <c r="Z29"/>
      <c r="AA29" s="2"/>
      <c r="AB29" s="875"/>
      <c r="AC29" s="875"/>
      <c r="AD29" s="2"/>
      <c r="AE29"/>
      <c r="AF29"/>
      <c r="AG29" s="2"/>
      <c r="AH29"/>
      <c r="AI29" s="2"/>
      <c r="AJ29"/>
      <c r="AK29"/>
      <c r="AL29"/>
      <c r="AM29"/>
      <c r="AN29"/>
      <c r="AO29"/>
    </row>
    <row r="30" spans="1:41" ht="21.95" customHeight="1" x14ac:dyDescent="0.25">
      <c r="A30" s="50"/>
      <c r="B30" s="50"/>
      <c r="C30" s="51"/>
      <c r="D30" s="788"/>
      <c r="E30" s="22" t="s">
        <v>901</v>
      </c>
      <c r="F30" s="2">
        <v>72.869900000000001</v>
      </c>
      <c r="G30" s="78">
        <v>64.77500000000002</v>
      </c>
      <c r="H30">
        <v>60</v>
      </c>
      <c r="I30" s="2">
        <v>4372.1940000000004</v>
      </c>
      <c r="J30" s="2">
        <v>3886.5000000000014</v>
      </c>
      <c r="K30" s="2">
        <v>485.6939999999986</v>
      </c>
      <c r="L30" s="736">
        <v>0.12496950984175961</v>
      </c>
      <c r="M30" s="2">
        <v>485.6939999999986</v>
      </c>
      <c r="N30">
        <v>60</v>
      </c>
      <c r="O30" t="s">
        <v>1317</v>
      </c>
      <c r="P30" s="736">
        <v>1.3174163817982459E-2</v>
      </c>
      <c r="Q30" s="736">
        <v>-1.18E-2</v>
      </c>
      <c r="R30" s="2">
        <v>20.526732394366199</v>
      </c>
      <c r="U30" s="48"/>
      <c r="W30" s="876"/>
      <c r="X30" s="876"/>
      <c r="Y30" s="843"/>
      <c r="AB30" s="876"/>
      <c r="AC30" s="876"/>
      <c r="AD30" s="843"/>
    </row>
    <row r="31" spans="1:41" ht="21.95" customHeight="1" x14ac:dyDescent="0.25">
      <c r="A31" s="50"/>
      <c r="B31" s="50"/>
      <c r="C31" s="51"/>
      <c r="D31" s="788"/>
      <c r="E31" s="22" t="s">
        <v>828</v>
      </c>
      <c r="F31" s="2">
        <v>92.03</v>
      </c>
      <c r="G31" s="78">
        <v>71.708499999999987</v>
      </c>
      <c r="H31">
        <v>40</v>
      </c>
      <c r="I31" s="2">
        <v>3681.2</v>
      </c>
      <c r="J31" s="2">
        <v>2868.3399999999992</v>
      </c>
      <c r="K31" s="2">
        <v>812.85999999999967</v>
      </c>
      <c r="L31" s="736">
        <v>0.2833903930496387</v>
      </c>
      <c r="M31" s="2">
        <v>812.85999999999967</v>
      </c>
      <c r="N31">
        <v>40</v>
      </c>
      <c r="O31" t="s">
        <v>1318</v>
      </c>
      <c r="P31" s="736">
        <v>2.4774530044550689E-2</v>
      </c>
      <c r="Q31" s="736">
        <v>-7.3000000000000001E-3</v>
      </c>
      <c r="R31" s="2">
        <v>19.334033613445378</v>
      </c>
      <c r="T31" s="48"/>
      <c r="V31" s="48"/>
      <c r="W31" s="48"/>
      <c r="X31" s="875"/>
      <c r="Y31" s="736"/>
      <c r="Z31"/>
      <c r="AA31" s="2"/>
      <c r="AB31" s="875"/>
      <c r="AC31" s="875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0"/>
      <c r="C32" s="51"/>
      <c r="D32" s="788"/>
      <c r="E32" s="22" t="s">
        <v>760</v>
      </c>
      <c r="F32" s="2">
        <v>11.16</v>
      </c>
      <c r="G32" s="78">
        <v>13.808600000000014</v>
      </c>
      <c r="H32">
        <v>200</v>
      </c>
      <c r="I32" s="2">
        <v>2232</v>
      </c>
      <c r="J32" s="2">
        <v>2761.720000000003</v>
      </c>
      <c r="K32" s="2">
        <v>-529.72000000000298</v>
      </c>
      <c r="L32" s="736">
        <v>-0.19180800370783507</v>
      </c>
      <c r="M32" s="2">
        <v>-529.72000000000298</v>
      </c>
      <c r="N32">
        <v>200</v>
      </c>
      <c r="O32" t="s">
        <v>1319</v>
      </c>
      <c r="P32" s="736">
        <v>4.301075268817204E-2</v>
      </c>
      <c r="Q32" s="736">
        <v>-1.24E-2</v>
      </c>
      <c r="R32" s="2">
        <v>11.747368421052633</v>
      </c>
      <c r="S32" s="866">
        <v>43337</v>
      </c>
      <c r="W32" s="48"/>
      <c r="X32" s="876"/>
      <c r="Y32" s="843"/>
      <c r="AB32" s="876"/>
      <c r="AC32" s="876"/>
      <c r="AD32" s="843"/>
    </row>
    <row r="33" spans="1:41" ht="21.95" customHeight="1" x14ac:dyDescent="0.25">
      <c r="A33" s="50"/>
      <c r="B33" s="51"/>
      <c r="C33" s="51"/>
      <c r="E33" s="22" t="s">
        <v>62</v>
      </c>
      <c r="F33" s="2">
        <v>349.37</v>
      </c>
      <c r="G33" s="78">
        <v>349.37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1659.3600000000079</v>
      </c>
      <c r="N33">
        <v>0</v>
      </c>
      <c r="O33"/>
      <c r="P33" s="736">
        <v>0</v>
      </c>
      <c r="Q33" s="736">
        <v>1.2999999999999999E-3</v>
      </c>
      <c r="R33" s="2"/>
      <c r="W33" s="876"/>
      <c r="X33" s="876"/>
      <c r="Y33" s="843"/>
    </row>
    <row r="34" spans="1:41" ht="21.95" customHeight="1" x14ac:dyDescent="0.25">
      <c r="A34" s="50"/>
      <c r="B34" s="50"/>
      <c r="C34" s="51"/>
      <c r="D34" s="788"/>
      <c r="E34" s="22" t="s">
        <v>202</v>
      </c>
      <c r="F34" s="2">
        <v>37.11</v>
      </c>
      <c r="G34" s="78">
        <v>37.11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555.54</v>
      </c>
      <c r="N34">
        <v>0</v>
      </c>
      <c r="O34"/>
      <c r="P34" s="736">
        <v>0</v>
      </c>
      <c r="Q34" s="736">
        <v>2.1899999999999999E-2</v>
      </c>
      <c r="R34" s="2"/>
      <c r="T34" s="345"/>
      <c r="U34" s="345"/>
      <c r="W34" s="876"/>
      <c r="X34" s="876"/>
      <c r="Y34" s="843"/>
      <c r="AB34" s="876"/>
      <c r="AC34" s="876"/>
      <c r="AD34" s="843"/>
    </row>
    <row r="35" spans="1:41" ht="21.95" customHeight="1" x14ac:dyDescent="0.25">
      <c r="A35" s="50"/>
      <c r="B35" s="51"/>
      <c r="C35" s="51"/>
      <c r="D35" s="788"/>
      <c r="E35" s="22" t="s">
        <v>211</v>
      </c>
      <c r="F35" s="78">
        <v>65.89</v>
      </c>
      <c r="G35" s="78">
        <v>65.89</v>
      </c>
      <c r="H35">
        <v>0</v>
      </c>
      <c r="I35" s="2">
        <v>0</v>
      </c>
      <c r="J35" s="2">
        <v>0</v>
      </c>
      <c r="K35" s="2">
        <v>973.83000000000175</v>
      </c>
      <c r="L35" s="736">
        <v>0</v>
      </c>
      <c r="M35" s="2">
        <v>2131.6999999999971</v>
      </c>
      <c r="N35">
        <v>0</v>
      </c>
      <c r="O35" t="s">
        <v>1190</v>
      </c>
      <c r="P35" s="736">
        <v>2.2461678555167702E-2</v>
      </c>
      <c r="Q35" s="736">
        <v>-1.52E-2</v>
      </c>
      <c r="R35" s="2">
        <v>16.4725</v>
      </c>
      <c r="T35" s="48"/>
      <c r="V35" s="48"/>
      <c r="W35" s="48"/>
      <c r="X35" s="876"/>
      <c r="Y35" s="843"/>
      <c r="AB35" s="876"/>
      <c r="AC35" s="876"/>
      <c r="AD35" s="843"/>
    </row>
    <row r="36" spans="1:41" ht="21.95" customHeight="1" x14ac:dyDescent="0.25">
      <c r="A36" s="50"/>
      <c r="B36" s="50"/>
      <c r="C36" s="51"/>
      <c r="D36" s="788"/>
      <c r="E36" s="22" t="s">
        <v>201</v>
      </c>
      <c r="F36" s="2">
        <v>220.42</v>
      </c>
      <c r="G36" s="78">
        <v>220.42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363.09999999999945</v>
      </c>
      <c r="N36">
        <v>0</v>
      </c>
      <c r="O36"/>
      <c r="P36" s="736">
        <v>0</v>
      </c>
      <c r="Q36" s="736">
        <v>3.0999999999999999E-3</v>
      </c>
      <c r="R36" s="2"/>
      <c r="V36" s="48"/>
      <c r="W36" s="876"/>
      <c r="X36" s="876"/>
      <c r="Y36" s="843"/>
      <c r="AB36" s="876"/>
      <c r="AC36" s="876"/>
      <c r="AD36" s="843"/>
    </row>
    <row r="37" spans="1:41" ht="21.95" customHeight="1" x14ac:dyDescent="0.25">
      <c r="A37" s="50"/>
      <c r="B37" s="50"/>
      <c r="C37" s="51"/>
      <c r="D37" s="788"/>
      <c r="E37" s="22" t="s">
        <v>222</v>
      </c>
      <c r="F37" s="2">
        <v>108.01</v>
      </c>
      <c r="G37" s="78">
        <v>108.01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231.53999999999996</v>
      </c>
      <c r="N37">
        <v>0</v>
      </c>
      <c r="O37"/>
      <c r="P37" s="736">
        <v>1.6199999999999999E-2</v>
      </c>
      <c r="Q37" s="736">
        <v>3.7000000000000002E-3</v>
      </c>
      <c r="R37" s="2"/>
    </row>
    <row r="38" spans="1:41" ht="21.95" customHeight="1" x14ac:dyDescent="0.25">
      <c r="A38" s="51"/>
      <c r="B38" s="51"/>
      <c r="C38" s="51"/>
      <c r="D38" s="788"/>
      <c r="E38" s="22" t="s">
        <v>262</v>
      </c>
      <c r="F38" s="2">
        <v>109.52</v>
      </c>
      <c r="G38" s="78">
        <v>109.52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1857.7799999999988</v>
      </c>
      <c r="N38">
        <v>0</v>
      </c>
      <c r="O38"/>
      <c r="P38" s="736">
        <v>1.49E-2</v>
      </c>
      <c r="Q38" s="736">
        <v>-6.9999999999999999E-4</v>
      </c>
      <c r="R38" s="2"/>
      <c r="T38" s="48"/>
      <c r="U38" s="48"/>
      <c r="AB38" s="876"/>
      <c r="AC38" s="876"/>
      <c r="AD38" s="843"/>
    </row>
    <row r="39" spans="1:41" ht="21.95" customHeight="1" x14ac:dyDescent="0.25">
      <c r="A39" s="50"/>
      <c r="B39" s="50"/>
      <c r="C39" s="51"/>
      <c r="D39" s="788"/>
      <c r="E39" s="22" t="s">
        <v>23</v>
      </c>
      <c r="F39" s="2">
        <v>44.76</v>
      </c>
      <c r="G39" s="78">
        <v>44.76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171.89999999999964</v>
      </c>
      <c r="N39">
        <v>0</v>
      </c>
      <c r="O39"/>
      <c r="P39" s="736">
        <v>0</v>
      </c>
      <c r="Q39" s="736">
        <v>1.9199999999999998E-2</v>
      </c>
      <c r="R39" s="2"/>
      <c r="T39" s="48"/>
      <c r="U39" s="48"/>
      <c r="Y39" s="48"/>
    </row>
    <row r="40" spans="1:41" ht="21.95" customHeight="1" x14ac:dyDescent="0.25">
      <c r="A40" s="50"/>
      <c r="B40" s="50"/>
      <c r="C40" s="51"/>
      <c r="D40" s="788"/>
      <c r="E40" s="22" t="s">
        <v>263</v>
      </c>
      <c r="F40" s="2">
        <v>45.67</v>
      </c>
      <c r="G40" s="78">
        <v>45.67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98.449999999999818</v>
      </c>
      <c r="N40">
        <v>0</v>
      </c>
      <c r="O40"/>
      <c r="P40" s="736">
        <v>1.11E-2</v>
      </c>
      <c r="Q40" s="736">
        <v>-2.2000000000000001E-3</v>
      </c>
      <c r="R40" s="2"/>
      <c r="X40"/>
      <c r="Y40"/>
      <c r="Z40"/>
      <c r="AA40" s="2"/>
      <c r="AB40"/>
      <c r="AC40"/>
      <c r="AD40" s="2"/>
      <c r="AE40"/>
      <c r="AF40"/>
      <c r="AG40" s="2"/>
      <c r="AH40"/>
      <c r="AI40" s="2"/>
      <c r="AJ40"/>
      <c r="AK40"/>
      <c r="AL40"/>
      <c r="AM40"/>
      <c r="AN40"/>
      <c r="AO40"/>
    </row>
    <row r="41" spans="1:41" ht="21.95" customHeight="1" x14ac:dyDescent="0.25">
      <c r="A41" s="50"/>
      <c r="B41" s="51"/>
      <c r="C41" s="51"/>
      <c r="D41" s="788"/>
      <c r="E41" s="22" t="s">
        <v>321</v>
      </c>
      <c r="F41" s="2">
        <v>15.45</v>
      </c>
      <c r="G41" s="78">
        <v>15.45</v>
      </c>
      <c r="H41">
        <v>0</v>
      </c>
      <c r="I41" s="2">
        <v>0</v>
      </c>
      <c r="J41" s="2">
        <v>0</v>
      </c>
      <c r="K41" s="2">
        <v>-1184.9399999999987</v>
      </c>
      <c r="L41" s="736">
        <v>0</v>
      </c>
      <c r="M41" s="2">
        <v>98.479999999995925</v>
      </c>
      <c r="N41">
        <v>0</v>
      </c>
      <c r="O41" t="s">
        <v>1209</v>
      </c>
      <c r="P41" s="736">
        <v>0</v>
      </c>
      <c r="Q41" s="736">
        <v>1.5800000000000002E-2</v>
      </c>
      <c r="R41" s="2">
        <v>48.28125</v>
      </c>
      <c r="T41" s="48"/>
      <c r="X41" s="48"/>
      <c r="AB41" s="876"/>
      <c r="AC41" s="876"/>
      <c r="AD41" s="843"/>
    </row>
    <row r="42" spans="1:41" ht="21.95" customHeight="1" x14ac:dyDescent="0.25">
      <c r="A42" s="50"/>
      <c r="B42" s="50"/>
      <c r="C42" s="51"/>
      <c r="D42" s="788"/>
      <c r="E42" s="22" t="s">
        <v>36</v>
      </c>
      <c r="F42" s="2">
        <v>62.09</v>
      </c>
      <c r="G42" s="78">
        <v>62.09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117.73999999999978</v>
      </c>
      <c r="N42">
        <v>0</v>
      </c>
      <c r="O42"/>
      <c r="P42" s="736">
        <v>0</v>
      </c>
      <c r="Q42" s="736">
        <v>-2.9999999999999997E-4</v>
      </c>
      <c r="R42" s="2"/>
      <c r="U42" s="48"/>
      <c r="W42" s="48"/>
    </row>
    <row r="43" spans="1:41" ht="21.95" customHeight="1" x14ac:dyDescent="0.25">
      <c r="A43" s="50"/>
      <c r="B43" s="51"/>
      <c r="C43" s="51"/>
      <c r="D43" s="788"/>
      <c r="E43" s="22" t="s">
        <v>309</v>
      </c>
      <c r="F43" s="2">
        <v>45.71</v>
      </c>
      <c r="G43" s="78">
        <v>45.71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264.92000000000007</v>
      </c>
      <c r="N43">
        <v>0</v>
      </c>
      <c r="O43"/>
      <c r="P43" s="736">
        <v>3.4200000000000001E-2</v>
      </c>
      <c r="Q43" s="736">
        <v>6.0000000000000001E-3</v>
      </c>
      <c r="R43" s="2"/>
      <c r="T43" s="48"/>
      <c r="U43" s="48"/>
      <c r="V43" s="48"/>
      <c r="W43" s="876"/>
      <c r="X43" s="876"/>
      <c r="Y43" s="843"/>
    </row>
    <row r="44" spans="1:41" ht="21.95" customHeight="1" x14ac:dyDescent="0.25">
      <c r="A44" s="50"/>
      <c r="B44" s="50"/>
      <c r="C44" s="51"/>
      <c r="D44" s="788"/>
      <c r="E44" s="22" t="s">
        <v>295</v>
      </c>
      <c r="F44" s="2">
        <v>61.62</v>
      </c>
      <c r="G44" s="78">
        <v>61.62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910.79999999999927</v>
      </c>
      <c r="N44">
        <v>0</v>
      </c>
      <c r="O44"/>
      <c r="P44" s="736">
        <v>2.87E-2</v>
      </c>
      <c r="Q44" s="736">
        <v>-2E-3</v>
      </c>
      <c r="R44" s="2"/>
      <c r="T44" s="48"/>
      <c r="V44" s="48"/>
      <c r="W44" s="876"/>
      <c r="X44" s="876"/>
      <c r="Y44" s="843"/>
      <c r="AB44" s="876"/>
      <c r="AC44" s="876"/>
      <c r="AD44" s="843"/>
    </row>
    <row r="45" spans="1:41" ht="21.95" customHeight="1" x14ac:dyDescent="0.25">
      <c r="A45" s="50"/>
      <c r="B45" s="50"/>
      <c r="C45" s="51"/>
      <c r="D45" s="788"/>
      <c r="E45" s="22" t="s">
        <v>673</v>
      </c>
      <c r="F45" s="2">
        <v>28.58</v>
      </c>
      <c r="G45" s="78">
        <v>28.58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557.94000000000005</v>
      </c>
      <c r="N45">
        <v>0</v>
      </c>
      <c r="O45"/>
      <c r="P45" s="736">
        <v>4.0599999999999997E-2</v>
      </c>
      <c r="Q45" s="736">
        <v>0</v>
      </c>
      <c r="R45" s="2"/>
      <c r="T45" s="48"/>
      <c r="V45" s="48"/>
      <c r="W45" s="876"/>
      <c r="X45" s="876"/>
      <c r="Y45" s="843"/>
    </row>
    <row r="46" spans="1:41" ht="21.95" customHeight="1" x14ac:dyDescent="0.25">
      <c r="A46" s="152"/>
      <c r="B46" s="50"/>
      <c r="C46" s="51"/>
      <c r="D46" s="788"/>
      <c r="E46" s="22" t="s">
        <v>244</v>
      </c>
      <c r="F46" s="2">
        <v>72.510000000000005</v>
      </c>
      <c r="G46" s="78">
        <v>72.510000000000005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329.74000000000069</v>
      </c>
      <c r="N46">
        <v>0</v>
      </c>
      <c r="O46"/>
      <c r="P46" s="736">
        <v>0</v>
      </c>
      <c r="Q46" s="736">
        <v>4.4999999999999997E-3</v>
      </c>
      <c r="R46" s="2"/>
      <c r="T46" s="48"/>
      <c r="U46" s="48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0"/>
      <c r="C47" s="51"/>
      <c r="D47" s="788"/>
      <c r="E47" s="22" t="s">
        <v>652</v>
      </c>
      <c r="F47" s="2">
        <v>21.54</v>
      </c>
      <c r="G47" s="78">
        <v>21.54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309.26000000000022</v>
      </c>
      <c r="N47">
        <v>0</v>
      </c>
      <c r="O47"/>
      <c r="P47" s="736">
        <v>8.8000000000000005E-3</v>
      </c>
      <c r="Q47" s="736">
        <v>4.7300000000000002E-2</v>
      </c>
      <c r="R47" s="2"/>
      <c r="W47" s="876"/>
      <c r="X47" s="876"/>
      <c r="Y47" s="843"/>
      <c r="AB47" s="876"/>
      <c r="AC47" s="876"/>
      <c r="AD47" s="843"/>
    </row>
    <row r="48" spans="1:41" ht="21.95" customHeight="1" x14ac:dyDescent="0.25">
      <c r="A48" s="50"/>
      <c r="B48" s="50"/>
      <c r="C48" s="51"/>
      <c r="D48" s="788"/>
      <c r="E48" s="22" t="s">
        <v>715</v>
      </c>
      <c r="F48" s="78">
        <v>268.47000000000003</v>
      </c>
      <c r="G48" s="78">
        <v>268.47000000000003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843.18000000000029</v>
      </c>
      <c r="N48">
        <v>0</v>
      </c>
      <c r="O48"/>
      <c r="P48" s="736">
        <v>2.8E-3</v>
      </c>
      <c r="Q48" s="736">
        <v>1.7500000000000002E-2</v>
      </c>
      <c r="R48" s="2"/>
      <c r="T48" s="48"/>
      <c r="V48" s="48"/>
      <c r="W48" s="876"/>
      <c r="X48" s="876"/>
      <c r="Y48" s="843"/>
    </row>
    <row r="49" spans="1:41" ht="21.95" customHeight="1" x14ac:dyDescent="0.25">
      <c r="A49" s="50"/>
      <c r="B49" s="50"/>
      <c r="C49" s="51"/>
      <c r="E49" s="22" t="s">
        <v>1021</v>
      </c>
      <c r="F49" s="2">
        <v>53.92</v>
      </c>
      <c r="G49" s="78">
        <v>53.92</v>
      </c>
      <c r="H49">
        <v>0</v>
      </c>
      <c r="I49" s="2">
        <v>0</v>
      </c>
      <c r="J49" s="2">
        <v>0</v>
      </c>
      <c r="K49" s="2">
        <v>458.44000000000051</v>
      </c>
      <c r="L49" s="736">
        <v>0</v>
      </c>
      <c r="M49" s="2">
        <v>458.44000000000051</v>
      </c>
      <c r="N49">
        <v>0</v>
      </c>
      <c r="O49"/>
      <c r="P49" s="736">
        <v>2.7818991097922848E-2</v>
      </c>
      <c r="Q49" s="736">
        <v>-1.2999999999999999E-3</v>
      </c>
      <c r="R49" s="2"/>
      <c r="W49" s="876"/>
      <c r="X49" s="876"/>
      <c r="Y49" s="843"/>
      <c r="AB49" s="876"/>
      <c r="AC49" s="876"/>
      <c r="AD49" s="843"/>
    </row>
    <row r="50" spans="1:41" ht="21.95" customHeight="1" x14ac:dyDescent="0.25">
      <c r="A50" s="50"/>
      <c r="B50" s="51"/>
      <c r="C50" s="51"/>
      <c r="D50" s="788"/>
      <c r="E50" s="22" t="s">
        <v>196</v>
      </c>
      <c r="F50" s="2">
        <v>9.27</v>
      </c>
      <c r="G50" s="78">
        <v>9.27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495.20999999999913</v>
      </c>
      <c r="N50">
        <v>0</v>
      </c>
      <c r="O50"/>
      <c r="P50" s="736">
        <v>5.1499999999999997E-2</v>
      </c>
      <c r="Q50" s="736">
        <v>5.1999999999999998E-3</v>
      </c>
      <c r="R50" s="2"/>
    </row>
    <row r="51" spans="1:41" ht="21.95" customHeight="1" x14ac:dyDescent="0.25">
      <c r="A51" s="50"/>
      <c r="B51" s="50"/>
      <c r="C51" s="51"/>
      <c r="D51" s="788"/>
      <c r="E51" s="22" t="s">
        <v>266</v>
      </c>
      <c r="F51" s="2">
        <v>138.16</v>
      </c>
      <c r="G51" s="78">
        <v>138.16</v>
      </c>
      <c r="H51">
        <v>0</v>
      </c>
      <c r="I51" s="2">
        <v>0</v>
      </c>
      <c r="J51" s="2">
        <v>0</v>
      </c>
      <c r="K51" s="2">
        <v>765.82999999999993</v>
      </c>
      <c r="L51" s="736">
        <v>0</v>
      </c>
      <c r="M51" s="2">
        <v>920.60999999999967</v>
      </c>
      <c r="N51">
        <v>0</v>
      </c>
      <c r="O51"/>
      <c r="P51" s="736">
        <v>2.5700000000000001E-2</v>
      </c>
      <c r="Q51" s="736">
        <v>5.7999999999999996E-3</v>
      </c>
      <c r="R51" s="2">
        <v>17.014778325123153</v>
      </c>
      <c r="T51" s="48"/>
      <c r="W51" s="876"/>
      <c r="X51" s="48"/>
      <c r="Y51" s="843"/>
    </row>
    <row r="52" spans="1:41" ht="21.95" customHeight="1" x14ac:dyDescent="0.25">
      <c r="A52" s="51"/>
      <c r="B52" s="51"/>
      <c r="C52" s="51"/>
      <c r="D52" s="788"/>
      <c r="E52" s="22" t="s">
        <v>674</v>
      </c>
      <c r="F52" s="2">
        <v>278.33</v>
      </c>
      <c r="G52" s="78">
        <v>278.33</v>
      </c>
      <c r="H52">
        <v>0</v>
      </c>
      <c r="I52" s="2">
        <v>0</v>
      </c>
      <c r="J52" s="2">
        <v>0</v>
      </c>
      <c r="K52" s="2">
        <v>4854.3499999999767</v>
      </c>
      <c r="L52" s="736">
        <v>0</v>
      </c>
      <c r="M52" s="2">
        <v>5079.1199999999772</v>
      </c>
      <c r="N52">
        <v>0</v>
      </c>
      <c r="O52" t="s">
        <v>1138</v>
      </c>
      <c r="P52" s="736">
        <v>0</v>
      </c>
      <c r="Q52" s="736">
        <v>3.6799999999999999E-2</v>
      </c>
      <c r="R52" s="2">
        <v>28.424223856209149</v>
      </c>
      <c r="S52" s="866">
        <v>43324</v>
      </c>
      <c r="T52" s="48"/>
      <c r="U52" s="48"/>
      <c r="V52" s="48"/>
      <c r="W52" s="876"/>
      <c r="X52" s="876"/>
      <c r="Y52" s="843"/>
    </row>
    <row r="53" spans="1:41" ht="21.95" customHeight="1" x14ac:dyDescent="0.25">
      <c r="A53" s="50"/>
      <c r="B53" s="50"/>
      <c r="C53" s="51"/>
      <c r="D53" s="788"/>
      <c r="E53" s="22" t="s">
        <v>659</v>
      </c>
      <c r="F53" s="2">
        <v>169.33</v>
      </c>
      <c r="G53" s="78">
        <v>169.33</v>
      </c>
      <c r="H53">
        <v>0</v>
      </c>
      <c r="I53" s="2">
        <v>0</v>
      </c>
      <c r="J53" s="2">
        <v>0</v>
      </c>
      <c r="K53" s="2">
        <v>2714.0600000000013</v>
      </c>
      <c r="L53" s="736">
        <v>0</v>
      </c>
      <c r="M53" s="2">
        <v>2714.0600000000013</v>
      </c>
      <c r="N53">
        <v>0</v>
      </c>
      <c r="O53"/>
      <c r="P53" s="736">
        <v>2.8E-3</v>
      </c>
      <c r="Q53" s="736">
        <v>6.7999999999999996E-3</v>
      </c>
      <c r="R53" s="2">
        <v>25.310911808669658</v>
      </c>
      <c r="T53" s="48"/>
      <c r="V53" s="48"/>
      <c r="AB53" s="876"/>
      <c r="AC53" s="876"/>
      <c r="AD53" s="843"/>
    </row>
    <row r="54" spans="1:41" ht="21.95" customHeight="1" x14ac:dyDescent="0.25">
      <c r="A54" s="51"/>
      <c r="B54" s="51"/>
      <c r="C54" s="51"/>
      <c r="D54" s="788"/>
      <c r="E54" s="22" t="s">
        <v>938</v>
      </c>
      <c r="F54" s="2">
        <v>93.12</v>
      </c>
      <c r="G54" s="78">
        <v>93.12</v>
      </c>
      <c r="H54">
        <v>0</v>
      </c>
      <c r="I54" s="2">
        <v>0</v>
      </c>
      <c r="J54" s="2">
        <v>0</v>
      </c>
      <c r="K54" s="2">
        <v>500.88000000000011</v>
      </c>
      <c r="L54" s="736">
        <v>0</v>
      </c>
      <c r="M54" s="2">
        <v>500.88000000000011</v>
      </c>
      <c r="N54">
        <v>0</v>
      </c>
      <c r="O54"/>
      <c r="P54" s="736">
        <v>6.8728522336769758E-3</v>
      </c>
      <c r="Q54" s="736">
        <v>1.0800000000000001E-2</v>
      </c>
      <c r="R54" s="2">
        <v>12.61788617886179</v>
      </c>
      <c r="Y54" s="48"/>
      <c r="AB54" s="876"/>
      <c r="AC54" s="876"/>
      <c r="AD54" s="843"/>
    </row>
    <row r="55" spans="1:41" ht="21.95" customHeight="1" x14ac:dyDescent="0.25">
      <c r="A55" s="50"/>
      <c r="B55" s="50"/>
      <c r="C55" s="50"/>
      <c r="D55" s="788"/>
      <c r="E55" s="22" t="s">
        <v>14</v>
      </c>
      <c r="F55" s="2">
        <v>64.59</v>
      </c>
      <c r="G55" s="78">
        <v>64.59</v>
      </c>
      <c r="H55">
        <v>0</v>
      </c>
      <c r="I55" s="2">
        <v>0</v>
      </c>
      <c r="J55" s="2">
        <v>0</v>
      </c>
      <c r="K55" s="2">
        <v>1641.5999999999985</v>
      </c>
      <c r="L55" s="736">
        <v>0</v>
      </c>
      <c r="M55" s="2">
        <v>1641.5999999999985</v>
      </c>
      <c r="N55">
        <v>0</v>
      </c>
      <c r="O55" t="s">
        <v>1208</v>
      </c>
      <c r="P55" s="736">
        <v>4.3350363833410739E-2</v>
      </c>
      <c r="Q55" s="736">
        <v>2.3800000000000002E-2</v>
      </c>
      <c r="R55" s="2">
        <v>16.208281053952319</v>
      </c>
      <c r="S55" s="866">
        <v>43319</v>
      </c>
      <c r="V55" s="48"/>
      <c r="W55" s="876"/>
      <c r="X55" s="876"/>
      <c r="Y55" s="843"/>
    </row>
    <row r="56" spans="1:41" ht="21.95" customHeight="1" x14ac:dyDescent="0.25">
      <c r="A56" s="50"/>
      <c r="B56" s="50"/>
      <c r="C56" s="51"/>
      <c r="D56" s="788"/>
      <c r="E56" s="22" t="s">
        <v>661</v>
      </c>
      <c r="F56" s="78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X5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0"/>
      <c r="B57" s="50"/>
      <c r="C57" s="51"/>
      <c r="D57" s="788"/>
      <c r="E57" s="22" t="s">
        <v>17</v>
      </c>
      <c r="F57" s="2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  <c r="U57" s="48"/>
      <c r="W57" s="876"/>
      <c r="X57" s="876"/>
      <c r="Y57" s="843"/>
    </row>
    <row r="58" spans="1:41" ht="21.95" customHeight="1" x14ac:dyDescent="0.25">
      <c r="A58" s="50"/>
      <c r="B58" s="50"/>
      <c r="C58" s="51"/>
      <c r="D58" s="788"/>
      <c r="E58" s="22" t="s">
        <v>303</v>
      </c>
      <c r="F58" s="2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  <c r="T58" s="48"/>
      <c r="V58" s="48"/>
      <c r="W58" s="876"/>
      <c r="X58" s="48"/>
      <c r="Y58" s="843"/>
      <c r="AB58" s="876"/>
      <c r="AC58" s="876"/>
      <c r="AD58" s="843"/>
    </row>
    <row r="59" spans="1:41" ht="21.95" customHeight="1" x14ac:dyDescent="0.25">
      <c r="A59" s="50"/>
      <c r="B59" s="50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</row>
    <row r="60" spans="1:41" ht="21.95" customHeight="1" x14ac:dyDescent="0.25">
      <c r="A60" s="51"/>
      <c r="B60" s="51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1295</v>
      </c>
      <c r="P60" s="736">
        <v>2.1768707482993199E-2</v>
      </c>
      <c r="Q60" s="736">
        <v>3.6700000000000003E-2</v>
      </c>
      <c r="R60" s="2">
        <v>12.301255230125523</v>
      </c>
      <c r="S60" s="866">
        <v>43317</v>
      </c>
      <c r="T60" s="48"/>
      <c r="V60" s="48"/>
      <c r="W60" s="48"/>
      <c r="X60" s="876"/>
      <c r="Y60" s="843"/>
    </row>
    <row r="61" spans="1:41" ht="21.95" customHeight="1" x14ac:dyDescent="0.25">
      <c r="A61" s="60"/>
      <c r="B61" s="61"/>
      <c r="C61" s="60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U61" s="48"/>
      <c r="V61" s="48"/>
      <c r="W61" s="876"/>
      <c r="X61" s="876"/>
      <c r="Y61" s="843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1263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  <c r="T62" s="48"/>
      <c r="V62" s="48"/>
      <c r="W62" s="876"/>
      <c r="X62" s="2"/>
      <c r="Y62" s="736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0"/>
      <c r="C63" s="50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U63" s="48"/>
      <c r="V63" s="48"/>
    </row>
    <row r="64" spans="1:41" ht="21.95" customHeight="1" x14ac:dyDescent="0.25">
      <c r="A64" s="50"/>
      <c r="B64" s="50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T64" s="48"/>
      <c r="U64" s="48"/>
    </row>
    <row r="65" spans="1:41" ht="21.95" customHeight="1" x14ac:dyDescent="0.25">
      <c r="A65" s="50"/>
      <c r="B65" s="50"/>
      <c r="C65" s="50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U65" s="48"/>
      <c r="W65" s="876"/>
      <c r="X65" s="2"/>
      <c r="Y65" s="736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0"/>
      <c r="C66" s="51"/>
      <c r="D66" s="788"/>
      <c r="E66" s="22" t="s">
        <v>221</v>
      </c>
      <c r="F66" s="78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W66" s="876"/>
      <c r="X66" s="876"/>
      <c r="Y66" s="843"/>
    </row>
    <row r="67" spans="1:41" ht="21.95" customHeight="1" x14ac:dyDescent="0.25">
      <c r="A67" s="50"/>
      <c r="B67" s="50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T67" s="48"/>
      <c r="W67" s="876"/>
      <c r="X67" s="876"/>
      <c r="Y67" s="843"/>
    </row>
    <row r="68" spans="1:41" ht="21.95" customHeight="1" x14ac:dyDescent="0.25">
      <c r="A68" s="50"/>
      <c r="B68" s="51"/>
      <c r="C68" s="51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20.788249694002449</v>
      </c>
    </row>
    <row r="69" spans="1:41" ht="21.95" customHeight="1" x14ac:dyDescent="0.25">
      <c r="A69" s="51"/>
      <c r="B69" s="51"/>
      <c r="C69" s="51"/>
      <c r="D69" s="788"/>
      <c r="E69" s="22" t="s">
        <v>34</v>
      </c>
      <c r="F69" s="2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T69" s="48"/>
      <c r="V69" s="48"/>
      <c r="W69" s="48"/>
      <c r="X69" s="876"/>
      <c r="Y69" s="843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U70" s="48"/>
      <c r="V70" s="48"/>
      <c r="W70" s="876"/>
      <c r="X70" s="876"/>
      <c r="Y70" s="843"/>
    </row>
    <row r="71" spans="1:41" ht="21.95" customHeight="1" x14ac:dyDescent="0.25">
      <c r="A71" s="50"/>
      <c r="B71" s="50"/>
      <c r="C71" s="51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U71" s="48"/>
      <c r="W71" s="876"/>
      <c r="X71" s="48"/>
      <c r="Y71" s="843"/>
    </row>
    <row r="72" spans="1:41" ht="21.95" customHeight="1" x14ac:dyDescent="0.25">
      <c r="A72" s="152"/>
      <c r="B72" s="50"/>
      <c r="C72" s="51"/>
      <c r="D72" s="788"/>
      <c r="E72" s="22" t="s">
        <v>22</v>
      </c>
      <c r="F72" s="78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T72" s="48"/>
      <c r="W72" s="876"/>
      <c r="X72" s="876"/>
      <c r="Y72" s="843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T73" s="48"/>
      <c r="W73" s="876"/>
      <c r="X73" s="876"/>
      <c r="Y73" s="843"/>
    </row>
    <row r="74" spans="1:41" ht="21.95" customHeight="1" x14ac:dyDescent="0.25">
      <c r="A74" s="51"/>
      <c r="B74" s="50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T74" s="48"/>
      <c r="W74" s="876"/>
      <c r="X74" s="876"/>
      <c r="Y74" s="843"/>
    </row>
    <row r="75" spans="1:41" ht="21.95" customHeight="1" x14ac:dyDescent="0.25">
      <c r="A75" s="50"/>
      <c r="B75" s="50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U75" s="48"/>
      <c r="V75" s="48"/>
      <c r="W75" s="876"/>
      <c r="X75" s="876"/>
      <c r="Y75" s="843"/>
    </row>
    <row r="76" spans="1:41" ht="21.95" customHeight="1" x14ac:dyDescent="0.25">
      <c r="A76" s="51"/>
      <c r="B76" s="152"/>
      <c r="C76" s="325"/>
      <c r="D76" s="788"/>
      <c r="E76" s="22" t="s">
        <v>170</v>
      </c>
      <c r="F76" s="78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W76" s="48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0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T77" s="48"/>
      <c r="U77" s="48"/>
      <c r="V77" s="48"/>
      <c r="W77" s="876"/>
      <c r="X77" s="876"/>
      <c r="Y77" s="843"/>
      <c r="AB77" s="876"/>
      <c r="AC77" s="876"/>
      <c r="AD77" s="843"/>
    </row>
    <row r="78" spans="1:41" ht="21.95" customHeight="1" x14ac:dyDescent="0.25">
      <c r="A78" s="51"/>
      <c r="B78" s="51"/>
      <c r="C78" s="51"/>
      <c r="D78" s="788"/>
      <c r="E78" s="22" t="s">
        <v>10</v>
      </c>
      <c r="F78" s="78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U78" s="48"/>
    </row>
    <row r="79" spans="1:41" ht="21.95" customHeight="1" x14ac:dyDescent="0.25">
      <c r="A79" s="50"/>
      <c r="B79" s="50"/>
      <c r="C79" s="51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s="29" t="s">
        <v>1176</v>
      </c>
      <c r="P79" s="736">
        <v>4.0899999999999999E-2</v>
      </c>
      <c r="Q79" s="736">
        <v>9.9000000000000008E-3</v>
      </c>
      <c r="R79" s="2"/>
      <c r="T79" s="48"/>
      <c r="U79" s="48"/>
      <c r="W79" s="876"/>
      <c r="X79" s="876"/>
      <c r="Y79" s="843"/>
    </row>
    <row r="80" spans="1:41" ht="21.95" customHeight="1" x14ac:dyDescent="0.25">
      <c r="A80" s="50"/>
      <c r="B80" s="51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T80" s="48"/>
      <c r="U80" s="48"/>
      <c r="V80" s="48"/>
      <c r="W80" s="876"/>
      <c r="X80" s="876"/>
      <c r="Y80" s="843"/>
      <c r="AB80" s="876"/>
      <c r="AC80" s="876"/>
      <c r="AD80" s="843"/>
    </row>
    <row r="81" spans="1:41" ht="21.95" customHeight="1" x14ac:dyDescent="0.25">
      <c r="A81" s="50"/>
      <c r="B81" s="50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T81" s="48"/>
      <c r="U81" s="48"/>
      <c r="W81" s="876"/>
      <c r="X81" s="875"/>
      <c r="Y81" s="736"/>
      <c r="Z81"/>
      <c r="AA81" s="2"/>
      <c r="AB81" s="875"/>
      <c r="AC81" s="875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0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AB82" s="876"/>
      <c r="AC82" s="876"/>
      <c r="AD82" s="843"/>
    </row>
    <row r="83" spans="1:41" ht="21.95" customHeight="1" x14ac:dyDescent="0.25">
      <c r="A83" s="50"/>
      <c r="B83" s="51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U83" s="48"/>
      <c r="AB83" s="876"/>
      <c r="AC83" s="876"/>
      <c r="AD83" s="843"/>
    </row>
    <row r="84" spans="1:41" ht="21.95" customHeight="1" x14ac:dyDescent="0.25">
      <c r="A84" s="50"/>
      <c r="B84" s="50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T84" s="48"/>
      <c r="W84" s="876"/>
      <c r="X84" s="876"/>
      <c r="Y84" s="843"/>
    </row>
    <row r="85" spans="1:41" ht="21.95" customHeight="1" x14ac:dyDescent="0.25">
      <c r="A85" s="50"/>
      <c r="B85" s="50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U85" s="48"/>
      <c r="W85" s="876"/>
      <c r="X85" s="876"/>
      <c r="Y85" s="843"/>
    </row>
    <row r="86" spans="1:41" ht="21.95" customHeight="1" x14ac:dyDescent="0.25">
      <c r="A86" s="50"/>
      <c r="B86" s="51"/>
      <c r="C86" s="51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W86" s="48"/>
      <c r="AB86" s="876"/>
      <c r="AC86" s="876"/>
      <c r="AD86" s="843"/>
    </row>
    <row r="87" spans="1:41" ht="21.95" customHeight="1" x14ac:dyDescent="0.25">
      <c r="A87" s="50"/>
      <c r="B87" s="50"/>
      <c r="C87" s="51"/>
      <c r="D87" s="788"/>
      <c r="E87" s="22" t="s">
        <v>9</v>
      </c>
      <c r="F87" s="78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W87" s="48"/>
      <c r="X87"/>
      <c r="Y87" s="2"/>
      <c r="Z87"/>
      <c r="AA87" s="2"/>
      <c r="AB87"/>
      <c r="AC87"/>
      <c r="AD87" s="2"/>
      <c r="AE87"/>
      <c r="AF87"/>
      <c r="AG87" s="2"/>
      <c r="AH87"/>
      <c r="AI87" s="2"/>
      <c r="AJ87"/>
      <c r="AK87"/>
      <c r="AL87"/>
      <c r="AM87"/>
      <c r="AN87"/>
      <c r="AO87"/>
    </row>
    <row r="88" spans="1:41" ht="21.95" customHeight="1" x14ac:dyDescent="0.25">
      <c r="A88" s="51"/>
      <c r="B88" s="51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1175</v>
      </c>
      <c r="P88" s="736">
        <v>2.7495042961004624E-2</v>
      </c>
      <c r="Q88" s="736">
        <v>3.3999999999999998E-3</v>
      </c>
      <c r="R88" s="2">
        <v>11.710526315789474</v>
      </c>
      <c r="T88" s="48"/>
      <c r="U88" s="48"/>
    </row>
    <row r="89" spans="1:41" ht="21.95" customHeight="1" x14ac:dyDescent="0.25">
      <c r="A89" s="50"/>
      <c r="B89" s="50"/>
      <c r="C89" s="51"/>
      <c r="D89" s="788"/>
      <c r="E89" s="22" t="s">
        <v>53</v>
      </c>
      <c r="F89" s="78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U89" s="48"/>
      <c r="V89" s="48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10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09" priority="659">
      <formula>$H2=0</formula>
    </cfRule>
  </conditionalFormatting>
  <conditionalFormatting sqref="K105:K200">
    <cfRule type="expression" dxfId="3208" priority="660">
      <formula>$J105=0</formula>
    </cfRule>
  </conditionalFormatting>
  <conditionalFormatting sqref="K105:K458">
    <cfRule type="expression" dxfId="3207" priority="701">
      <formula>$J105&lt;0</formula>
    </cfRule>
  </conditionalFormatting>
  <conditionalFormatting sqref="E59">
    <cfRule type="expression" dxfId="3206" priority="630">
      <formula>$H59=0</formula>
    </cfRule>
  </conditionalFormatting>
  <conditionalFormatting sqref="E5">
    <cfRule type="expression" dxfId="3205" priority="608">
      <formula>$H5=0</formula>
    </cfRule>
  </conditionalFormatting>
  <conditionalFormatting sqref="E60">
    <cfRule type="expression" dxfId="3204" priority="586">
      <formula>$H60=0</formula>
    </cfRule>
  </conditionalFormatting>
  <conditionalFormatting sqref="E62">
    <cfRule type="expression" dxfId="3203" priority="575">
      <formula>$H62=0</formula>
    </cfRule>
  </conditionalFormatting>
  <conditionalFormatting sqref="E61">
    <cfRule type="expression" dxfId="3202" priority="564">
      <formula>$H61=0</formula>
    </cfRule>
  </conditionalFormatting>
  <conditionalFormatting sqref="E8">
    <cfRule type="expression" dxfId="3201" priority="549">
      <formula>$H8=0</formula>
    </cfRule>
  </conditionalFormatting>
  <conditionalFormatting sqref="E63">
    <cfRule type="expression" dxfId="3200" priority="539">
      <formula>$H63=0</formula>
    </cfRule>
  </conditionalFormatting>
  <conditionalFormatting sqref="E20">
    <cfRule type="expression" dxfId="3199" priority="529">
      <formula>$H20=0</formula>
    </cfRule>
  </conditionalFormatting>
  <conditionalFormatting sqref="E64">
    <cfRule type="expression" dxfId="3198" priority="520">
      <formula>$H64=0</formula>
    </cfRule>
  </conditionalFormatting>
  <conditionalFormatting sqref="E65">
    <cfRule type="expression" dxfId="3197" priority="513">
      <formula>$H65=0</formula>
    </cfRule>
  </conditionalFormatting>
  <conditionalFormatting sqref="E11">
    <cfRule type="expression" dxfId="3196" priority="504">
      <formula>$H11=0</formula>
    </cfRule>
  </conditionalFormatting>
  <conditionalFormatting sqref="E9">
    <cfRule type="expression" dxfId="3195" priority="497">
      <formula>$H9=0</formula>
    </cfRule>
  </conditionalFormatting>
  <conditionalFormatting sqref="E66">
    <cfRule type="expression" dxfId="3194" priority="488">
      <formula>$H66=0</formula>
    </cfRule>
  </conditionalFormatting>
  <conditionalFormatting sqref="E10">
    <cfRule type="expression" dxfId="3193" priority="479">
      <formula>$H10=0</formula>
    </cfRule>
  </conditionalFormatting>
  <conditionalFormatting sqref="E26:E28 E30 E45:E49 E36:E43">
    <cfRule type="expression" dxfId="3192" priority="475">
      <formula>$H26=0</formula>
    </cfRule>
  </conditionalFormatting>
  <conditionalFormatting sqref="E29">
    <cfRule type="expression" dxfId="3191" priority="474">
      <formula>$H29=0</formula>
    </cfRule>
  </conditionalFormatting>
  <conditionalFormatting sqref="E31">
    <cfRule type="expression" dxfId="3190" priority="473">
      <formula>$H31=0</formula>
    </cfRule>
  </conditionalFormatting>
  <conditionalFormatting sqref="E32">
    <cfRule type="expression" dxfId="3189" priority="472">
      <formula>$H32=0</formula>
    </cfRule>
  </conditionalFormatting>
  <conditionalFormatting sqref="E44">
    <cfRule type="expression" dxfId="3188" priority="471">
      <formula>$H44=0</formula>
    </cfRule>
  </conditionalFormatting>
  <conditionalFormatting sqref="E35">
    <cfRule type="expression" dxfId="3187" priority="470">
      <formula>$H35=0</formula>
    </cfRule>
  </conditionalFormatting>
  <conditionalFormatting sqref="E33">
    <cfRule type="expression" dxfId="3186" priority="469">
      <formula>$H33=0</formula>
    </cfRule>
  </conditionalFormatting>
  <conditionalFormatting sqref="E34">
    <cfRule type="expression" dxfId="3185" priority="468">
      <formula>$H34=0</formula>
    </cfRule>
  </conditionalFormatting>
  <conditionalFormatting sqref="E67">
    <cfRule type="expression" dxfId="3184" priority="464">
      <formula>$H67=0</formula>
    </cfRule>
  </conditionalFormatting>
  <conditionalFormatting sqref="E69:E70">
    <cfRule type="expression" dxfId="3183" priority="457">
      <formula>$H69=0</formula>
    </cfRule>
  </conditionalFormatting>
  <conditionalFormatting sqref="E68">
    <cfRule type="expression" dxfId="3182" priority="450">
      <formula>$H68=0</formula>
    </cfRule>
  </conditionalFormatting>
  <conditionalFormatting sqref="E69:E70">
    <cfRule type="expression" dxfId="3181" priority="442">
      <formula>$H69=0</formula>
    </cfRule>
  </conditionalFormatting>
  <conditionalFormatting sqref="E71">
    <cfRule type="expression" dxfId="3180" priority="435">
      <formula>$H71=0</formula>
    </cfRule>
  </conditionalFormatting>
  <conditionalFormatting sqref="E72">
    <cfRule type="expression" dxfId="3179" priority="412">
      <formula>$H72=0</formula>
    </cfRule>
  </conditionalFormatting>
  <conditionalFormatting sqref="E72">
    <cfRule type="expression" dxfId="3178" priority="404">
      <formula>$H72=0</formula>
    </cfRule>
  </conditionalFormatting>
  <conditionalFormatting sqref="E74">
    <cfRule type="expression" dxfId="3177" priority="397">
      <formula>$H74=0</formula>
    </cfRule>
  </conditionalFormatting>
  <conditionalFormatting sqref="E73">
    <cfRule type="expression" dxfId="3176" priority="390">
      <formula>$H73=0</formula>
    </cfRule>
  </conditionalFormatting>
  <conditionalFormatting sqref="E75">
    <cfRule type="expression" dxfId="3175" priority="373">
      <formula>$H75=0</formula>
    </cfRule>
  </conditionalFormatting>
  <conditionalFormatting sqref="E7">
    <cfRule type="expression" dxfId="3174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73" priority="349">
      <formula>$H76=0</formula>
    </cfRule>
  </conditionalFormatting>
  <conditionalFormatting sqref="E77">
    <cfRule type="expression" dxfId="3172" priority="336">
      <formula>$H77=0</formula>
    </cfRule>
  </conditionalFormatting>
  <conditionalFormatting sqref="E78">
    <cfRule type="expression" dxfId="3171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70" priority="310">
      <formula>$H79=0</formula>
    </cfRule>
  </conditionalFormatting>
  <conditionalFormatting sqref="E80">
    <cfRule type="expression" dxfId="3169" priority="300">
      <formula>$H80=0</formula>
    </cfRule>
  </conditionalFormatting>
  <conditionalFormatting sqref="E81">
    <cfRule type="expression" dxfId="3168" priority="290">
      <formula>$H81=0</formula>
    </cfRule>
  </conditionalFormatting>
  <conditionalFormatting sqref="E82">
    <cfRule type="expression" dxfId="3167" priority="280">
      <formula>$H82=0</formula>
    </cfRule>
  </conditionalFormatting>
  <conditionalFormatting sqref="E83">
    <cfRule type="expression" dxfId="3166" priority="270">
      <formula>$H83=0</formula>
    </cfRule>
  </conditionalFormatting>
  <conditionalFormatting sqref="E84">
    <cfRule type="expression" dxfId="3165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64" priority="249">
      <formula>$H85=0</formula>
    </cfRule>
  </conditionalFormatting>
  <conditionalFormatting sqref="R105:R1048576">
    <cfRule type="expression" dxfId="3163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62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61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60" priority="214">
      <formula>K3&gt;0</formula>
    </cfRule>
    <cfRule type="expression" dxfId="3159" priority="215">
      <formula>K3&lt;0</formula>
    </cfRule>
  </conditionalFormatting>
  <conditionalFormatting sqref="K2 K4 K6 K8 K10 K12 K14 K16 K18 K20 K22 K24 K26 K28 K30">
    <cfRule type="expression" dxfId="3158" priority="212">
      <formula>K2&gt;0</formula>
    </cfRule>
    <cfRule type="expression" dxfId="3157" priority="213">
      <formula>K2&lt;0</formula>
    </cfRule>
  </conditionalFormatting>
  <conditionalFormatting sqref="K23 K25 K27 K29">
    <cfRule type="expression" dxfId="3156" priority="210">
      <formula>K23&gt;0</formula>
    </cfRule>
    <cfRule type="expression" dxfId="3155" priority="211">
      <formula>K23&lt;0</formula>
    </cfRule>
  </conditionalFormatting>
  <conditionalFormatting sqref="K31 K33 K40 K35 K42 K37:K38">
    <cfRule type="expression" dxfId="3154" priority="208">
      <formula>K31&gt;0</formula>
    </cfRule>
    <cfRule type="expression" dxfId="3153" priority="209">
      <formula>K31&lt;0</formula>
    </cfRule>
  </conditionalFormatting>
  <conditionalFormatting sqref="K32 K39 K34 K41 K36 K43">
    <cfRule type="expression" dxfId="3152" priority="206">
      <formula>K32&gt;0</formula>
    </cfRule>
    <cfRule type="expression" dxfId="3151" priority="207">
      <formula>K32&lt;0</formula>
    </cfRule>
  </conditionalFormatting>
  <conditionalFormatting sqref="K45 K47 K49 K51 K53">
    <cfRule type="expression" dxfId="3150" priority="204">
      <formula>K45&gt;0</formula>
    </cfRule>
    <cfRule type="expression" dxfId="3149" priority="205">
      <formula>K45&lt;0</formula>
    </cfRule>
  </conditionalFormatting>
  <conditionalFormatting sqref="K46 K48 K50 K52">
    <cfRule type="expression" dxfId="3148" priority="202">
      <formula>K46&gt;0</formula>
    </cfRule>
    <cfRule type="expression" dxfId="3147" priority="203">
      <formula>K46&lt;0</formula>
    </cfRule>
  </conditionalFormatting>
  <conditionalFormatting sqref="K54 K56 K58 K60">
    <cfRule type="expression" dxfId="3146" priority="200">
      <formula>K54&gt;0</formula>
    </cfRule>
    <cfRule type="expression" dxfId="3145" priority="201">
      <formula>K54&lt;0</formula>
    </cfRule>
  </conditionalFormatting>
  <conditionalFormatting sqref="K55 K57 K59">
    <cfRule type="expression" dxfId="3144" priority="198">
      <formula>K55&gt;0</formula>
    </cfRule>
    <cfRule type="expression" dxfId="3143" priority="199">
      <formula>K55&lt;0</formula>
    </cfRule>
  </conditionalFormatting>
  <conditionalFormatting sqref="K68 K70 K72 K74">
    <cfRule type="expression" dxfId="3142" priority="196">
      <formula>K68&gt;0</formula>
    </cfRule>
    <cfRule type="expression" dxfId="3141" priority="197">
      <formula>K68&lt;0</formula>
    </cfRule>
  </conditionalFormatting>
  <conditionalFormatting sqref="K69 K71 K73">
    <cfRule type="expression" dxfId="3140" priority="194">
      <formula>K69&gt;0</formula>
    </cfRule>
    <cfRule type="expression" dxfId="3139" priority="195">
      <formula>K69&lt;0</formula>
    </cfRule>
  </conditionalFormatting>
  <conditionalFormatting sqref="K75 K77 K79 K81 K83">
    <cfRule type="expression" dxfId="3138" priority="192">
      <formula>K75&gt;0</formula>
    </cfRule>
    <cfRule type="expression" dxfId="3137" priority="193">
      <formula>K75&lt;0</formula>
    </cfRule>
  </conditionalFormatting>
  <conditionalFormatting sqref="K76 K78 K80 K82">
    <cfRule type="expression" dxfId="3136" priority="190">
      <formula>K76&gt;0</formula>
    </cfRule>
    <cfRule type="expression" dxfId="3135" priority="191">
      <formula>K76&lt;0</formula>
    </cfRule>
  </conditionalFormatting>
  <conditionalFormatting sqref="K82 K84 K88">
    <cfRule type="expression" dxfId="3134" priority="188">
      <formula>K82&gt;0</formula>
    </cfRule>
    <cfRule type="expression" dxfId="3133" priority="189">
      <formula>K82&lt;0</formula>
    </cfRule>
  </conditionalFormatting>
  <conditionalFormatting sqref="K83 K85">
    <cfRule type="expression" dxfId="3132" priority="186">
      <formula>K83&gt;0</formula>
    </cfRule>
    <cfRule type="expression" dxfId="3131" priority="187">
      <formula>K83&lt;0</formula>
    </cfRule>
  </conditionalFormatting>
  <conditionalFormatting sqref="M105:M200">
    <cfRule type="expression" dxfId="3130" priority="184">
      <formula>$J105=0</formula>
    </cfRule>
  </conditionalFormatting>
  <conditionalFormatting sqref="M105:M458">
    <cfRule type="expression" dxfId="3129" priority="185">
      <formula>$J105&lt;0</formula>
    </cfRule>
  </conditionalFormatting>
  <conditionalFormatting sqref="M3 M5 M7 M9 M11 M13 M15 M17 M19 M21">
    <cfRule type="expression" dxfId="3128" priority="182">
      <formula>M3&gt;0</formula>
    </cfRule>
    <cfRule type="expression" dxfId="3127" priority="183">
      <formula>M3&lt;0</formula>
    </cfRule>
  </conditionalFormatting>
  <conditionalFormatting sqref="M2 M4 M6 M8 M10 M12 M14 M16 M18 M20 M22 M24 M26 M28 M30">
    <cfRule type="expression" dxfId="3126" priority="180">
      <formula>M2&gt;0</formula>
    </cfRule>
    <cfRule type="expression" dxfId="3125" priority="181">
      <formula>M2&lt;0</formula>
    </cfRule>
  </conditionalFormatting>
  <conditionalFormatting sqref="M23 M25 M27 M29">
    <cfRule type="expression" dxfId="3124" priority="178">
      <formula>M23&gt;0</formula>
    </cfRule>
    <cfRule type="expression" dxfId="3123" priority="179">
      <formula>M23&lt;0</formula>
    </cfRule>
  </conditionalFormatting>
  <conditionalFormatting sqref="M31 M33 M40 M35 M42 M37:M38">
    <cfRule type="expression" dxfId="3122" priority="176">
      <formula>M31&gt;0</formula>
    </cfRule>
    <cfRule type="expression" dxfId="3121" priority="177">
      <formula>M31&lt;0</formula>
    </cfRule>
  </conditionalFormatting>
  <conditionalFormatting sqref="M32 M39 M34 M41 M36 M43">
    <cfRule type="expression" dxfId="3120" priority="174">
      <formula>M32&gt;0</formula>
    </cfRule>
    <cfRule type="expression" dxfId="3119" priority="175">
      <formula>M32&lt;0</formula>
    </cfRule>
  </conditionalFormatting>
  <conditionalFormatting sqref="M45 M47 M49 M51 M53">
    <cfRule type="expression" dxfId="3118" priority="172">
      <formula>M45&gt;0</formula>
    </cfRule>
    <cfRule type="expression" dxfId="3117" priority="173">
      <formula>M45&lt;0</formula>
    </cfRule>
  </conditionalFormatting>
  <conditionalFormatting sqref="M46 M48 M50 M52">
    <cfRule type="expression" dxfId="3116" priority="170">
      <formula>M46&gt;0</formula>
    </cfRule>
    <cfRule type="expression" dxfId="3115" priority="171">
      <formula>M46&lt;0</formula>
    </cfRule>
  </conditionalFormatting>
  <conditionalFormatting sqref="M54 M56 M58 M60">
    <cfRule type="expression" dxfId="3114" priority="168">
      <formula>M54&gt;0</formula>
    </cfRule>
    <cfRule type="expression" dxfId="3113" priority="169">
      <formula>M54&lt;0</formula>
    </cfRule>
  </conditionalFormatting>
  <conditionalFormatting sqref="M55 M57 M59 M61">
    <cfRule type="expression" dxfId="3112" priority="166">
      <formula>M55&gt;0</formula>
    </cfRule>
    <cfRule type="expression" dxfId="3111" priority="167">
      <formula>M55&lt;0</formula>
    </cfRule>
  </conditionalFormatting>
  <conditionalFormatting sqref="M68 M70 M72 M74">
    <cfRule type="expression" dxfId="3110" priority="164">
      <formula>M68&gt;0</formula>
    </cfRule>
    <cfRule type="expression" dxfId="3109" priority="165">
      <formula>M68&lt;0</formula>
    </cfRule>
  </conditionalFormatting>
  <conditionalFormatting sqref="M67 M69 M71 M73">
    <cfRule type="expression" dxfId="3108" priority="162">
      <formula>M67&gt;0</formula>
    </cfRule>
    <cfRule type="expression" dxfId="3107" priority="163">
      <formula>M67&lt;0</formula>
    </cfRule>
  </conditionalFormatting>
  <conditionalFormatting sqref="M75 M77 M79 M81 M83">
    <cfRule type="expression" dxfId="3106" priority="160">
      <formula>M75&gt;0</formula>
    </cfRule>
    <cfRule type="expression" dxfId="3105" priority="161">
      <formula>M75&lt;0</formula>
    </cfRule>
  </conditionalFormatting>
  <conditionalFormatting sqref="M76 M78 M80 M82">
    <cfRule type="expression" dxfId="3104" priority="158">
      <formula>M76&gt;0</formula>
    </cfRule>
    <cfRule type="expression" dxfId="3103" priority="159">
      <formula>M76&lt;0</formula>
    </cfRule>
  </conditionalFormatting>
  <conditionalFormatting sqref="M82 M84 M88">
    <cfRule type="expression" dxfId="3102" priority="156">
      <formula>M82&gt;0</formula>
    </cfRule>
    <cfRule type="expression" dxfId="3101" priority="157">
      <formula>M82&lt;0</formula>
    </cfRule>
  </conditionalFormatting>
  <conditionalFormatting sqref="M83 M85">
    <cfRule type="expression" dxfId="3100" priority="154">
      <formula>M83&gt;0</formula>
    </cfRule>
    <cfRule type="expression" dxfId="3099" priority="155">
      <formula>M83&lt;0</formula>
    </cfRule>
  </conditionalFormatting>
  <conditionalFormatting sqref="L105:L200">
    <cfRule type="expression" dxfId="3098" priority="152">
      <formula>$J105=0</formula>
    </cfRule>
  </conditionalFormatting>
  <conditionalFormatting sqref="L105:L458">
    <cfRule type="expression" dxfId="3097" priority="153">
      <formula>$J105&lt;0</formula>
    </cfRule>
  </conditionalFormatting>
  <conditionalFormatting sqref="L3 L5 L7 L9 L11 L13 L15 L17 L19 L21">
    <cfRule type="expression" dxfId="3096" priority="150">
      <formula>L3&gt;0</formula>
    </cfRule>
    <cfRule type="expression" dxfId="3095" priority="151">
      <formula>L3&lt;0</formula>
    </cfRule>
  </conditionalFormatting>
  <conditionalFormatting sqref="L2 L4 L6 L8 L10 L12 L14 L16 L18 L20 L22 L24 L26 L28 L30">
    <cfRule type="expression" dxfId="3094" priority="148">
      <formula>L2&gt;0</formula>
    </cfRule>
    <cfRule type="expression" dxfId="3093" priority="149">
      <formula>L2&lt;0</formula>
    </cfRule>
  </conditionalFormatting>
  <conditionalFormatting sqref="L23 L25 L27 L29">
    <cfRule type="expression" dxfId="3092" priority="146">
      <formula>L23&gt;0</formula>
    </cfRule>
    <cfRule type="expression" dxfId="3091" priority="147">
      <formula>L23&lt;0</formula>
    </cfRule>
  </conditionalFormatting>
  <conditionalFormatting sqref="L31 L33 L40 L35 L42 L37:L38">
    <cfRule type="expression" dxfId="3090" priority="144">
      <formula>L31&gt;0</formula>
    </cfRule>
    <cfRule type="expression" dxfId="3089" priority="145">
      <formula>L31&lt;0</formula>
    </cfRule>
  </conditionalFormatting>
  <conditionalFormatting sqref="L32 L39 L34 L41 L36 L43">
    <cfRule type="expression" dxfId="3088" priority="142">
      <formula>L32&gt;0</formula>
    </cfRule>
    <cfRule type="expression" dxfId="3087" priority="143">
      <formula>L32&lt;0</formula>
    </cfRule>
  </conditionalFormatting>
  <conditionalFormatting sqref="L45 L47 L49 L51 L53">
    <cfRule type="expression" dxfId="3086" priority="140">
      <formula>L45&gt;0</formula>
    </cfRule>
    <cfRule type="expression" dxfId="3085" priority="141">
      <formula>L45&lt;0</formula>
    </cfRule>
  </conditionalFormatting>
  <conditionalFormatting sqref="L46 L48 L50 L52">
    <cfRule type="expression" dxfId="3084" priority="138">
      <formula>L46&gt;0</formula>
    </cfRule>
    <cfRule type="expression" dxfId="3083" priority="139">
      <formula>L46&lt;0</formula>
    </cfRule>
  </conditionalFormatting>
  <conditionalFormatting sqref="L54 L56 L58 L60 L62">
    <cfRule type="expression" dxfId="3082" priority="136">
      <formula>L54&gt;0</formula>
    </cfRule>
    <cfRule type="expression" dxfId="3081" priority="137">
      <formula>L54&lt;0</formula>
    </cfRule>
  </conditionalFormatting>
  <conditionalFormatting sqref="L55 L57 L59 L61">
    <cfRule type="expression" dxfId="3080" priority="134">
      <formula>L55&gt;0</formula>
    </cfRule>
    <cfRule type="expression" dxfId="3079" priority="135">
      <formula>L55&lt;0</formula>
    </cfRule>
  </conditionalFormatting>
  <conditionalFormatting sqref="L66 L68 L70 L72 L74">
    <cfRule type="expression" dxfId="3078" priority="132">
      <formula>L66&gt;0</formula>
    </cfRule>
    <cfRule type="expression" dxfId="3077" priority="133">
      <formula>L66&lt;0</formula>
    </cfRule>
  </conditionalFormatting>
  <conditionalFormatting sqref="L58:L79">
    <cfRule type="expression" dxfId="3076" priority="130">
      <formula>L58&gt;0</formula>
    </cfRule>
    <cfRule type="expression" dxfId="3075" priority="131">
      <formula>L58&lt;0</formula>
    </cfRule>
  </conditionalFormatting>
  <conditionalFormatting sqref="L75 L77 L79 L81 L83">
    <cfRule type="expression" dxfId="3074" priority="128">
      <formula>L75&gt;0</formula>
    </cfRule>
    <cfRule type="expression" dxfId="3073" priority="129">
      <formula>L75&lt;0</formula>
    </cfRule>
  </conditionalFormatting>
  <conditionalFormatting sqref="L76 L78 L80 L82">
    <cfRule type="expression" dxfId="3072" priority="126">
      <formula>L76&gt;0</formula>
    </cfRule>
    <cfRule type="expression" dxfId="3071" priority="127">
      <formula>L76&lt;0</formula>
    </cfRule>
  </conditionalFormatting>
  <conditionalFormatting sqref="L82 L84 L88">
    <cfRule type="expression" dxfId="3070" priority="124">
      <formula>L82&gt;0</formula>
    </cfRule>
    <cfRule type="expression" dxfId="3069" priority="125">
      <formula>L82&lt;0</formula>
    </cfRule>
  </conditionalFormatting>
  <conditionalFormatting sqref="L83 L85">
    <cfRule type="expression" dxfId="3068" priority="122">
      <formula>L83&gt;0</formula>
    </cfRule>
    <cfRule type="expression" dxfId="3067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66" priority="119">
      <formula>M44&gt;0</formula>
    </cfRule>
    <cfRule type="expression" dxfId="3065" priority="120">
      <formula>M44&lt;0</formula>
    </cfRule>
  </conditionalFormatting>
  <conditionalFormatting sqref="M62:M66">
    <cfRule type="expression" dxfId="3064" priority="117">
      <formula>M62&gt;0</formula>
    </cfRule>
    <cfRule type="expression" dxfId="3063" priority="118">
      <formula>M62&lt;0</formula>
    </cfRule>
  </conditionalFormatting>
  <conditionalFormatting sqref="E86">
    <cfRule type="expression" dxfId="3062" priority="116">
      <formula>$H86=0</formula>
    </cfRule>
  </conditionalFormatting>
  <conditionalFormatting sqref="K86">
    <cfRule type="expression" dxfId="3061" priority="114">
      <formula>K86&gt;0</formula>
    </cfRule>
    <cfRule type="expression" dxfId="3060" priority="115">
      <formula>K86&lt;0</formula>
    </cfRule>
  </conditionalFormatting>
  <conditionalFormatting sqref="M86">
    <cfRule type="expression" dxfId="3059" priority="112">
      <formula>M86&gt;0</formula>
    </cfRule>
    <cfRule type="expression" dxfId="3058" priority="113">
      <formula>M86&lt;0</formula>
    </cfRule>
  </conditionalFormatting>
  <conditionalFormatting sqref="L86">
    <cfRule type="expression" dxfId="3057" priority="110">
      <formula>L86&gt;0</formula>
    </cfRule>
    <cfRule type="expression" dxfId="3056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55" priority="104">
      <formula>K61&gt;0</formula>
    </cfRule>
    <cfRule type="expression" dxfId="3054" priority="105">
      <formula>K61&lt;0</formula>
    </cfRule>
  </conditionalFormatting>
  <conditionalFormatting sqref="K44">
    <cfRule type="expression" dxfId="3053" priority="102">
      <formula>K44&gt;0</formula>
    </cfRule>
    <cfRule type="expression" dxfId="3052" priority="103">
      <formula>K44&lt;0</formula>
    </cfRule>
  </conditionalFormatting>
  <conditionalFormatting sqref="E87">
    <cfRule type="expression" dxfId="3051" priority="101">
      <formula>$H87=0</formula>
    </cfRule>
  </conditionalFormatting>
  <conditionalFormatting sqref="K87">
    <cfRule type="expression" dxfId="3050" priority="99">
      <formula>K87&gt;0</formula>
    </cfRule>
    <cfRule type="expression" dxfId="3049" priority="100">
      <formula>K87&lt;0</formula>
    </cfRule>
  </conditionalFormatting>
  <conditionalFormatting sqref="M87">
    <cfRule type="expression" dxfId="3048" priority="97">
      <formula>M87&gt;0</formula>
    </cfRule>
    <cfRule type="expression" dxfId="3047" priority="98">
      <formula>M87&lt;0</formula>
    </cfRule>
  </conditionalFormatting>
  <conditionalFormatting sqref="L87">
    <cfRule type="expression" dxfId="3046" priority="95">
      <formula>L87&gt;0</formula>
    </cfRule>
    <cfRule type="expression" dxfId="3045" priority="96">
      <formula>L87&lt;0</formula>
    </cfRule>
  </conditionalFormatting>
  <conditionalFormatting sqref="E88">
    <cfRule type="expression" dxfId="3044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43" priority="82">
      <formula>$H89=0</formula>
    </cfRule>
  </conditionalFormatting>
  <conditionalFormatting sqref="E90">
    <cfRule type="expression" dxfId="3042" priority="81">
      <formula>$H90=0</formula>
    </cfRule>
  </conditionalFormatting>
  <conditionalFormatting sqref="E91">
    <cfRule type="expression" dxfId="3041" priority="80">
      <formula>$H91=0</formula>
    </cfRule>
  </conditionalFormatting>
  <conditionalFormatting sqref="K89">
    <cfRule type="expression" dxfId="3040" priority="78">
      <formula>K89&gt;0</formula>
    </cfRule>
    <cfRule type="expression" dxfId="3039" priority="79">
      <formula>K89&lt;0</formula>
    </cfRule>
  </conditionalFormatting>
  <conditionalFormatting sqref="K90">
    <cfRule type="expression" dxfId="3038" priority="76">
      <formula>K90&gt;0</formula>
    </cfRule>
    <cfRule type="expression" dxfId="3037" priority="77">
      <formula>K90&lt;0</formula>
    </cfRule>
  </conditionalFormatting>
  <conditionalFormatting sqref="K89 K91">
    <cfRule type="expression" dxfId="3036" priority="74">
      <formula>K89&gt;0</formula>
    </cfRule>
    <cfRule type="expression" dxfId="3035" priority="75">
      <formula>K89&lt;0</formula>
    </cfRule>
  </conditionalFormatting>
  <conditionalFormatting sqref="M89">
    <cfRule type="expression" dxfId="3034" priority="72">
      <formula>M89&gt;0</formula>
    </cfRule>
    <cfRule type="expression" dxfId="3033" priority="73">
      <formula>M89&lt;0</formula>
    </cfRule>
  </conditionalFormatting>
  <conditionalFormatting sqref="M90">
    <cfRule type="expression" dxfId="3032" priority="70">
      <formula>M90&gt;0</formula>
    </cfRule>
    <cfRule type="expression" dxfId="3031" priority="71">
      <formula>M90&lt;0</formula>
    </cfRule>
  </conditionalFormatting>
  <conditionalFormatting sqref="M89 M91">
    <cfRule type="expression" dxfId="3030" priority="68">
      <formula>M89&gt;0</formula>
    </cfRule>
    <cfRule type="expression" dxfId="3029" priority="69">
      <formula>M89&lt;0</formula>
    </cfRule>
  </conditionalFormatting>
  <conditionalFormatting sqref="L89">
    <cfRule type="expression" dxfId="3028" priority="66">
      <formula>L89&gt;0</formula>
    </cfRule>
    <cfRule type="expression" dxfId="3027" priority="67">
      <formula>L89&lt;0</formula>
    </cfRule>
  </conditionalFormatting>
  <conditionalFormatting sqref="L90">
    <cfRule type="expression" dxfId="3026" priority="64">
      <formula>L90&gt;0</formula>
    </cfRule>
    <cfRule type="expression" dxfId="3025" priority="65">
      <formula>L90&lt;0</formula>
    </cfRule>
  </conditionalFormatting>
  <conditionalFormatting sqref="L89 L91">
    <cfRule type="expression" dxfId="3024" priority="62">
      <formula>L89&gt;0</formula>
    </cfRule>
    <cfRule type="expression" dxfId="3023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22" priority="60">
      <formula>$H92=0</formula>
    </cfRule>
  </conditionalFormatting>
  <conditionalFormatting sqref="K92">
    <cfRule type="expression" dxfId="3021" priority="58">
      <formula>K92&gt;0</formula>
    </cfRule>
    <cfRule type="expression" dxfId="3020" priority="59">
      <formula>K92&lt;0</formula>
    </cfRule>
  </conditionalFormatting>
  <conditionalFormatting sqref="M92">
    <cfRule type="expression" dxfId="3019" priority="56">
      <formula>M92&gt;0</formula>
    </cfRule>
    <cfRule type="expression" dxfId="3018" priority="57">
      <formula>M92&lt;0</formula>
    </cfRule>
  </conditionalFormatting>
  <conditionalFormatting sqref="L92">
    <cfRule type="expression" dxfId="3017" priority="54">
      <formula>L92&gt;0</formula>
    </cfRule>
    <cfRule type="expression" dxfId="3016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15" priority="51">
      <formula>$H93=0</formula>
    </cfRule>
  </conditionalFormatting>
  <conditionalFormatting sqref="K93">
    <cfRule type="expression" dxfId="3014" priority="49">
      <formula>K93&gt;0</formula>
    </cfRule>
    <cfRule type="expression" dxfId="3013" priority="50">
      <formula>K93&lt;0</formula>
    </cfRule>
  </conditionalFormatting>
  <conditionalFormatting sqref="M93">
    <cfRule type="expression" dxfId="3012" priority="47">
      <formula>M93&gt;0</formula>
    </cfRule>
    <cfRule type="expression" dxfId="3011" priority="48">
      <formula>M93&lt;0</formula>
    </cfRule>
  </conditionalFormatting>
  <conditionalFormatting sqref="L93">
    <cfRule type="expression" dxfId="3010" priority="45">
      <formula>L93&gt;0</formula>
    </cfRule>
    <cfRule type="expression" dxfId="3009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08" priority="41">
      <formula>$H92=0</formula>
    </cfRule>
  </conditionalFormatting>
  <conditionalFormatting sqref="E93">
    <cfRule type="expression" dxfId="3007" priority="40">
      <formula>$H93=0</formula>
    </cfRule>
  </conditionalFormatting>
  <conditionalFormatting sqref="E94">
    <cfRule type="expression" dxfId="3006" priority="39">
      <formula>$H94=0</formula>
    </cfRule>
  </conditionalFormatting>
  <conditionalFormatting sqref="K92">
    <cfRule type="expression" dxfId="3005" priority="37">
      <formula>K92&gt;0</formula>
    </cfRule>
    <cfRule type="expression" dxfId="3004" priority="38">
      <formula>K92&lt;0</formula>
    </cfRule>
  </conditionalFormatting>
  <conditionalFormatting sqref="K93">
    <cfRule type="expression" dxfId="3003" priority="35">
      <formula>K93&gt;0</formula>
    </cfRule>
    <cfRule type="expression" dxfId="3002" priority="36">
      <formula>K93&lt;0</formula>
    </cfRule>
  </conditionalFormatting>
  <conditionalFormatting sqref="K92 K94">
    <cfRule type="expression" dxfId="3001" priority="33">
      <formula>K92&gt;0</formula>
    </cfRule>
    <cfRule type="expression" dxfId="3000" priority="34">
      <formula>K92&lt;0</formula>
    </cfRule>
  </conditionalFormatting>
  <conditionalFormatting sqref="M92">
    <cfRule type="expression" dxfId="2999" priority="31">
      <formula>M92&gt;0</formula>
    </cfRule>
    <cfRule type="expression" dxfId="2998" priority="32">
      <formula>M92&lt;0</formula>
    </cfRule>
  </conditionalFormatting>
  <conditionalFormatting sqref="M93">
    <cfRule type="expression" dxfId="2997" priority="29">
      <formula>M93&gt;0</formula>
    </cfRule>
    <cfRule type="expression" dxfId="2996" priority="30">
      <formula>M93&lt;0</formula>
    </cfRule>
  </conditionalFormatting>
  <conditionalFormatting sqref="M92 M94">
    <cfRule type="expression" dxfId="2995" priority="27">
      <formula>M92&gt;0</formula>
    </cfRule>
    <cfRule type="expression" dxfId="2994" priority="28">
      <formula>M92&lt;0</formula>
    </cfRule>
  </conditionalFormatting>
  <conditionalFormatting sqref="L92">
    <cfRule type="expression" dxfId="2993" priority="25">
      <formula>L92&gt;0</formula>
    </cfRule>
    <cfRule type="expression" dxfId="2992" priority="26">
      <formula>L92&lt;0</formula>
    </cfRule>
  </conditionalFormatting>
  <conditionalFormatting sqref="L93">
    <cfRule type="expression" dxfId="2991" priority="23">
      <formula>L93&gt;0</formula>
    </cfRule>
    <cfRule type="expression" dxfId="2990" priority="24">
      <formula>L93&lt;0</formula>
    </cfRule>
  </conditionalFormatting>
  <conditionalFormatting sqref="L92 L94">
    <cfRule type="expression" dxfId="2989" priority="21">
      <formula>L92&gt;0</formula>
    </cfRule>
    <cfRule type="expression" dxfId="2988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2987" priority="19">
      <formula>$H95=0</formula>
    </cfRule>
  </conditionalFormatting>
  <conditionalFormatting sqref="K95">
    <cfRule type="expression" dxfId="2986" priority="17">
      <formula>K95&gt;0</formula>
    </cfRule>
    <cfRule type="expression" dxfId="2985" priority="18">
      <formula>K95&lt;0</formula>
    </cfRule>
  </conditionalFormatting>
  <conditionalFormatting sqref="M95">
    <cfRule type="expression" dxfId="2984" priority="15">
      <formula>M95&gt;0</formula>
    </cfRule>
    <cfRule type="expression" dxfId="2983" priority="16">
      <formula>M95&lt;0</formula>
    </cfRule>
  </conditionalFormatting>
  <conditionalFormatting sqref="L95">
    <cfRule type="expression" dxfId="2982" priority="13">
      <formula>L95&gt;0</formula>
    </cfRule>
    <cfRule type="expression" dxfId="2981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80" priority="10">
      <formula>$H96=0</formula>
    </cfRule>
  </conditionalFormatting>
  <conditionalFormatting sqref="K96">
    <cfRule type="expression" dxfId="2979" priority="8">
      <formula>K96&gt;0</formula>
    </cfRule>
    <cfRule type="expression" dxfId="2978" priority="9">
      <formula>K96&lt;0</formula>
    </cfRule>
  </conditionalFormatting>
  <conditionalFormatting sqref="M96">
    <cfRule type="expression" dxfId="2977" priority="6">
      <formula>M96&gt;0</formula>
    </cfRule>
    <cfRule type="expression" dxfId="2976" priority="7">
      <formula>M96&lt;0</formula>
    </cfRule>
  </conditionalFormatting>
  <conditionalFormatting sqref="L96">
    <cfRule type="expression" dxfId="2975" priority="4">
      <formula>L96&gt;0</formula>
    </cfRule>
    <cfRule type="expression" dxfId="2974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3" location="BIIB!A1" display="BIIB"/>
    <hyperlink ref="E34" location="MYL!A1" display="MYL"/>
    <hyperlink ref="E35" location="SIG!A1" display="SIG"/>
    <hyperlink ref="E17" location="ABC!A1" display="ABC"/>
    <hyperlink ref="E10" location="NVR!A1" display="NVR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41" location="AOBC!A1" display="AOBC"/>
    <hyperlink ref="E42" location="LUV!A1" display="LUV"/>
    <hyperlink ref="E43" location="CCE!A1" display="CCE"/>
    <hyperlink ref="E44" location="BMY!A1" display="BMY"/>
    <hyperlink ref="E28" location="DWDP!A1" display="DWDP"/>
    <hyperlink ref="E45" location="GPS!A1" display="GPS"/>
    <hyperlink ref="E46" location="AKAM!A1" display="AKAM"/>
    <hyperlink ref="E47" location="ARNC!A1" display="ARNC"/>
    <hyperlink ref="E6" location="IEMG!A1" display="IEMG"/>
    <hyperlink ref="E12" location="CVS!A1" display="CVS"/>
    <hyperlink ref="E48" location="ADBE!A1" display="ADBE"/>
    <hyperlink ref="E26" location="FDX!A1" display="FDX"/>
    <hyperlink ref="E27" location="PPC!A1" display="PPC"/>
    <hyperlink ref="E29" location="XLB!A1" display="XLB"/>
    <hyperlink ref="E13" location="TCEHY!A1" display="TCEHY"/>
    <hyperlink ref="E2" location="MRO!A1" display="MRO"/>
    <hyperlink ref="E32" location="GE!A1" display="GE"/>
    <hyperlink ref="E11" location="XRAY!A1" display="XRAY"/>
    <hyperlink ref="E49" location="XLP!A1" display="XLP"/>
    <hyperlink ref="E18" location="KR!A1" display="KR"/>
    <hyperlink ref="E50" location="F!A1" display="F"/>
    <hyperlink ref="E51" location="JNJ!A1" display="JNJ"/>
    <hyperlink ref="E52" location="ULTA!A1" display="ULTA"/>
    <hyperlink ref="E16" location="FRC!A1" display="FRC"/>
    <hyperlink ref="E53" location="AAP!A1" display="AAP"/>
    <hyperlink ref="E22" location="CMCSA!A1" display="CMCSA"/>
    <hyperlink ref="E54" location="XEC!A1" display="XEC"/>
    <hyperlink ref="E8" location="WRK!A1" display="WRK"/>
    <hyperlink ref="E55" location="MO!A1" display="MO"/>
    <hyperlink ref="E3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19" location="QQQ!A1" display="QQQ"/>
    <hyperlink ref="E60" location="WBA!A1" display="WBA"/>
    <hyperlink ref="E61" location="AZO!A1" display="AZO"/>
    <hyperlink ref="E62" location="FL!A1" display="FL"/>
    <hyperlink ref="E15" location="MLM!A1" display="MLM"/>
    <hyperlink ref="E5" location="KHC!A1" display="KHC"/>
    <hyperlink ref="E63" location="KBWY!A1" display="KBWY"/>
    <hyperlink ref="E14" location="AYI!A1" display="AYI"/>
    <hyperlink ref="E64" location="DIA!A1" display="DIA"/>
    <hyperlink ref="E30" location="ICE!A1" display="ICE"/>
    <hyperlink ref="E65" location="NKE!A1" display="NKE"/>
    <hyperlink ref="E7" location="MOS!A1" display="MOS"/>
    <hyperlink ref="E66" location="VGK!A1" display="VGK"/>
    <hyperlink ref="E67" location="CMG!A1" display="CMG"/>
    <hyperlink ref="E31" location="HAS!A1" display="HAS"/>
    <hyperlink ref="E68" location="HSIC!A1" display="HSIC"/>
    <hyperlink ref="E23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4" location="WFC!A1" display="WFC"/>
    <hyperlink ref="E78" location="AA!A1" display="AA"/>
    <hyperlink ref="E79" location="CF!A1" display="CF"/>
    <hyperlink ref="E80" location="TGT!A1" display="TGT"/>
    <hyperlink ref="E4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21" location="CAH!A1" display="CAH"/>
    <hyperlink ref="E25" location="DAL!A1" display="DAL"/>
    <hyperlink ref="E20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9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63"/>
  <sheetViews>
    <sheetView zoomScaleNormal="100" workbookViewId="0">
      <pane ySplit="1" topLeftCell="A747" activePane="bottomLeft" state="frozen"/>
      <selection pane="bottomLeft" activeCell="Q768" sqref="Q768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80872.479999999981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2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2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  <row r="755" spans="1:26" ht="20.100000000000001" customHeight="1" x14ac:dyDescent="0.25">
      <c r="A755" s="160">
        <f t="shared" ref="A755" si="630">B755-$B$2</f>
        <v>1157</v>
      </c>
      <c r="B755" s="169">
        <v>43390</v>
      </c>
      <c r="C755" s="211">
        <v>2809.21</v>
      </c>
      <c r="D755" s="168">
        <f t="shared" ref="D755" si="631">(C755-C754)/C754</f>
        <v>-2.5267623277532329E-4</v>
      </c>
      <c r="E755" s="205">
        <f t="shared" ref="E755" si="632">(C755-$C$2)/$C$2</f>
        <v>0.33616654934266849</v>
      </c>
      <c r="F755" s="215">
        <v>7642.7</v>
      </c>
      <c r="G755" s="168">
        <f t="shared" ref="G755" si="633">(F755-F754)/F754</f>
        <v>-3.6361353374801133E-4</v>
      </c>
      <c r="H755" s="199">
        <f t="shared" ref="H755" si="634">(F755-F$2)/F$2</f>
        <v>0.50101145000687397</v>
      </c>
      <c r="I755" s="822">
        <v>404984.75</v>
      </c>
      <c r="J755" s="170">
        <v>300000</v>
      </c>
      <c r="K755" s="170">
        <f t="shared" ref="K755" si="635">I755-I754-J755+J754</f>
        <v>-1338.7700000000186</v>
      </c>
      <c r="L755" s="168">
        <f t="shared" ref="L755" si="636">K755/I754</f>
        <v>-3.2948375717950528E-3</v>
      </c>
      <c r="M755" s="178">
        <f t="shared" ref="M755" si="637">I755-J755</f>
        <v>104984.75</v>
      </c>
      <c r="N755" s="180">
        <f t="shared" ref="N755" si="638">M755/J755</f>
        <v>0.34994916666666664</v>
      </c>
      <c r="O755" s="179">
        <f t="shared" ref="O755" si="639">N755/(A755/365.25)</f>
        <v>0.1104744452247191</v>
      </c>
      <c r="P755" s="178" t="b">
        <f t="shared" ref="P755" si="640">L755&gt;D755</f>
        <v>0</v>
      </c>
      <c r="Q755" s="180">
        <f>COUNTIF(P$2:P755, TRUE)/(COUNTIF(P$2:P755,FALSE) + COUNTIF(P$2:P755, TRUE))</f>
        <v>0.49204244031830241</v>
      </c>
      <c r="R755" s="872">
        <v>359343.5</v>
      </c>
      <c r="S755" s="170">
        <f t="shared" ref="S755" si="641">I755-R755</f>
        <v>45641.25</v>
      </c>
      <c r="T755" s="170">
        <v>-37299</v>
      </c>
      <c r="U755" s="170">
        <f t="shared" ref="U755" si="642">M755-T755</f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ref="X755" si="643">E755/(A755/365.25)/V755</f>
        <v>0.76974549145581883</v>
      </c>
      <c r="Y755" s="171">
        <f t="shared" ref="Y755" si="644">O755/W755</f>
        <v>0.42806361547781496</v>
      </c>
      <c r="Z755" s="784">
        <f t="shared" ref="Z755" si="645">-(E755-N755)</f>
        <v>1.3782617323998159E-2</v>
      </c>
    </row>
    <row r="756" spans="1:26" ht="20.100000000000001" customHeight="1" x14ac:dyDescent="0.25">
      <c r="A756" s="160">
        <f t="shared" ref="A756" si="646">B756-$B$2</f>
        <v>1158</v>
      </c>
      <c r="B756" s="169">
        <v>43391</v>
      </c>
      <c r="C756" s="211">
        <v>2768.78</v>
      </c>
      <c r="D756" s="168">
        <f t="shared" ref="D756" si="647">(C756-C755)/C755</f>
        <v>-1.4391946490294365E-2</v>
      </c>
      <c r="E756" s="205">
        <f t="shared" ref="E756" si="648">(C756-$C$2)/$C$2</f>
        <v>0.31693651186240757</v>
      </c>
      <c r="F756" s="215">
        <v>7485.13</v>
      </c>
      <c r="G756" s="168">
        <f t="shared" ref="G756" si="649">(F756-F755)/F755</f>
        <v>-2.0617059416174876E-2</v>
      </c>
      <c r="H756" s="199">
        <f t="shared" ref="H756" si="650">(F756-F$2)/F$2</f>
        <v>0.47006500775772342</v>
      </c>
      <c r="I756" s="822">
        <v>398417.9</v>
      </c>
      <c r="J756" s="170">
        <v>300000</v>
      </c>
      <c r="K756" s="170">
        <f t="shared" ref="K756" si="651">I756-I755-J756+J755</f>
        <v>-6566.8499999999767</v>
      </c>
      <c r="L756" s="168">
        <f t="shared" ref="L756" si="652">K756/I755</f>
        <v>-1.6215055011330616E-2</v>
      </c>
      <c r="M756" s="178">
        <f t="shared" ref="M756" si="653">I756-J756</f>
        <v>98417.900000000023</v>
      </c>
      <c r="N756" s="180">
        <f t="shared" ref="N756" si="654">M756/J756</f>
        <v>0.32805966666666675</v>
      </c>
      <c r="O756" s="179">
        <f t="shared" ref="O756" si="655">N756/(A756/365.25)</f>
        <v>0.10347477828151989</v>
      </c>
      <c r="P756" s="178" t="b">
        <f t="shared" ref="P756" si="656">L756&gt;D756</f>
        <v>0</v>
      </c>
      <c r="Q756" s="180">
        <f>COUNTIF(P$2:P756, TRUE)/(COUNTIF(P$2:P756,FALSE) + COUNTIF(P$2:P756, TRUE))</f>
        <v>0.49139072847682119</v>
      </c>
      <c r="R756" s="872">
        <v>360606.71999999997</v>
      </c>
      <c r="S756" s="170">
        <f t="shared" ref="S756" si="657">I756-R756</f>
        <v>37811.180000000051</v>
      </c>
      <c r="T756" s="170">
        <v>-39134</v>
      </c>
      <c r="U756" s="170">
        <f t="shared" ref="U756" si="658">M756-T756</f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ref="X756" si="659">E756/(A756/365.25)/V756</f>
        <v>0.72417048733850098</v>
      </c>
      <c r="Y756" s="171">
        <f t="shared" ref="Y756" si="660">O756/W756</f>
        <v>0.40092249607078495</v>
      </c>
      <c r="Z756" s="784">
        <f t="shared" ref="Z756" si="661">-(E756-N756)</f>
        <v>1.1123154804259183E-2</v>
      </c>
    </row>
    <row r="757" spans="1:26" ht="20.100000000000001" customHeight="1" x14ac:dyDescent="0.25">
      <c r="A757" s="160">
        <f t="shared" ref="A757" si="662">B757-$B$2</f>
        <v>1159</v>
      </c>
      <c r="B757" s="169">
        <v>43392</v>
      </c>
      <c r="C757" s="211">
        <v>2767.78</v>
      </c>
      <c r="D757" s="168">
        <f t="shared" ref="D757" si="663">(C757-C756)/C756</f>
        <v>-3.6116990154508479E-4</v>
      </c>
      <c r="E757" s="205">
        <f t="shared" ref="E757" si="664">(C757-$C$2)/$C$2</f>
        <v>0.31646087403207707</v>
      </c>
      <c r="F757" s="215">
        <v>7449.02</v>
      </c>
      <c r="G757" s="168">
        <f t="shared" ref="G757" si="665">(F757-F756)/F756</f>
        <v>-4.8242315096731353E-3</v>
      </c>
      <c r="H757" s="199">
        <f t="shared" ref="H757" si="666">(F757-F$2)/F$2</f>
        <v>0.46297307382603076</v>
      </c>
      <c r="I757" s="822">
        <v>401358.47</v>
      </c>
      <c r="J757" s="170">
        <v>300000</v>
      </c>
      <c r="K757" s="170">
        <f t="shared" ref="K757" si="667">I757-I756-J757+J756</f>
        <v>2940.5699999999488</v>
      </c>
      <c r="L757" s="168">
        <f t="shared" ref="L757" si="668">K757/I756</f>
        <v>7.3806171861252939E-3</v>
      </c>
      <c r="M757" s="178">
        <f t="shared" ref="M757" si="669">I757-J757</f>
        <v>101358.46999999997</v>
      </c>
      <c r="N757" s="180">
        <f t="shared" ref="N757" si="670">M757/J757</f>
        <v>0.33786156666666656</v>
      </c>
      <c r="O757" s="179">
        <f t="shared" ref="O757" si="671">N757/(A757/365.25)</f>
        <v>0.1064744928602243</v>
      </c>
      <c r="P757" s="178" t="b">
        <f t="shared" ref="P757" si="672">L757&gt;D757</f>
        <v>1</v>
      </c>
      <c r="Q757" s="180">
        <f>COUNTIF(P$2:P757, TRUE)/(COUNTIF(P$2:P757,FALSE) + COUNTIF(P$2:P757, TRUE))</f>
        <v>0.49206349206349204</v>
      </c>
      <c r="R757" s="872">
        <v>363547.23</v>
      </c>
      <c r="S757" s="170">
        <f t="shared" ref="S757" si="673">I757-R757</f>
        <v>37811.239999999991</v>
      </c>
      <c r="T757" s="170">
        <v>-38624</v>
      </c>
      <c r="U757" s="170">
        <f t="shared" ref="U757" si="674">M757-T757</f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ref="X757" si="675">E757/(A757/365.25)/V757</f>
        <v>0.72293567310446494</v>
      </c>
      <c r="Y757" s="171">
        <f t="shared" ref="Y757" si="676">O757/W757</f>
        <v>0.41277141463297834</v>
      </c>
      <c r="Z757" s="784">
        <f t="shared" ref="Z757" si="677">-(E757-N757)</f>
        <v>2.1400692634589491E-2</v>
      </c>
    </row>
    <row r="758" spans="1:26" ht="20.100000000000001" customHeight="1" x14ac:dyDescent="0.25">
      <c r="A758" s="160">
        <f t="shared" ref="A758" si="678">B758-$B$2</f>
        <v>1162</v>
      </c>
      <c r="B758" s="169">
        <v>43395</v>
      </c>
      <c r="C758" s="211">
        <v>2755.88</v>
      </c>
      <c r="D758" s="168">
        <f t="shared" ref="D758" si="679">(C758-C757)/C757</f>
        <v>-4.2994746692295235E-3</v>
      </c>
      <c r="E758" s="205">
        <f t="shared" ref="E758" si="680">(C758-$C$2)/$C$2</f>
        <v>0.3108007838511444</v>
      </c>
      <c r="F758" s="215">
        <v>7468.62</v>
      </c>
      <c r="G758" s="168">
        <f t="shared" ref="G758" si="681">(F758-F757)/F757</f>
        <v>2.6312186032524348E-3</v>
      </c>
      <c r="H758" s="199">
        <f t="shared" ref="H758" si="682">(F758-F$2)/F$2</f>
        <v>0.46682247579393921</v>
      </c>
      <c r="I758" s="822">
        <v>397031.87</v>
      </c>
      <c r="J758" s="170">
        <v>300000</v>
      </c>
      <c r="K758" s="170">
        <f t="shared" ref="K758" si="683">I758-I757-J758+J757</f>
        <v>-4326.5999999999767</v>
      </c>
      <c r="L758" s="168">
        <f t="shared" ref="L758" si="684">K758/I757</f>
        <v>-1.0779889608409103E-2</v>
      </c>
      <c r="M758" s="178">
        <f t="shared" ref="M758" si="685">I758-J758</f>
        <v>97031.87</v>
      </c>
      <c r="N758" s="180">
        <f t="shared" ref="N758" si="686">M758/J758</f>
        <v>0.32343956666666668</v>
      </c>
      <c r="O758" s="179">
        <f t="shared" ref="O758" si="687">N758/(A758/365.25)</f>
        <v>0.10166635260327024</v>
      </c>
      <c r="P758" s="178" t="b">
        <f t="shared" ref="P758" si="688">L758&gt;D758</f>
        <v>0</v>
      </c>
      <c r="Q758" s="180">
        <f>COUNTIF(P$2:P758, TRUE)/(COUNTIF(P$2:P758,FALSE) + COUNTIF(P$2:P758, TRUE))</f>
        <v>0.4914134742404227</v>
      </c>
      <c r="R758" s="872">
        <v>359220.63</v>
      </c>
      <c r="S758" s="170">
        <f t="shared" ref="S758" si="689">I758-R758</f>
        <v>37811.239999999991</v>
      </c>
      <c r="T758" s="170">
        <v>-39569</v>
      </c>
      <c r="U758" s="170">
        <f t="shared" ref="U758" si="690">M758-T758</f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ref="X758" si="691">E758/(A758/365.25)/V758</f>
        <v>0.70850461458546476</v>
      </c>
      <c r="Y758" s="171">
        <f t="shared" ref="Y758" si="692">O758/W758</f>
        <v>0.3942646277639168</v>
      </c>
      <c r="Z758" s="784">
        <f t="shared" ref="Z758" si="693">-(E758-N758)</f>
        <v>1.2638782815522276E-2</v>
      </c>
    </row>
    <row r="759" spans="1:26" ht="20.100000000000001" customHeight="1" x14ac:dyDescent="0.25">
      <c r="A759" s="160">
        <f t="shared" ref="A759" si="694">B759-$B$2</f>
        <v>1163</v>
      </c>
      <c r="B759" s="169">
        <v>43396</v>
      </c>
      <c r="C759" s="211">
        <v>2740.69</v>
      </c>
      <c r="D759" s="168">
        <f t="shared" ref="D759" si="695">(C759-C758)/C758</f>
        <v>-5.5118510239923557E-3</v>
      </c>
      <c r="E759" s="205">
        <f t="shared" ref="E759" si="696">(C759-$C$2)/$C$2</f>
        <v>0.30357584520842451</v>
      </c>
      <c r="F759" s="215">
        <v>7437.53</v>
      </c>
      <c r="G759" s="168">
        <f t="shared" ref="G759" si="697">(F759-F758)/F758</f>
        <v>-4.1627502805069942E-3</v>
      </c>
      <c r="H759" s="199">
        <f t="shared" ref="H759" si="698">(F759-F$2)/F$2</f>
        <v>0.46071646012137402</v>
      </c>
      <c r="I759" s="822">
        <v>395838.43</v>
      </c>
      <c r="J759" s="170">
        <v>300000</v>
      </c>
      <c r="K759" s="170">
        <f t="shared" ref="K759" si="699">I759-I758-J759+J758</f>
        <v>-1193.4400000000023</v>
      </c>
      <c r="L759" s="168">
        <f t="shared" ref="L759" si="700">K759/I758</f>
        <v>-3.0059047904643079E-3</v>
      </c>
      <c r="M759" s="178">
        <f t="shared" ref="M759" si="701">I759-J759</f>
        <v>95838.43</v>
      </c>
      <c r="N759" s="180">
        <f t="shared" ref="N759" si="702">M759/J759</f>
        <v>0.31946143333333332</v>
      </c>
      <c r="O759" s="179">
        <f t="shared" ref="O759" si="703">N759/(A759/365.25)</f>
        <v>0.10032956880911435</v>
      </c>
      <c r="P759" s="178" t="b">
        <f t="shared" ref="P759" si="704">L759&gt;D759</f>
        <v>1</v>
      </c>
      <c r="Q759" s="180">
        <f>COUNTIF(P$2:P759, TRUE)/(COUNTIF(P$2:P759,FALSE) + COUNTIF(P$2:P759, TRUE))</f>
        <v>0.4920844327176781</v>
      </c>
      <c r="R759" s="872">
        <v>373075.01</v>
      </c>
      <c r="S759" s="170">
        <f t="shared" ref="S759" si="705">I759-R759</f>
        <v>22763.419999999984</v>
      </c>
      <c r="T759" s="170">
        <v>-39404</v>
      </c>
      <c r="U759" s="170">
        <f t="shared" ref="U759" si="706">M759-T759</f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ref="X759" si="707">E759/(A759/365.25)/V759</f>
        <v>0.6916857076923989</v>
      </c>
      <c r="Y759" s="171">
        <f t="shared" ref="Y759" si="708">O759/W759</f>
        <v>0.38932547863555672</v>
      </c>
      <c r="Z759" s="784">
        <f t="shared" ref="Z759" si="709">-(E759-N759)</f>
        <v>1.5885588124908812E-2</v>
      </c>
    </row>
    <row r="760" spans="1:26" ht="20.100000000000001" customHeight="1" x14ac:dyDescent="0.25">
      <c r="A760" s="160">
        <f t="shared" ref="A760" si="710">B760-$B$2</f>
        <v>1164</v>
      </c>
      <c r="B760" s="169">
        <v>43397</v>
      </c>
      <c r="C760" s="211">
        <v>2656.1</v>
      </c>
      <c r="D760" s="168">
        <f t="shared" ref="D760" si="711">(C760-C759)/C759</f>
        <v>-3.0864490329077766E-2</v>
      </c>
      <c r="E760" s="205">
        <f t="shared" ref="E760" si="712">(C760-$C$2)/$C$2</f>
        <v>0.26334164114076969</v>
      </c>
      <c r="F760" s="215">
        <v>7108.4</v>
      </c>
      <c r="G760" s="168">
        <f t="shared" ref="G760" si="713">(F760-F759)/F759</f>
        <v>-4.4252594611383096E-2</v>
      </c>
      <c r="H760" s="199">
        <f t="shared" ref="H760" si="714">(F760-F$2)/F$2</f>
        <v>0.39607596676944828</v>
      </c>
      <c r="I760" s="822">
        <v>381951.73</v>
      </c>
      <c r="J760" s="170">
        <v>300000</v>
      </c>
      <c r="K760" s="170">
        <f t="shared" ref="K760" si="715">I760-I759-J760+J759</f>
        <v>-13886.700000000012</v>
      </c>
      <c r="L760" s="168">
        <f t="shared" ref="L760" si="716">K760/I759</f>
        <v>-3.5081737768614361E-2</v>
      </c>
      <c r="M760" s="178">
        <f t="shared" ref="M760" si="717">I760-J760</f>
        <v>81951.729999999981</v>
      </c>
      <c r="N760" s="180">
        <f t="shared" ref="N760" si="718">M760/J760</f>
        <v>0.2731724333333333</v>
      </c>
      <c r="O760" s="179">
        <f t="shared" ref="O760" si="719">N760/(A760/365.25)</f>
        <v>8.5718411748281778E-2</v>
      </c>
      <c r="P760" s="178" t="b">
        <f t="shared" ref="P760" si="720">L760&gt;D760</f>
        <v>0</v>
      </c>
      <c r="Q760" s="180">
        <f>COUNTIF(P$2:P760, TRUE)/(COUNTIF(P$2:P760,FALSE) + COUNTIF(P$2:P760, TRUE))</f>
        <v>0.49143610013175232</v>
      </c>
      <c r="R760" s="872">
        <v>369043.4</v>
      </c>
      <c r="S760" s="170">
        <f t="shared" ref="S760" si="721">I760-R760</f>
        <v>12908.329999999958</v>
      </c>
      <c r="T760" s="170">
        <v>-40139</v>
      </c>
      <c r="U760" s="170">
        <f t="shared" ref="U760" si="722">M760-T760</f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ref="X760" si="723">E760/(A760/365.25)/V760</f>
        <v>0.59482638331977933</v>
      </c>
      <c r="Y760" s="171">
        <f t="shared" ref="Y760" si="724">O760/W760</f>
        <v>0.33179080144842343</v>
      </c>
      <c r="Z760" s="784">
        <f t="shared" ref="Z760" si="725">-(E760-N760)</f>
        <v>9.8307921925636088E-3</v>
      </c>
    </row>
    <row r="761" spans="1:26" ht="20.100000000000001" customHeight="1" x14ac:dyDescent="0.25">
      <c r="A761" s="160">
        <f t="shared" ref="A761" si="726">B761-$B$2</f>
        <v>1165</v>
      </c>
      <c r="B761" s="169">
        <v>43398</v>
      </c>
      <c r="C761" s="211">
        <v>2705.57</v>
      </c>
      <c r="D761" s="168">
        <f t="shared" ref="D761" si="727">(C761-C760)/C760</f>
        <v>1.8625051767629328E-2</v>
      </c>
      <c r="E761" s="205">
        <f t="shared" ref="E761" si="728">(C761-$C$2)/$C$2</f>
        <v>0.28687144460721831</v>
      </c>
      <c r="F761" s="215">
        <v>7318.33</v>
      </c>
      <c r="G761" s="168">
        <f t="shared" ref="G761" si="729">(F761-F760)/F760</f>
        <v>2.9532665578751942E-2</v>
      </c>
      <c r="H761" s="199">
        <f t="shared" ref="H761" si="730">(F761-F$2)/F$2</f>
        <v>0.43730581141858321</v>
      </c>
      <c r="I761" s="822">
        <v>387671.37</v>
      </c>
      <c r="J761" s="170">
        <v>300000</v>
      </c>
      <c r="K761" s="170">
        <f t="shared" ref="K761" si="731">I761-I760-J761+J760</f>
        <v>5719.640000000014</v>
      </c>
      <c r="L761" s="168">
        <f t="shared" ref="L761" si="732">K761/I760</f>
        <v>1.4974771812134519E-2</v>
      </c>
      <c r="M761" s="178">
        <f t="shared" ref="M761" si="733">I761-J761</f>
        <v>87671.37</v>
      </c>
      <c r="N761" s="180">
        <f t="shared" ref="N761" si="734">M761/J761</f>
        <v>0.29223789999999999</v>
      </c>
      <c r="O761" s="179">
        <f t="shared" ref="O761" si="735">N761/(A761/365.25)</f>
        <v>9.1622225729613732E-2</v>
      </c>
      <c r="P761" s="178" t="b">
        <f t="shared" ref="P761" si="736">L761&gt;D761</f>
        <v>0</v>
      </c>
      <c r="Q761" s="180">
        <f>COUNTIF(P$2:P761, TRUE)/(COUNTIF(P$2:P761,FALSE) + COUNTIF(P$2:P761, TRUE))</f>
        <v>0.49078947368421055</v>
      </c>
      <c r="R761" s="872">
        <v>374715.12</v>
      </c>
      <c r="S761" s="170">
        <f t="shared" ref="S761" si="737">I761-R761</f>
        <v>12956.25</v>
      </c>
      <c r="T761" s="170">
        <v>-39449</v>
      </c>
      <c r="U761" s="170">
        <f t="shared" ref="U761" si="738">M761-T761</f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ref="X761" si="739">E761/(A761/365.25)/V761</f>
        <v>0.64598963056429815</v>
      </c>
      <c r="Y761" s="171">
        <f t="shared" ref="Y761" si="740">O761/W761</f>
        <v>0.35469296499901443</v>
      </c>
      <c r="Z761" s="784">
        <f t="shared" ref="Z761" si="741">-(E761-N761)</f>
        <v>5.3664553927816883E-3</v>
      </c>
    </row>
    <row r="762" spans="1:26" ht="20.100000000000001" customHeight="1" x14ac:dyDescent="0.25">
      <c r="A762" s="160">
        <f t="shared" ref="A762" si="742">B762-$B$2</f>
        <v>1166</v>
      </c>
      <c r="B762" s="169">
        <v>43399</v>
      </c>
      <c r="C762" s="211">
        <v>2658.69</v>
      </c>
      <c r="D762" s="168">
        <f t="shared" ref="D762" si="743">(C762-C761)/C761</f>
        <v>-1.7327217554896052E-2</v>
      </c>
      <c r="E762" s="205">
        <f t="shared" ref="E762" si="744">(C762-$C$2)/$C$2</f>
        <v>0.26457354312132569</v>
      </c>
      <c r="F762" s="215">
        <v>7167.21</v>
      </c>
      <c r="G762" s="168">
        <f t="shared" ref="G762" si="745">(F762-F761)/F761</f>
        <v>-2.0649519767487922E-2</v>
      </c>
      <c r="H762" s="199">
        <f t="shared" ref="H762" si="746">(F762-F$2)/F$2</f>
        <v>0.4076261366537699</v>
      </c>
      <c r="I762" s="822">
        <v>386488.67</v>
      </c>
      <c r="J762" s="170">
        <v>305000</v>
      </c>
      <c r="K762" s="170">
        <f t="shared" ref="K762" si="747">I762-I761-J762+J761</f>
        <v>-6182.7000000000116</v>
      </c>
      <c r="L762" s="168">
        <f t="shared" ref="L762" si="748">K762/I761</f>
        <v>-1.5948301779416963E-2</v>
      </c>
      <c r="M762" s="178">
        <f t="shared" ref="M762" si="749">I762-J762</f>
        <v>81488.669999999984</v>
      </c>
      <c r="N762" s="180">
        <f t="shared" ref="N762" si="750">M762/J762</f>
        <v>0.26717596721311471</v>
      </c>
      <c r="O762" s="179">
        <f t="shared" ref="O762" si="751">N762/(A762/365.25)</f>
        <v>8.3692986298962393E-2</v>
      </c>
      <c r="P762" s="178" t="b">
        <f t="shared" ref="P762" si="752">L762&gt;D762</f>
        <v>1</v>
      </c>
      <c r="Q762" s="180">
        <f>COUNTIF(P$2:P762, TRUE)/(COUNTIF(P$2:P762,FALSE) + COUNTIF(P$2:P762, TRUE))</f>
        <v>0.49145860709592643</v>
      </c>
      <c r="R762" s="872">
        <v>368443.97</v>
      </c>
      <c r="S762" s="170">
        <f t="shared" ref="S762" si="753">I762-R762</f>
        <v>18044.700000000012</v>
      </c>
      <c r="T762" s="170">
        <v>-40604</v>
      </c>
      <c r="U762" s="170">
        <f t="shared" ref="U762" si="754">M762-T762</f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ref="X762" si="755">E762/(A762/365.25)/V762</f>
        <v>0.59406840298102914</v>
      </c>
      <c r="Y762" s="171">
        <f t="shared" ref="Y762" si="756">O762/W762</f>
        <v>0.32399085661360366</v>
      </c>
      <c r="Z762" s="784">
        <f t="shared" ref="Z762" si="757">-(E762-N762)</f>
        <v>2.6024240917890129E-3</v>
      </c>
    </row>
    <row r="763" spans="1:26" ht="20.100000000000001" customHeight="1" x14ac:dyDescent="0.25">
      <c r="A763" s="160">
        <f t="shared" ref="A763" si="758">B763-$B$2</f>
        <v>1167</v>
      </c>
      <c r="B763" s="169">
        <v>43400</v>
      </c>
      <c r="C763" s="211">
        <v>2641.25</v>
      </c>
      <c r="D763" s="168">
        <f t="shared" ref="D763" si="759">(C763-C762)/C762</f>
        <v>-6.5596214677153238E-3</v>
      </c>
      <c r="E763" s="205">
        <f t="shared" ref="E763" si="760">(C763-$C$2)/$C$2</f>
        <v>0.25627841936036222</v>
      </c>
      <c r="F763" s="215">
        <v>7050.09</v>
      </c>
      <c r="G763" s="168">
        <f t="shared" ref="G763" si="761">(F763-F762)/F762</f>
        <v>-1.6341086699008387E-2</v>
      </c>
      <c r="H763" s="199">
        <f t="shared" ref="H763" si="762">(F763-F$2)/F$2</f>
        <v>0.38462399591492041</v>
      </c>
      <c r="I763" s="822">
        <v>380872.48</v>
      </c>
      <c r="J763" s="170">
        <v>300000</v>
      </c>
      <c r="K763" s="170">
        <f t="shared" ref="K763" si="763">I763-I762-J763+J762</f>
        <v>-616.19000000000233</v>
      </c>
      <c r="L763" s="168">
        <f t="shared" ref="L763" si="764">K763/I762</f>
        <v>-1.5943287548377612E-3</v>
      </c>
      <c r="M763" s="178">
        <f t="shared" ref="M763" si="765">I763-J763</f>
        <v>80872.479999999981</v>
      </c>
      <c r="N763" s="180">
        <f t="shared" ref="N763" si="766">M763/J763</f>
        <v>0.26957493333333327</v>
      </c>
      <c r="O763" s="179">
        <f t="shared" ref="O763" si="767">N763/(A763/365.25)</f>
        <v>8.4372103170522683E-2</v>
      </c>
      <c r="P763" s="178" t="b">
        <f t="shared" ref="P763" si="768">L763&gt;D763</f>
        <v>1</v>
      </c>
      <c r="Q763" s="180">
        <f>COUNTIF(P$2:P763, TRUE)/(COUNTIF(P$2:P763,FALSE) + COUNTIF(P$2:P763, TRUE))</f>
        <v>0.49212598425196852</v>
      </c>
      <c r="R763" s="872">
        <v>352706.52</v>
      </c>
      <c r="S763" s="170">
        <f t="shared" ref="S763" si="769">I763-R763</f>
        <v>28165.959999999963</v>
      </c>
      <c r="T763" s="170">
        <v>-40949</v>
      </c>
      <c r="U763" s="170">
        <f t="shared" ref="U763" si="770">M763-T763</f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ref="X763" si="771">E763/(A763/365.25)/V763</f>
        <v>0.57509455509116691</v>
      </c>
      <c r="Y763" s="171">
        <f t="shared" ref="Y763" si="772">O763/W763</f>
        <v>0.32683123564244554</v>
      </c>
      <c r="Z763" s="784">
        <f t="shared" ref="Z763" si="773">-(E763-N763)</f>
        <v>1.3296513972971047E-2</v>
      </c>
    </row>
  </sheetData>
  <conditionalFormatting sqref="L764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63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63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63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9" activePane="bottomLeft" state="frozen"/>
      <selection activeCell="E5" sqref="E5"/>
      <selection pane="bottomLeft" activeCell="W301" sqref="W30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1174.2700000000004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82011.90366666828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80872.49366666835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80872.479999999981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1.3666668368387036E-2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SUM(T252:T302)</f>
        <v>1174.2700000000004</v>
      </c>
    </row>
  </sheetData>
  <mergeCells count="3">
    <mergeCell ref="B12:B13"/>
    <mergeCell ref="B14:B15"/>
    <mergeCell ref="B185:B186"/>
  </mergeCells>
  <conditionalFormatting sqref="Q13">
    <cfRule type="expression" dxfId="2973" priority="7">
      <formula>#REF!&gt;0</formula>
    </cfRule>
    <cfRule type="expression" dxfId="297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8" t="s">
        <v>78</v>
      </c>
      <c r="P42" s="87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71" priority="58">
      <formula>F19&gt;0</formula>
    </cfRule>
    <cfRule type="expression" dxfId="297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69" priority="47">
      <formula>H25&gt;0</formula>
    </cfRule>
    <cfRule type="expression" dxfId="2968" priority="48">
      <formula>H25&lt;0</formula>
    </cfRule>
  </conditionalFormatting>
  <conditionalFormatting sqref="M39">
    <cfRule type="expression" dxfId="2967" priority="45">
      <formula>M39&gt;0</formula>
    </cfRule>
    <cfRule type="expression" dxfId="2966" priority="46">
      <formula>M39&lt;0</formula>
    </cfRule>
  </conditionalFormatting>
  <conditionalFormatting sqref="F61:F67">
    <cfRule type="expression" dxfId="2965" priority="43">
      <formula>F61&gt;0</formula>
    </cfRule>
    <cfRule type="expression" dxfId="2964" priority="44">
      <formula>F61&lt;0</formula>
    </cfRule>
  </conditionalFormatting>
  <conditionalFormatting sqref="H61:H67">
    <cfRule type="expression" dxfId="2963" priority="41">
      <formula>H61&gt;0</formula>
    </cfRule>
    <cfRule type="expression" dxfId="2962" priority="42">
      <formula>H61&lt;0</formula>
    </cfRule>
  </conditionalFormatting>
  <conditionalFormatting sqref="F21:F24">
    <cfRule type="expression" dxfId="2961" priority="39">
      <formula>F21&gt;0</formula>
    </cfRule>
    <cfRule type="expression" dxfId="2960" priority="40">
      <formula>F21&lt;0</formula>
    </cfRule>
  </conditionalFormatting>
  <conditionalFormatting sqref="H21:H24">
    <cfRule type="expression" dxfId="2959" priority="37">
      <formula>H21&gt;0</formula>
    </cfRule>
    <cfRule type="expression" dxfId="2958" priority="38">
      <formula>H21&lt;0</formula>
    </cfRule>
  </conditionalFormatting>
  <conditionalFormatting sqref="I25:I28">
    <cfRule type="expression" dxfId="2957" priority="31">
      <formula>I25&gt;0</formula>
    </cfRule>
    <cfRule type="expression" dxfId="2956" priority="32">
      <formula>I25&lt;0</formula>
    </cfRule>
  </conditionalFormatting>
  <conditionalFormatting sqref="I21:I24">
    <cfRule type="expression" dxfId="2955" priority="29">
      <formula>I21&gt;0</formula>
    </cfRule>
    <cfRule type="expression" dxfId="2954" priority="30">
      <formula>I21&lt;0</formula>
    </cfRule>
  </conditionalFormatting>
  <conditionalFormatting sqref="H29">
    <cfRule type="expression" dxfId="2953" priority="27">
      <formula>H29&gt;0</formula>
    </cfRule>
    <cfRule type="expression" dxfId="2952" priority="28">
      <formula>H29&lt;0</formula>
    </cfRule>
  </conditionalFormatting>
  <conditionalFormatting sqref="H30">
    <cfRule type="expression" dxfId="2951" priority="25">
      <formula>H30&gt;0</formula>
    </cfRule>
    <cfRule type="expression" dxfId="2950" priority="26">
      <formula>H30&lt;0</formula>
    </cfRule>
  </conditionalFormatting>
  <conditionalFormatting sqref="H31">
    <cfRule type="expression" dxfId="2949" priority="23">
      <formula>H31&gt;0</formula>
    </cfRule>
    <cfRule type="expression" dxfId="2948" priority="24">
      <formula>H31&lt;0</formula>
    </cfRule>
  </conditionalFormatting>
  <conditionalFormatting sqref="Q7">
    <cfRule type="expression" dxfId="2947" priority="21">
      <formula>Q7&gt;0</formula>
    </cfRule>
    <cfRule type="expression" dxfId="2946" priority="22">
      <formula>Q7&lt;0</formula>
    </cfRule>
  </conditionalFormatting>
  <conditionalFormatting sqref="Q8">
    <cfRule type="expression" dxfId="2945" priority="19">
      <formula>Q8&gt;0</formula>
    </cfRule>
    <cfRule type="expression" dxfId="2944" priority="20">
      <formula>Q8&lt;0</formula>
    </cfRule>
  </conditionalFormatting>
  <conditionalFormatting sqref="F73:F82">
    <cfRule type="expression" dxfId="2943" priority="17">
      <formula>F73&gt;0</formula>
    </cfRule>
    <cfRule type="expression" dxfId="2942" priority="18">
      <formula>F73&lt;0</formula>
    </cfRule>
  </conditionalFormatting>
  <conditionalFormatting sqref="H73:H76">
    <cfRule type="expression" dxfId="2941" priority="15">
      <formula>H73&gt;0</formula>
    </cfRule>
    <cfRule type="expression" dxfId="2940" priority="16">
      <formula>H73&lt;0</formula>
    </cfRule>
  </conditionalFormatting>
  <conditionalFormatting sqref="F69:F72">
    <cfRule type="expression" dxfId="2939" priority="13">
      <formula>F69&gt;0</formula>
    </cfRule>
    <cfRule type="expression" dxfId="2938" priority="14">
      <formula>F69&lt;0</formula>
    </cfRule>
  </conditionalFormatting>
  <conditionalFormatting sqref="H69:H72">
    <cfRule type="expression" dxfId="2937" priority="11">
      <formula>H69&gt;0</formula>
    </cfRule>
    <cfRule type="expression" dxfId="2936" priority="12">
      <formula>H69&lt;0</formula>
    </cfRule>
  </conditionalFormatting>
  <conditionalFormatting sqref="I73:I76">
    <cfRule type="expression" dxfId="2935" priority="9">
      <formula>I73&gt;0</formula>
    </cfRule>
    <cfRule type="expression" dxfId="2934" priority="10">
      <formula>I73&lt;0</formula>
    </cfRule>
  </conditionalFormatting>
  <conditionalFormatting sqref="I69:I72">
    <cfRule type="expression" dxfId="2933" priority="7">
      <formula>I69&gt;0</formula>
    </cfRule>
    <cfRule type="expression" dxfId="2932" priority="8">
      <formula>I69&lt;0</formula>
    </cfRule>
  </conditionalFormatting>
  <conditionalFormatting sqref="H77">
    <cfRule type="expression" dxfId="2931" priority="5">
      <formula>H77&gt;0</formula>
    </cfRule>
    <cfRule type="expression" dxfId="2930" priority="6">
      <formula>H77&lt;0</formula>
    </cfRule>
  </conditionalFormatting>
  <conditionalFormatting sqref="H78">
    <cfRule type="expression" dxfId="2929" priority="3">
      <formula>H78&gt;0</formula>
    </cfRule>
    <cfRule type="expression" dxfId="2928" priority="4">
      <formula>H78&lt;0</formula>
    </cfRule>
  </conditionalFormatting>
  <conditionalFormatting sqref="H79">
    <cfRule type="expression" dxfId="2927" priority="1">
      <formula>H79&gt;0</formula>
    </cfRule>
    <cfRule type="expression" dxfId="292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25" priority="29">
      <formula>N19&gt;0</formula>
    </cfRule>
    <cfRule type="expression" dxfId="292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23" priority="23">
      <formula>F22&gt;0</formula>
    </cfRule>
    <cfRule type="expression" dxfId="2922" priority="24">
      <formula>F22&lt;0</formula>
    </cfRule>
  </conditionalFormatting>
  <conditionalFormatting sqref="H22:H31">
    <cfRule type="expression" dxfId="2921" priority="21">
      <formula>H22&gt;0</formula>
    </cfRule>
    <cfRule type="expression" dxfId="2920" priority="22">
      <formula>H22&lt;0</formula>
    </cfRule>
  </conditionalFormatting>
  <conditionalFormatting sqref="I21:J31">
    <cfRule type="expression" dxfId="2919" priority="19">
      <formula>I21&gt;0</formula>
    </cfRule>
    <cfRule type="expression" dxfId="2918" priority="20">
      <formula>I21&lt;0</formula>
    </cfRule>
  </conditionalFormatting>
  <conditionalFormatting sqref="Q8">
    <cfRule type="expression" dxfId="2917" priority="11">
      <formula>Q8&gt;0</formula>
    </cfRule>
    <cfRule type="expression" dxfId="2916" priority="12">
      <formula>Q8&lt;0</formula>
    </cfRule>
  </conditionalFormatting>
  <conditionalFormatting sqref="Q7">
    <cfRule type="expression" dxfId="2915" priority="13">
      <formula>Q7&gt;0</formula>
    </cfRule>
    <cfRule type="expression" dxfId="2914" priority="14">
      <formula>Q7&lt;0</formula>
    </cfRule>
  </conditionalFormatting>
  <conditionalFormatting sqref="F56:F66">
    <cfRule type="expression" dxfId="2913" priority="9">
      <formula>F56&gt;0</formula>
    </cfRule>
    <cfRule type="expression" dxfId="2912" priority="10">
      <formula>F56&lt;0</formula>
    </cfRule>
  </conditionalFormatting>
  <conditionalFormatting sqref="H56:H66">
    <cfRule type="expression" dxfId="2911" priority="7">
      <formula>H56&gt;0</formula>
    </cfRule>
    <cfRule type="expression" dxfId="2910" priority="8">
      <formula>H56&lt;0</formula>
    </cfRule>
  </conditionalFormatting>
  <conditionalFormatting sqref="I56:I66">
    <cfRule type="expression" dxfId="2909" priority="5">
      <formula>I56&gt;0</formula>
    </cfRule>
    <cfRule type="expression" dxfId="2908" priority="6">
      <formula>I56&lt;0</formula>
    </cfRule>
  </conditionalFormatting>
  <conditionalFormatting sqref="F21">
    <cfRule type="expression" dxfId="2907" priority="3">
      <formula>F21&gt;0</formula>
    </cfRule>
    <cfRule type="expression" dxfId="2906" priority="4">
      <formula>F21&lt;0</formula>
    </cfRule>
  </conditionalFormatting>
  <conditionalFormatting sqref="H21">
    <cfRule type="expression" dxfId="2905" priority="1">
      <formula>H21&gt;0</formula>
    </cfRule>
    <cfRule type="expression" dxfId="290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03" priority="64">
      <formula>N23&gt;0</formula>
    </cfRule>
    <cfRule type="expression" dxfId="290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01" priority="58">
      <formula>F79&gt;0</formula>
    </cfRule>
    <cfRule type="expression" dxfId="2900" priority="59">
      <formula>F79&lt;0</formula>
    </cfRule>
  </conditionalFormatting>
  <conditionalFormatting sqref="H79:H97 H101:H118">
    <cfRule type="expression" dxfId="2899" priority="56">
      <formula>H79&gt;0</formula>
    </cfRule>
    <cfRule type="expression" dxfId="2898" priority="57">
      <formula>H79&lt;0</formula>
    </cfRule>
  </conditionalFormatting>
  <conditionalFormatting sqref="I75:I97 I100:I118">
    <cfRule type="expression" dxfId="2897" priority="54">
      <formula>I75&gt;0</formula>
    </cfRule>
    <cfRule type="expression" dxfId="2896" priority="55">
      <formula>I75&lt;0</formula>
    </cfRule>
  </conditionalFormatting>
  <conditionalFormatting sqref="Q7">
    <cfRule type="expression" dxfId="2895" priority="52">
      <formula>Q7&gt;0</formula>
    </cfRule>
    <cfRule type="expression" dxfId="2894" priority="53">
      <formula>Q7&lt;0</formula>
    </cfRule>
  </conditionalFormatting>
  <conditionalFormatting sqref="Q8">
    <cfRule type="expression" dxfId="2893" priority="50">
      <formula>Q8&gt;0</formula>
    </cfRule>
    <cfRule type="expression" dxfId="2892" priority="51">
      <formula>Q8&lt;0</formula>
    </cfRule>
  </conditionalFormatting>
  <conditionalFormatting sqref="F75:F78">
    <cfRule type="expression" dxfId="2891" priority="48">
      <formula>F75&gt;0</formula>
    </cfRule>
    <cfRule type="expression" dxfId="2890" priority="49">
      <formula>F75&lt;0</formula>
    </cfRule>
  </conditionalFormatting>
  <conditionalFormatting sqref="H75:H78">
    <cfRule type="expression" dxfId="2889" priority="46">
      <formula>H75&gt;0</formula>
    </cfRule>
    <cfRule type="expression" dxfId="2888" priority="47">
      <formula>H75&lt;0</formula>
    </cfRule>
  </conditionalFormatting>
  <conditionalFormatting sqref="F100:F114">
    <cfRule type="expression" dxfId="2887" priority="40">
      <formula>F100&gt;0</formula>
    </cfRule>
    <cfRule type="expression" dxfId="2886" priority="41">
      <formula>F100&lt;0</formula>
    </cfRule>
  </conditionalFormatting>
  <conditionalFormatting sqref="H100:H114">
    <cfRule type="expression" dxfId="2885" priority="38">
      <formula>H100&gt;0</formula>
    </cfRule>
    <cfRule type="expression" dxfId="2884" priority="39">
      <formula>H100&lt;0</formula>
    </cfRule>
  </conditionalFormatting>
  <conditionalFormatting sqref="F29:F67">
    <cfRule type="expression" dxfId="2883" priority="36">
      <formula>F29&gt;0</formula>
    </cfRule>
    <cfRule type="expression" dxfId="2882" priority="37">
      <formula>F29&lt;0</formula>
    </cfRule>
  </conditionalFormatting>
  <conditionalFormatting sqref="H29:H63">
    <cfRule type="expression" dxfId="2881" priority="34">
      <formula>H29&gt;0</formula>
    </cfRule>
    <cfRule type="expression" dxfId="2880" priority="35">
      <formula>H29&lt;0</formula>
    </cfRule>
  </conditionalFormatting>
  <conditionalFormatting sqref="J38:J68">
    <cfRule type="expression" dxfId="2879" priority="32">
      <formula>J38&gt;0</formula>
    </cfRule>
    <cfRule type="expression" dxfId="2878" priority="33">
      <formula>J38&lt;0</formula>
    </cfRule>
  </conditionalFormatting>
  <conditionalFormatting sqref="J43">
    <cfRule type="expression" dxfId="2877" priority="30">
      <formula>J43&gt;0</formula>
    </cfRule>
    <cfRule type="expression" dxfId="2876" priority="31">
      <formula>J43&lt;0</formula>
    </cfRule>
  </conditionalFormatting>
  <conditionalFormatting sqref="Q9">
    <cfRule type="expression" dxfId="2875" priority="24">
      <formula>Q9&gt;0</formula>
    </cfRule>
    <cfRule type="expression" dxfId="2874" priority="25">
      <formula>Q9&lt;0</formula>
    </cfRule>
  </conditionalFormatting>
  <conditionalFormatting sqref="R4">
    <cfRule type="expression" dxfId="2873" priority="26">
      <formula>R4&gt;0</formula>
    </cfRule>
    <cfRule type="expression" dxfId="287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71" priority="21">
      <formula>F120&gt;0</formula>
    </cfRule>
    <cfRule type="expression" dxfId="2870" priority="22">
      <formula>F120&lt;0</formula>
    </cfRule>
  </conditionalFormatting>
  <conditionalFormatting sqref="H120:H160">
    <cfRule type="expression" dxfId="2869" priority="19">
      <formula>H120&gt;0</formula>
    </cfRule>
    <cfRule type="expression" dxfId="2868" priority="20">
      <formula>H120&lt;0</formula>
    </cfRule>
  </conditionalFormatting>
  <conditionalFormatting sqref="J129:J160">
    <cfRule type="expression" dxfId="2867" priority="17">
      <formula>J129&gt;0</formula>
    </cfRule>
    <cfRule type="expression" dxfId="2866" priority="18">
      <formula>J129&lt;0</formula>
    </cfRule>
  </conditionalFormatting>
  <conditionalFormatting sqref="J134">
    <cfRule type="expression" dxfId="2865" priority="15">
      <formula>J134&gt;0</formula>
    </cfRule>
    <cfRule type="expression" dxfId="2864" priority="16">
      <formula>J134&lt;0</formula>
    </cfRule>
  </conditionalFormatting>
  <conditionalFormatting sqref="J31:J40">
    <cfRule type="expression" dxfId="2863" priority="13">
      <formula>J31&gt;0</formula>
    </cfRule>
    <cfRule type="expression" dxfId="2862" priority="14">
      <formula>J31&lt;0</formula>
    </cfRule>
  </conditionalFormatting>
  <conditionalFormatting sqref="J36:J37">
    <cfRule type="expression" dxfId="2861" priority="11">
      <formula>J36&gt;0</formula>
    </cfRule>
    <cfRule type="expression" dxfId="2860" priority="12">
      <formula>J36&lt;0</formula>
    </cfRule>
  </conditionalFormatting>
  <conditionalFormatting sqref="Q10">
    <cfRule type="expression" dxfId="2859" priority="9">
      <formula>Q10&gt;0</formula>
    </cfRule>
    <cfRule type="expression" dxfId="2858" priority="10">
      <formula>Q10&lt;0</formula>
    </cfRule>
  </conditionalFormatting>
  <conditionalFormatting sqref="K38:K55 K57:K68">
    <cfRule type="expression" dxfId="2857" priority="7">
      <formula>K38&gt;0</formula>
    </cfRule>
    <cfRule type="expression" dxfId="2856" priority="8">
      <formula>K38&lt;0</formula>
    </cfRule>
  </conditionalFormatting>
  <conditionalFormatting sqref="K43">
    <cfRule type="expression" dxfId="2855" priority="5">
      <formula>K43&gt;0</formula>
    </cfRule>
    <cfRule type="expression" dxfId="2854" priority="6">
      <formula>K43&lt;0</formula>
    </cfRule>
  </conditionalFormatting>
  <conditionalFormatting sqref="K31:K40">
    <cfRule type="expression" dxfId="2853" priority="3">
      <formula>K31&gt;0</formula>
    </cfRule>
    <cfRule type="expression" dxfId="2852" priority="4">
      <formula>K31&lt;0</formula>
    </cfRule>
  </conditionalFormatting>
  <conditionalFormatting sqref="K36:K37">
    <cfRule type="expression" dxfId="2851" priority="1">
      <formula>K36&gt;0</formula>
    </cfRule>
    <cfRule type="expression" dxfId="285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43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79.951200000000014</v>
      </c>
      <c r="T3" s="1"/>
    </row>
    <row r="4" spans="1:21" x14ac:dyDescent="0.25">
      <c r="B4" s="72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85.989900000000006</v>
      </c>
      <c r="R4" s="495">
        <v>1.4999999999999999E-2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8598.99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7995.1200000000017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603.86999999999898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603.86999999999898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7.5529823192147072E-2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1.7676494565059386E-2</v>
      </c>
      <c r="R11">
        <v>0.38</v>
      </c>
    </row>
    <row r="12" spans="1:21" x14ac:dyDescent="0.25">
      <c r="H12" s="70"/>
      <c r="O12" s="11" t="s">
        <v>82</v>
      </c>
      <c r="Q12" s="1" t="s">
        <v>1308</v>
      </c>
    </row>
    <row r="13" spans="1:21" x14ac:dyDescent="0.25">
      <c r="H13" s="70"/>
      <c r="O13" s="11" t="s">
        <v>952</v>
      </c>
      <c r="Q13" s="2">
        <f>Q4/6.49</f>
        <v>13.249599383667181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100</v>
      </c>
      <c r="I18" s="18"/>
      <c r="J18" s="18"/>
      <c r="K18" s="18">
        <f>SUM(K2:K5)</f>
        <v>9059.3799999999992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8450</v>
      </c>
      <c r="G19" s="343"/>
      <c r="H19" s="343">
        <f>SumByColor($A$19,H2:H17)</f>
        <v>100</v>
      </c>
      <c r="I19" s="343"/>
      <c r="J19" s="343"/>
      <c r="K19" s="344">
        <f>SumByColor($A$19,K2:K17)</f>
        <v>9059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94.588890000000021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93.728991000000008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92.869092000000009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92.00919300000001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91.149294000000012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90.289395000000013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89.429496000000015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88.569597000000002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6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87.709698000000003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86.849799000000004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85.989900000000006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85.130001000000007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4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84.270102000000009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83.41020300000001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82.550303999999997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81.690404999999998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80.830506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79.970607000000015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79.110708000000002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78.250809000000004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77.390910000000005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49" priority="31">
      <formula>F47&gt;0</formula>
    </cfRule>
    <cfRule type="expression" dxfId="2848" priority="32">
      <formula>F47&lt;0</formula>
    </cfRule>
  </conditionalFormatting>
  <conditionalFormatting sqref="Q7">
    <cfRule type="expression" dxfId="2847" priority="29">
      <formula>Q7&gt;0</formula>
    </cfRule>
    <cfRule type="expression" dxfId="2846" priority="30">
      <formula>Q7&lt;0</formula>
    </cfRule>
  </conditionalFormatting>
  <conditionalFormatting sqref="Q8">
    <cfRule type="expression" dxfId="2845" priority="27">
      <formula>Q8&gt;0</formula>
    </cfRule>
    <cfRule type="expression" dxfId="2844" priority="28">
      <formula>Q8&lt;0</formula>
    </cfRule>
  </conditionalFormatting>
  <conditionalFormatting sqref="F33:F46">
    <cfRule type="expression" dxfId="2843" priority="25">
      <formula>F33&gt;0</formula>
    </cfRule>
    <cfRule type="expression" dxfId="2842" priority="26">
      <formula>F33&lt;0</formula>
    </cfRule>
  </conditionalFormatting>
  <conditionalFormatting sqref="H33:H46">
    <cfRule type="expression" dxfId="2841" priority="23">
      <formula>H33&gt;0</formula>
    </cfRule>
    <cfRule type="expression" dxfId="2840" priority="24">
      <formula>H33&lt;0</formula>
    </cfRule>
  </conditionalFormatting>
  <conditionalFormatting sqref="Q10">
    <cfRule type="expression" dxfId="2839" priority="21">
      <formula>Q10&gt;0</formula>
    </cfRule>
    <cfRule type="expression" dxfId="2838" priority="22">
      <formula>Q10&lt;0</formula>
    </cfRule>
  </conditionalFormatting>
  <conditionalFormatting sqref="J25:J38">
    <cfRule type="expression" dxfId="2837" priority="19">
      <formula>J25&gt;0</formula>
    </cfRule>
    <cfRule type="expression" dxfId="2836" priority="20">
      <formula>J25&lt;0</formula>
    </cfRule>
  </conditionalFormatting>
  <conditionalFormatting sqref="K38">
    <cfRule type="expression" dxfId="2835" priority="17">
      <formula>K38&gt;0</formula>
    </cfRule>
    <cfRule type="expression" dxfId="2834" priority="18">
      <formula>K38&lt;0</formula>
    </cfRule>
  </conditionalFormatting>
  <conditionalFormatting sqref="L25:L38">
    <cfRule type="expression" dxfId="2833" priority="15">
      <formula>L25&gt;0</formula>
    </cfRule>
    <cfRule type="expression" dxfId="2832" priority="16">
      <formula>L25&lt;0</formula>
    </cfRule>
  </conditionalFormatting>
  <conditionalFormatting sqref="F89:F110">
    <cfRule type="expression" dxfId="2831" priority="13">
      <formula>F89&gt;0</formula>
    </cfRule>
    <cfRule type="expression" dxfId="2830" priority="14">
      <formula>F89&lt;0</formula>
    </cfRule>
  </conditionalFormatting>
  <conditionalFormatting sqref="H89:H110">
    <cfRule type="expression" dxfId="2829" priority="11">
      <formula>H89&gt;0</formula>
    </cfRule>
    <cfRule type="expression" dxfId="2828" priority="12">
      <formula>H89&lt;0</formula>
    </cfRule>
  </conditionalFormatting>
  <conditionalFormatting sqref="J89:J102">
    <cfRule type="expression" dxfId="2827" priority="9">
      <formula>J89&gt;0</formula>
    </cfRule>
    <cfRule type="expression" dxfId="2826" priority="10">
      <formula>J89&lt;0</formula>
    </cfRule>
  </conditionalFormatting>
  <conditionalFormatting sqref="K89:K102">
    <cfRule type="expression" dxfId="2825" priority="7">
      <formula>K89&gt;0</formula>
    </cfRule>
    <cfRule type="expression" dxfId="2824" priority="8">
      <formula>K89&lt;0</formula>
    </cfRule>
  </conditionalFormatting>
  <conditionalFormatting sqref="L89:L102">
    <cfRule type="expression" dxfId="2823" priority="5">
      <formula>L89&gt;0</formula>
    </cfRule>
    <cfRule type="expression" dxfId="2822" priority="6">
      <formula>L89&lt;0</formula>
    </cfRule>
  </conditionalFormatting>
  <conditionalFormatting sqref="F25:F32">
    <cfRule type="expression" dxfId="2821" priority="3">
      <formula>F25&gt;0</formula>
    </cfRule>
    <cfRule type="expression" dxfId="2820" priority="4">
      <formula>F25&lt;0</formula>
    </cfRule>
  </conditionalFormatting>
  <conditionalFormatting sqref="H25:H32">
    <cfRule type="expression" dxfId="2819" priority="1">
      <formula>H25&gt;0</formula>
    </cfRule>
    <cfRule type="expression" dxfId="28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1252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1278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2174.5</v>
      </c>
      <c r="R4" s="495">
        <v>-1.6899999999999998E-2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13047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-2516.7999999999993</v>
      </c>
      <c r="R7">
        <v>4</v>
      </c>
      <c r="T7" s="1">
        <v>43333</v>
      </c>
      <c r="U7" t="s">
        <v>1254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-2516.7999999999993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-0.16170858016679726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11.208762886597938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2391.9500000000003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2370.2050000000004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2348.46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2326.7150000000001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2304.9700000000003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2283.2249999999999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2261.48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2239.7350000000001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2217.9900000000002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2196.2449999999999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2174.5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2152.7550000000001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2131.0099999999998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2109.2649999999999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2087.52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2065.7750000000001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2044.03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2022.2850000000001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2000.5400000000002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1978.7950000000001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1957.05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17" priority="31">
      <formula>F47&gt;0</formula>
    </cfRule>
    <cfRule type="expression" dxfId="2816" priority="32">
      <formula>F47&lt;0</formula>
    </cfRule>
  </conditionalFormatting>
  <conditionalFormatting sqref="Q7">
    <cfRule type="expression" dxfId="2815" priority="29">
      <formula>Q7&gt;0</formula>
    </cfRule>
    <cfRule type="expression" dxfId="2814" priority="30">
      <formula>Q7&lt;0</formula>
    </cfRule>
  </conditionalFormatting>
  <conditionalFormatting sqref="Q8">
    <cfRule type="expression" dxfId="2813" priority="27">
      <formula>Q8&gt;0</formula>
    </cfRule>
    <cfRule type="expression" dxfId="2812" priority="28">
      <formula>Q8&lt;0</formula>
    </cfRule>
  </conditionalFormatting>
  <conditionalFormatting sqref="F31:F46">
    <cfRule type="expression" dxfId="2811" priority="25">
      <formula>F31&gt;0</formula>
    </cfRule>
    <cfRule type="expression" dxfId="2810" priority="26">
      <formula>F31&lt;0</formula>
    </cfRule>
  </conditionalFormatting>
  <conditionalFormatting sqref="H31:H46">
    <cfRule type="expression" dxfId="2809" priority="23">
      <formula>H31&gt;0</formula>
    </cfRule>
    <cfRule type="expression" dxfId="2808" priority="24">
      <formula>H31&lt;0</formula>
    </cfRule>
  </conditionalFormatting>
  <conditionalFormatting sqref="Q10">
    <cfRule type="expression" dxfId="2807" priority="21">
      <formula>Q10&gt;0</formula>
    </cfRule>
    <cfRule type="expression" dxfId="2806" priority="22">
      <formula>Q10&lt;0</formula>
    </cfRule>
  </conditionalFormatting>
  <conditionalFormatting sqref="J25:J38">
    <cfRule type="expression" dxfId="2805" priority="19">
      <formula>J25&gt;0</formula>
    </cfRule>
    <cfRule type="expression" dxfId="2804" priority="20">
      <formula>J25&lt;0</formula>
    </cfRule>
  </conditionalFormatting>
  <conditionalFormatting sqref="K38">
    <cfRule type="expression" dxfId="2803" priority="17">
      <formula>K38&gt;0</formula>
    </cfRule>
    <cfRule type="expression" dxfId="2802" priority="18">
      <formula>K38&lt;0</formula>
    </cfRule>
  </conditionalFormatting>
  <conditionalFormatting sqref="L25:L38">
    <cfRule type="expression" dxfId="2801" priority="15">
      <formula>L25&gt;0</formula>
    </cfRule>
    <cfRule type="expression" dxfId="2800" priority="16">
      <formula>L25&lt;0</formula>
    </cfRule>
  </conditionalFormatting>
  <conditionalFormatting sqref="F89:F110">
    <cfRule type="expression" dxfId="2799" priority="13">
      <formula>F89&gt;0</formula>
    </cfRule>
    <cfRule type="expression" dxfId="2798" priority="14">
      <formula>F89&lt;0</formula>
    </cfRule>
  </conditionalFormatting>
  <conditionalFormatting sqref="H89:H110">
    <cfRule type="expression" dxfId="2797" priority="11">
      <formula>H89&gt;0</formula>
    </cfRule>
    <cfRule type="expression" dxfId="2796" priority="12">
      <formula>H89&lt;0</formula>
    </cfRule>
  </conditionalFormatting>
  <conditionalFormatting sqref="J89:J102">
    <cfRule type="expression" dxfId="2795" priority="9">
      <formula>J89&gt;0</formula>
    </cfRule>
    <cfRule type="expression" dxfId="2794" priority="10">
      <formula>J89&lt;0</formula>
    </cfRule>
  </conditionalFormatting>
  <conditionalFormatting sqref="K89:K102">
    <cfRule type="expression" dxfId="2793" priority="7">
      <formula>K89&gt;0</formula>
    </cfRule>
    <cfRule type="expression" dxfId="2792" priority="8">
      <formula>K89&lt;0</formula>
    </cfRule>
  </conditionalFormatting>
  <conditionalFormatting sqref="L89:L102">
    <cfRule type="expression" dxfId="2791" priority="5">
      <formula>L89&gt;0</formula>
    </cfRule>
    <cfRule type="expression" dxfId="2790" priority="6">
      <formula>L89&lt;0</formula>
    </cfRule>
  </conditionalFormatting>
  <conditionalFormatting sqref="F25:F30">
    <cfRule type="expression" dxfId="2789" priority="3">
      <formula>F25&gt;0</formula>
    </cfRule>
    <cfRule type="expression" dxfId="2788" priority="4">
      <formula>F25&lt;0</formula>
    </cfRule>
  </conditionalFormatting>
  <conditionalFormatting sqref="H25:H30">
    <cfRule type="expression" dxfId="2787" priority="1">
      <formula>H25&gt;0</formula>
    </cfRule>
    <cfRule type="expression" dxfId="27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8" t="s">
        <v>78</v>
      </c>
      <c r="P42" s="878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785" priority="35">
      <formula>N19&gt;0</formula>
    </cfRule>
    <cfRule type="expression" dxfId="278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83" priority="21">
      <formula>F25&gt;0</formula>
    </cfRule>
    <cfRule type="expression" dxfId="2782" priority="22">
      <formula>F25&lt;0</formula>
    </cfRule>
  </conditionalFormatting>
  <conditionalFormatting sqref="H25:H47">
    <cfRule type="expression" dxfId="2781" priority="19">
      <formula>H25&gt;0</formula>
    </cfRule>
    <cfRule type="expression" dxfId="2780" priority="20">
      <formula>H25&lt;0</formula>
    </cfRule>
  </conditionalFormatting>
  <conditionalFormatting sqref="I25:I27">
    <cfRule type="expression" dxfId="2779" priority="15">
      <formula>I25&gt;0</formula>
    </cfRule>
    <cfRule type="expression" dxfId="2778" priority="16">
      <formula>I25&lt;0</formula>
    </cfRule>
  </conditionalFormatting>
  <conditionalFormatting sqref="Q7">
    <cfRule type="expression" dxfId="2777" priority="5">
      <formula>Q7&gt;0</formula>
    </cfRule>
    <cfRule type="expression" dxfId="2776" priority="6">
      <formula>Q7&lt;0</formula>
    </cfRule>
  </conditionalFormatting>
  <conditionalFormatting sqref="Q8">
    <cfRule type="expression" dxfId="2775" priority="3">
      <formula>Q8&gt;0</formula>
    </cfRule>
    <cfRule type="expression" dxfId="277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73" priority="9">
      <formula>F36&gt;0</formula>
    </cfRule>
    <cfRule type="expression" dxfId="2772" priority="10">
      <formula>F36&lt;0</formula>
    </cfRule>
  </conditionalFormatting>
  <conditionalFormatting sqref="F25:F35">
    <cfRule type="expression" dxfId="2771" priority="7">
      <formula>F25&gt;0</formula>
    </cfRule>
    <cfRule type="expression" dxfId="2770" priority="8">
      <formula>F25&lt;0</formula>
    </cfRule>
  </conditionalFormatting>
  <conditionalFormatting sqref="H25:H35">
    <cfRule type="expression" dxfId="2769" priority="5">
      <formula>H25&gt;0</formula>
    </cfRule>
    <cfRule type="expression" dxfId="2768" priority="6">
      <formula>H25&lt;0</formula>
    </cfRule>
  </conditionalFormatting>
  <conditionalFormatting sqref="Q7">
    <cfRule type="expression" dxfId="2767" priority="3">
      <formula>Q7&gt;0</formula>
    </cfRule>
    <cfRule type="expression" dxfId="2766" priority="4">
      <formula>Q7&lt;0</formula>
    </cfRule>
  </conditionalFormatting>
  <conditionalFormatting sqref="Q8">
    <cfRule type="expression" dxfId="2765" priority="1">
      <formula>Q8&gt;0</formula>
    </cfRule>
    <cfRule type="expression" dxfId="276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63" priority="37">
      <formula>F25&gt;0</formula>
    </cfRule>
    <cfRule type="expression" dxfId="2762" priority="38">
      <formula>F25&lt;0</formula>
    </cfRule>
  </conditionalFormatting>
  <conditionalFormatting sqref="Q7">
    <cfRule type="expression" dxfId="2761" priority="35">
      <formula>Q7&gt;0</formula>
    </cfRule>
    <cfRule type="expression" dxfId="2760" priority="36">
      <formula>Q7&lt;0</formula>
    </cfRule>
  </conditionalFormatting>
  <conditionalFormatting sqref="Q8">
    <cfRule type="expression" dxfId="2759" priority="33">
      <formula>Q8&gt;0</formula>
    </cfRule>
    <cfRule type="expression" dxfId="2758" priority="34">
      <formula>Q8&lt;0</formula>
    </cfRule>
  </conditionalFormatting>
  <conditionalFormatting sqref="F44:F46">
    <cfRule type="expression" dxfId="2757" priority="31">
      <formula>F44&gt;0</formula>
    </cfRule>
    <cfRule type="expression" dxfId="2756" priority="32">
      <formula>F44&lt;0</formula>
    </cfRule>
  </conditionalFormatting>
  <conditionalFormatting sqref="H44:H46">
    <cfRule type="expression" dxfId="2755" priority="29">
      <formula>H44&gt;0</formula>
    </cfRule>
    <cfRule type="expression" dxfId="2754" priority="30">
      <formula>H44&lt;0</formula>
    </cfRule>
  </conditionalFormatting>
  <conditionalFormatting sqref="F89:F110">
    <cfRule type="expression" dxfId="2753" priority="27">
      <formula>F89&gt;0</formula>
    </cfRule>
    <cfRule type="expression" dxfId="2752" priority="28">
      <formula>F89&lt;0</formula>
    </cfRule>
  </conditionalFormatting>
  <conditionalFormatting sqref="H89:H110">
    <cfRule type="expression" dxfId="2751" priority="25">
      <formula>H89&gt;0</formula>
    </cfRule>
    <cfRule type="expression" dxfId="2750" priority="26">
      <formula>H89&lt;0</formula>
    </cfRule>
  </conditionalFormatting>
  <conditionalFormatting sqref="Q10">
    <cfRule type="expression" dxfId="2749" priority="23">
      <formula>Q10&gt;0</formula>
    </cfRule>
    <cfRule type="expression" dxfId="2748" priority="24">
      <formula>Q10&lt;0</formula>
    </cfRule>
  </conditionalFormatting>
  <conditionalFormatting sqref="J25:J38">
    <cfRule type="expression" dxfId="2747" priority="21">
      <formula>J25&gt;0</formula>
    </cfRule>
    <cfRule type="expression" dxfId="2746" priority="22">
      <formula>J25&lt;0</formula>
    </cfRule>
  </conditionalFormatting>
  <conditionalFormatting sqref="K25:K38">
    <cfRule type="expression" dxfId="2745" priority="19">
      <formula>K25&gt;0</formula>
    </cfRule>
    <cfRule type="expression" dxfId="2744" priority="20">
      <formula>K25&lt;0</formula>
    </cfRule>
  </conditionalFormatting>
  <conditionalFormatting sqref="L25:L38">
    <cfRule type="expression" dxfId="2743" priority="17">
      <formula>L25&gt;0</formula>
    </cfRule>
    <cfRule type="expression" dxfId="2742" priority="18">
      <formula>L25&lt;0</formula>
    </cfRule>
  </conditionalFormatting>
  <conditionalFormatting sqref="J40">
    <cfRule type="expression" dxfId="2741" priority="15">
      <formula>J40&gt;0</formula>
    </cfRule>
    <cfRule type="expression" dxfId="2740" priority="16">
      <formula>J40&lt;0</formula>
    </cfRule>
  </conditionalFormatting>
  <conditionalFormatting sqref="L39">
    <cfRule type="expression" dxfId="2739" priority="11">
      <formula>L39&gt;0</formula>
    </cfRule>
    <cfRule type="expression" dxfId="2738" priority="12">
      <formula>L39&lt;0</formula>
    </cfRule>
  </conditionalFormatting>
  <conditionalFormatting sqref="F39">
    <cfRule type="expression" dxfId="2737" priority="9">
      <formula>F39&gt;0</formula>
    </cfRule>
    <cfRule type="expression" dxfId="2736" priority="10">
      <formula>F39&lt;0</formula>
    </cfRule>
  </conditionalFormatting>
  <conditionalFormatting sqref="H39">
    <cfRule type="expression" dxfId="2735" priority="7">
      <formula>H39&gt;0</formula>
    </cfRule>
    <cfRule type="expression" dxfId="2734" priority="8">
      <formula>H39&lt;0</formula>
    </cfRule>
  </conditionalFormatting>
  <conditionalFormatting sqref="J41">
    <cfRule type="expression" dxfId="2733" priority="5">
      <formula>J41&gt;0</formula>
    </cfRule>
    <cfRule type="expression" dxfId="2732" priority="6">
      <formula>J41&lt;0</formula>
    </cfRule>
  </conditionalFormatting>
  <conditionalFormatting sqref="J43">
    <cfRule type="expression" dxfId="2731" priority="3">
      <formula>J43&gt;0</formula>
    </cfRule>
    <cfRule type="expression" dxfId="2730" priority="4">
      <formula>J43&lt;0</formula>
    </cfRule>
  </conditionalFormatting>
  <conditionalFormatting sqref="J44">
    <cfRule type="expression" dxfId="2729" priority="1">
      <formula>J44&gt;0</formula>
    </cfRule>
    <cfRule type="expression" dxfId="272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27" priority="31">
      <formula>F29&gt;0</formula>
    </cfRule>
    <cfRule type="expression" dxfId="2726" priority="32">
      <formula>F29&lt;0</formula>
    </cfRule>
  </conditionalFormatting>
  <conditionalFormatting sqref="F29 F31:F35">
    <cfRule type="expression" dxfId="2725" priority="33">
      <formula>F29&gt;0</formula>
    </cfRule>
    <cfRule type="expression" dxfId="2724" priority="34">
      <formula>F29&lt;0</formula>
    </cfRule>
  </conditionalFormatting>
  <conditionalFormatting sqref="H29 H31:H35">
    <cfRule type="expression" dxfId="2723" priority="29">
      <formula>H29&gt;0</formula>
    </cfRule>
    <cfRule type="expression" dxfId="2722" priority="30">
      <formula>H29&lt;0</formula>
    </cfRule>
  </conditionalFormatting>
  <conditionalFormatting sqref="F21:F28">
    <cfRule type="expression" dxfId="2721" priority="27">
      <formula>F21&gt;0</formula>
    </cfRule>
    <cfRule type="expression" dxfId="2720" priority="28">
      <formula>F21&lt;0</formula>
    </cfRule>
  </conditionalFormatting>
  <conditionalFormatting sqref="H21:H28">
    <cfRule type="expression" dxfId="2719" priority="25">
      <formula>H21&gt;0</formula>
    </cfRule>
    <cfRule type="expression" dxfId="2718" priority="26">
      <formula>H21&lt;0</formula>
    </cfRule>
  </conditionalFormatting>
  <conditionalFormatting sqref="Q8">
    <cfRule type="expression" dxfId="2717" priority="21">
      <formula>Q8&gt;0</formula>
    </cfRule>
    <cfRule type="expression" dxfId="2716" priority="22">
      <formula>Q8&lt;0</formula>
    </cfRule>
  </conditionalFormatting>
  <conditionalFormatting sqref="Q7">
    <cfRule type="expression" dxfId="2715" priority="23">
      <formula>Q7&gt;0</formula>
    </cfRule>
    <cfRule type="expression" dxfId="2714" priority="24">
      <formula>Q7&lt;0</formula>
    </cfRule>
  </conditionalFormatting>
  <conditionalFormatting sqref="F30">
    <cfRule type="expression" dxfId="2713" priority="19">
      <formula>F30&gt;0</formula>
    </cfRule>
    <cfRule type="expression" dxfId="2712" priority="20">
      <formula>F30&lt;0</formula>
    </cfRule>
  </conditionalFormatting>
  <conditionalFormatting sqref="H30">
    <cfRule type="expression" dxfId="2711" priority="17">
      <formula>H30&gt;0</formula>
    </cfRule>
    <cfRule type="expression" dxfId="2710" priority="18">
      <formula>H30&lt;0</formula>
    </cfRule>
  </conditionalFormatting>
  <conditionalFormatting sqref="F68 F70:F74">
    <cfRule type="expression" dxfId="2709" priority="13">
      <formula>F68&gt;0</formula>
    </cfRule>
    <cfRule type="expression" dxfId="2708" priority="14">
      <formula>F68&lt;0</formula>
    </cfRule>
  </conditionalFormatting>
  <conditionalFormatting sqref="F68 F70:F74">
    <cfRule type="expression" dxfId="2707" priority="15">
      <formula>F68&gt;0</formula>
    </cfRule>
    <cfRule type="expression" dxfId="2706" priority="16">
      <formula>F68&lt;0</formula>
    </cfRule>
  </conditionalFormatting>
  <conditionalFormatting sqref="H68 H70:H74">
    <cfRule type="expression" dxfId="2705" priority="11">
      <formula>H68&gt;0</formula>
    </cfRule>
    <cfRule type="expression" dxfId="2704" priority="12">
      <formula>H68&lt;0</formula>
    </cfRule>
  </conditionalFormatting>
  <conditionalFormatting sqref="F60:F67">
    <cfRule type="expression" dxfId="2703" priority="9">
      <formula>F60&gt;0</formula>
    </cfRule>
    <cfRule type="expression" dxfId="2702" priority="10">
      <formula>F60&lt;0</formula>
    </cfRule>
  </conditionalFormatting>
  <conditionalFormatting sqref="H60:H67">
    <cfRule type="expression" dxfId="2701" priority="7">
      <formula>H60&gt;0</formula>
    </cfRule>
    <cfRule type="expression" dxfId="2700" priority="8">
      <formula>H60&lt;0</formula>
    </cfRule>
  </conditionalFormatting>
  <conditionalFormatting sqref="F69">
    <cfRule type="expression" dxfId="2699" priority="5">
      <formula>F69&gt;0</formula>
    </cfRule>
    <cfRule type="expression" dxfId="2698" priority="6">
      <formula>F69&lt;0</formula>
    </cfRule>
  </conditionalFormatting>
  <conditionalFormatting sqref="H69">
    <cfRule type="expression" dxfId="2697" priority="3">
      <formula>H69&gt;0</formula>
    </cfRule>
    <cfRule type="expression" dxfId="2696" priority="4">
      <formula>H69&lt;0</formula>
    </cfRule>
  </conditionalFormatting>
  <conditionalFormatting sqref="Q10">
    <cfRule type="expression" dxfId="2695" priority="1">
      <formula>Q10&gt;0</formula>
    </cfRule>
    <cfRule type="expression" dxfId="269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93" priority="11">
      <formula>F33&gt;0</formula>
    </cfRule>
    <cfRule type="expression" dxfId="2692" priority="12">
      <formula>F33&lt;0</formula>
    </cfRule>
  </conditionalFormatting>
  <conditionalFormatting sqref="Q7">
    <cfRule type="expression" dxfId="2691" priority="9">
      <formula>Q7&gt;0</formula>
    </cfRule>
    <cfRule type="expression" dxfId="2690" priority="10">
      <formula>Q7&lt;0</formula>
    </cfRule>
  </conditionalFormatting>
  <conditionalFormatting sqref="Q8">
    <cfRule type="expression" dxfId="2689" priority="7">
      <formula>Q8&gt;0</formula>
    </cfRule>
    <cfRule type="expression" dxfId="2688" priority="8">
      <formula>Q8&lt;0</formula>
    </cfRule>
  </conditionalFormatting>
  <conditionalFormatting sqref="F25:F32">
    <cfRule type="expression" dxfId="2687" priority="5">
      <formula>F25&gt;0</formula>
    </cfRule>
    <cfRule type="expression" dxfId="2686" priority="6">
      <formula>F25&lt;0</formula>
    </cfRule>
  </conditionalFormatting>
  <conditionalFormatting sqref="H25:H32">
    <cfRule type="expression" dxfId="2685" priority="3">
      <formula>H25&gt;0</formula>
    </cfRule>
    <cfRule type="expression" dxfId="2684" priority="4">
      <formula>H25&lt;0</formula>
    </cfRule>
  </conditionalFormatting>
  <conditionalFormatting sqref="Q10">
    <cfRule type="expression" dxfId="2683" priority="1">
      <formula>Q10&gt;0</formula>
    </cfRule>
    <cfRule type="expression" dxfId="268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81" priority="75">
      <formula>F32&gt;0</formula>
    </cfRule>
    <cfRule type="expression" dxfId="2680" priority="76">
      <formula>F32&lt;0</formula>
    </cfRule>
  </conditionalFormatting>
  <conditionalFormatting sqref="Q7">
    <cfRule type="expression" dxfId="2679" priority="73">
      <formula>Q7&gt;0</formula>
    </cfRule>
    <cfRule type="expression" dxfId="2678" priority="74">
      <formula>Q7&lt;0</formula>
    </cfRule>
  </conditionalFormatting>
  <conditionalFormatting sqref="Q8">
    <cfRule type="expression" dxfId="2677" priority="71">
      <formula>Q8&gt;0</formula>
    </cfRule>
    <cfRule type="expression" dxfId="2676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75" priority="63">
      <formula>M58&gt;0</formula>
    </cfRule>
    <cfRule type="expression" dxfId="2674" priority="64">
      <formula>M58&lt;0</formula>
    </cfRule>
  </conditionalFormatting>
  <conditionalFormatting sqref="Q10">
    <cfRule type="expression" dxfId="2673" priority="61">
      <formula>Q10&gt;0</formula>
    </cfRule>
    <cfRule type="expression" dxfId="2672" priority="62">
      <formula>Q10&lt;0</formula>
    </cfRule>
  </conditionalFormatting>
  <conditionalFormatting sqref="F29:F31">
    <cfRule type="expression" dxfId="2671" priority="59">
      <formula>F29&gt;0</formula>
    </cfRule>
    <cfRule type="expression" dxfId="2670" priority="60">
      <formula>F29&lt;0</formula>
    </cfRule>
  </conditionalFormatting>
  <conditionalFormatting sqref="H29:H31">
    <cfRule type="expression" dxfId="2669" priority="57">
      <formula>H29&gt;0</formula>
    </cfRule>
    <cfRule type="expression" dxfId="2668" priority="58">
      <formula>H29&lt;0</formula>
    </cfRule>
  </conditionalFormatting>
  <conditionalFormatting sqref="F83:F94">
    <cfRule type="expression" dxfId="2667" priority="55">
      <formula>F83&gt;0</formula>
    </cfRule>
    <cfRule type="expression" dxfId="2666" priority="56">
      <formula>F83&lt;0</formula>
    </cfRule>
  </conditionalFormatting>
  <conditionalFormatting sqref="H83:H94">
    <cfRule type="expression" dxfId="2665" priority="53">
      <formula>H83&gt;0</formula>
    </cfRule>
    <cfRule type="expression" dxfId="2664" priority="54">
      <formula>H83&lt;0</formula>
    </cfRule>
  </conditionalFormatting>
  <conditionalFormatting sqref="J41">
    <cfRule type="expression" dxfId="2663" priority="51">
      <formula>J41&gt;0</formula>
    </cfRule>
    <cfRule type="expression" dxfId="2662" priority="52">
      <formula>J41&lt;0</formula>
    </cfRule>
  </conditionalFormatting>
  <conditionalFormatting sqref="J39:J47">
    <cfRule type="expression" dxfId="2661" priority="49">
      <formula>J39&gt;0</formula>
    </cfRule>
    <cfRule type="expression" dxfId="2660" priority="50">
      <formula>J39&lt;0</formula>
    </cfRule>
  </conditionalFormatting>
  <conditionalFormatting sqref="F48:F51 H48:H51">
    <cfRule type="expression" dxfId="2659" priority="47">
      <formula>F48&gt;0</formula>
    </cfRule>
    <cfRule type="expression" dxfId="2658" priority="48">
      <formula>F48&lt;0</formula>
    </cfRule>
  </conditionalFormatting>
  <conditionalFormatting sqref="J48:J57">
    <cfRule type="expression" dxfId="2657" priority="45">
      <formula>J48&gt;0</formula>
    </cfRule>
    <cfRule type="expression" dxfId="2656" priority="46">
      <formula>J48&lt;0</formula>
    </cfRule>
  </conditionalFormatting>
  <conditionalFormatting sqref="K45:K52">
    <cfRule type="expression" dxfId="2655" priority="43">
      <formula>K45&gt;0</formula>
    </cfRule>
    <cfRule type="expression" dxfId="2654" priority="44">
      <formula>K45&lt;0</formula>
    </cfRule>
  </conditionalFormatting>
  <conditionalFormatting sqref="K45:K52">
    <cfRule type="expression" dxfId="2653" priority="41">
      <formula>K45&gt;0</formula>
    </cfRule>
    <cfRule type="expression" dxfId="2652" priority="42">
      <formula>K45&lt;0</formula>
    </cfRule>
  </conditionalFormatting>
  <conditionalFormatting sqref="F102:F118 H102:H118 H120:H128 F120:F128">
    <cfRule type="expression" dxfId="2651" priority="37">
      <formula>F102&gt;0</formula>
    </cfRule>
    <cfRule type="expression" dxfId="2650" priority="38">
      <formula>F102&lt;0</formula>
    </cfRule>
  </conditionalFormatting>
  <conditionalFormatting sqref="F96:F101">
    <cfRule type="expression" dxfId="2649" priority="35">
      <formula>F96&gt;0</formula>
    </cfRule>
    <cfRule type="expression" dxfId="2648" priority="36">
      <formula>F96&lt;0</formula>
    </cfRule>
  </conditionalFormatting>
  <conditionalFormatting sqref="H96:H101">
    <cfRule type="expression" dxfId="2647" priority="33">
      <formula>H96&gt;0</formula>
    </cfRule>
    <cfRule type="expression" dxfId="2646" priority="34">
      <formula>H96&lt;0</formula>
    </cfRule>
  </conditionalFormatting>
  <conditionalFormatting sqref="J112">
    <cfRule type="expression" dxfId="2645" priority="31">
      <formula>J112&gt;0</formula>
    </cfRule>
    <cfRule type="expression" dxfId="2644" priority="32">
      <formula>J112&lt;0</formula>
    </cfRule>
  </conditionalFormatting>
  <conditionalFormatting sqref="J110:J118 J120">
    <cfRule type="expression" dxfId="2643" priority="29">
      <formula>J110&gt;0</formula>
    </cfRule>
    <cfRule type="expression" dxfId="2642" priority="30">
      <formula>J110&lt;0</formula>
    </cfRule>
  </conditionalFormatting>
  <conditionalFormatting sqref="F119 H119">
    <cfRule type="expression" dxfId="2641" priority="27">
      <formula>F119&gt;0</formula>
    </cfRule>
    <cfRule type="expression" dxfId="2640" priority="28">
      <formula>F119&lt;0</formula>
    </cfRule>
  </conditionalFormatting>
  <conditionalFormatting sqref="J119">
    <cfRule type="expression" dxfId="2639" priority="25">
      <formula>J119&gt;0</formula>
    </cfRule>
    <cfRule type="expression" dxfId="2638" priority="26">
      <formula>J119&lt;0</formula>
    </cfRule>
  </conditionalFormatting>
  <conditionalFormatting sqref="K112:K123">
    <cfRule type="expression" dxfId="2637" priority="23">
      <formula>K112&gt;0</formula>
    </cfRule>
    <cfRule type="expression" dxfId="2636" priority="24">
      <formula>K112&lt;0</formula>
    </cfRule>
  </conditionalFormatting>
  <conditionalFormatting sqref="K110:K123">
    <cfRule type="expression" dxfId="2635" priority="21">
      <formula>K110&gt;0</formula>
    </cfRule>
    <cfRule type="expression" dxfId="2634" priority="22">
      <formula>K110&lt;0</formula>
    </cfRule>
  </conditionalFormatting>
  <conditionalFormatting sqref="J121">
    <cfRule type="expression" dxfId="2633" priority="19">
      <formula>J121&gt;0</formula>
    </cfRule>
    <cfRule type="expression" dxfId="2632" priority="20">
      <formula>J121&lt;0</formula>
    </cfRule>
  </conditionalFormatting>
  <conditionalFormatting sqref="F25:F28">
    <cfRule type="expression" dxfId="2631" priority="17">
      <formula>F25&gt;0</formula>
    </cfRule>
    <cfRule type="expression" dxfId="2630" priority="18">
      <formula>F25&lt;0</formula>
    </cfRule>
  </conditionalFormatting>
  <conditionalFormatting sqref="H25:H28">
    <cfRule type="expression" dxfId="2629" priority="15">
      <formula>H25&gt;0</formula>
    </cfRule>
    <cfRule type="expression" dxfId="2628" priority="16">
      <formula>H25&lt;0</formula>
    </cfRule>
  </conditionalFormatting>
  <conditionalFormatting sqref="J27:J29">
    <cfRule type="expression" dxfId="2627" priority="13">
      <formula>J27&gt;0</formula>
    </cfRule>
    <cfRule type="expression" dxfId="2626" priority="14">
      <formula>J27&lt;0</formula>
    </cfRule>
  </conditionalFormatting>
  <conditionalFormatting sqref="J30:J31">
    <cfRule type="expression" dxfId="2625" priority="11">
      <formula>J30&gt;0</formula>
    </cfRule>
    <cfRule type="expression" dxfId="2624" priority="12">
      <formula>J30&lt;0</formula>
    </cfRule>
  </conditionalFormatting>
  <conditionalFormatting sqref="J33">
    <cfRule type="expression" dxfId="2623" priority="9">
      <formula>J33&gt;0</formula>
    </cfRule>
    <cfRule type="expression" dxfId="2622" priority="10">
      <formula>J33&lt;0</formula>
    </cfRule>
  </conditionalFormatting>
  <conditionalFormatting sqref="J34">
    <cfRule type="expression" dxfId="2621" priority="7">
      <formula>J34&gt;0</formula>
    </cfRule>
    <cfRule type="expression" dxfId="2620" priority="8">
      <formula>J34&lt;0</formula>
    </cfRule>
  </conditionalFormatting>
  <conditionalFormatting sqref="J35:J43">
    <cfRule type="expression" dxfId="2619" priority="5">
      <formula>J35&gt;0</formula>
    </cfRule>
    <cfRule type="expression" dxfId="2618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17" priority="1">
      <formula>Q9&gt;0</formula>
    </cfRule>
    <cfRule type="expression" dxfId="2616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15" priority="15">
      <formula>F39&gt;0</formula>
    </cfRule>
    <cfRule type="expression" dxfId="2614" priority="16">
      <formula>F39&lt;0</formula>
    </cfRule>
  </conditionalFormatting>
  <conditionalFormatting sqref="Q7">
    <cfRule type="expression" dxfId="2613" priority="13">
      <formula>Q7&gt;0</formula>
    </cfRule>
    <cfRule type="expression" dxfId="2612" priority="14">
      <formula>Q7&lt;0</formula>
    </cfRule>
  </conditionalFormatting>
  <conditionalFormatting sqref="Q8">
    <cfRule type="expression" dxfId="2611" priority="11">
      <formula>Q8&gt;0</formula>
    </cfRule>
    <cfRule type="expression" dxfId="2610" priority="12">
      <formula>Q8&lt;0</formula>
    </cfRule>
  </conditionalFormatting>
  <conditionalFormatting sqref="F25:F38">
    <cfRule type="expression" dxfId="2609" priority="9">
      <formula>F25&gt;0</formula>
    </cfRule>
    <cfRule type="expression" dxfId="2608" priority="10">
      <formula>F25&lt;0</formula>
    </cfRule>
  </conditionalFormatting>
  <conditionalFormatting sqref="H25:H38">
    <cfRule type="expression" dxfId="2607" priority="7">
      <formula>H25&gt;0</formula>
    </cfRule>
    <cfRule type="expression" dxfId="2606" priority="8">
      <formula>H25&lt;0</formula>
    </cfRule>
  </conditionalFormatting>
  <conditionalFormatting sqref="M55">
    <cfRule type="expression" dxfId="2605" priority="3">
      <formula>M55&gt;0</formula>
    </cfRule>
    <cfRule type="expression" dxfId="2604" priority="4">
      <formula>M55&lt;0</formula>
    </cfRule>
  </conditionalFormatting>
  <conditionalFormatting sqref="Q10">
    <cfRule type="expression" dxfId="2603" priority="1">
      <formula>Q10&gt;0</formula>
    </cfRule>
    <cfRule type="expression" dxfId="260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01" priority="27">
      <formula>F27&gt;0</formula>
    </cfRule>
    <cfRule type="expression" dxfId="2600" priority="28">
      <formula>F27&lt;0</formula>
    </cfRule>
  </conditionalFormatting>
  <conditionalFormatting sqref="Q8">
    <cfRule type="expression" dxfId="2599" priority="15">
      <formula>Q8&gt;0</formula>
    </cfRule>
    <cfRule type="expression" dxfId="2598" priority="16">
      <formula>Q8&lt;0</formula>
    </cfRule>
  </conditionalFormatting>
  <conditionalFormatting sqref="Q7">
    <cfRule type="expression" dxfId="2597" priority="17">
      <formula>Q7&gt;0</formula>
    </cfRule>
    <cfRule type="expression" dxfId="2596" priority="18">
      <formula>Q7&lt;0</formula>
    </cfRule>
  </conditionalFormatting>
  <conditionalFormatting sqref="F37:F38">
    <cfRule type="expression" dxfId="2595" priority="13">
      <formula>F37&gt;0</formula>
    </cfRule>
    <cfRule type="expression" dxfId="2594" priority="14">
      <formula>F37&lt;0</formula>
    </cfRule>
  </conditionalFormatting>
  <conditionalFormatting sqref="H37:H38">
    <cfRule type="expression" dxfId="2593" priority="11">
      <formula>H37&gt;0</formula>
    </cfRule>
    <cfRule type="expression" dxfId="2592" priority="12">
      <formula>H37&lt;0</formula>
    </cfRule>
  </conditionalFormatting>
  <conditionalFormatting sqref="F23:F26 H23:H26">
    <cfRule type="expression" dxfId="2591" priority="9">
      <formula>F23&gt;0</formula>
    </cfRule>
    <cfRule type="expression" dxfId="2590" priority="10">
      <formula>F23&lt;0</formula>
    </cfRule>
  </conditionalFormatting>
  <conditionalFormatting sqref="Q10">
    <cfRule type="expression" dxfId="2589" priority="3">
      <formula>Q10&gt;0</formula>
    </cfRule>
    <cfRule type="expression" dxfId="2588" priority="4">
      <formula>Q10&lt;0</formula>
    </cfRule>
  </conditionalFormatting>
  <conditionalFormatting sqref="F22 H22">
    <cfRule type="expression" dxfId="2587" priority="1">
      <formula>F22&gt;0</formula>
    </cfRule>
    <cfRule type="expression" dxfId="2586" priority="2">
      <formula>F22&lt;0</formula>
    </cfRule>
  </conditionalFormatting>
  <conditionalFormatting sqref="M41">
    <cfRule type="expression" dxfId="2585" priority="5">
      <formula>M41&gt;0</formula>
    </cfRule>
    <cfRule type="expression" dxfId="258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83" priority="29">
      <formula>F25&gt;0</formula>
    </cfRule>
    <cfRule type="expression" dxfId="2582" priority="30">
      <formula>F25&lt;0</formula>
    </cfRule>
  </conditionalFormatting>
  <conditionalFormatting sqref="Q7">
    <cfRule type="expression" dxfId="2581" priority="27">
      <formula>Q7&gt;0</formula>
    </cfRule>
    <cfRule type="expression" dxfId="2580" priority="28">
      <formula>Q7&lt;0</formula>
    </cfRule>
  </conditionalFormatting>
  <conditionalFormatting sqref="Q8">
    <cfRule type="expression" dxfId="2579" priority="25">
      <formula>Q8&gt;0</formula>
    </cfRule>
    <cfRule type="expression" dxfId="2578" priority="26">
      <formula>Q8&lt;0</formula>
    </cfRule>
  </conditionalFormatting>
  <conditionalFormatting sqref="Q10">
    <cfRule type="expression" dxfId="2577" priority="13">
      <formula>Q10&gt;0</formula>
    </cfRule>
    <cfRule type="expression" dxfId="2576" priority="14">
      <formula>Q10&lt;0</formula>
    </cfRule>
  </conditionalFormatting>
  <conditionalFormatting sqref="M46">
    <cfRule type="expression" dxfId="2575" priority="11">
      <formula>M46&gt;0</formula>
    </cfRule>
    <cfRule type="expression" dxfId="2574" priority="12">
      <formula>M46&lt;0</formula>
    </cfRule>
  </conditionalFormatting>
  <conditionalFormatting sqref="F80:F88 H80:H88">
    <cfRule type="expression" dxfId="2573" priority="9">
      <formula>F80&gt;0</formula>
    </cfRule>
    <cfRule type="expression" dxfId="2572" priority="10">
      <formula>F80&lt;0</formula>
    </cfRule>
  </conditionalFormatting>
  <conditionalFormatting sqref="F75:F79">
    <cfRule type="expression" dxfId="2571" priority="7">
      <formula>F75&gt;0</formula>
    </cfRule>
    <cfRule type="expression" dxfId="2570" priority="8">
      <formula>F75&lt;0</formula>
    </cfRule>
  </conditionalFormatting>
  <conditionalFormatting sqref="H75:H79">
    <cfRule type="expression" dxfId="2569" priority="5">
      <formula>H75&gt;0</formula>
    </cfRule>
    <cfRule type="expression" dxfId="2568" priority="6">
      <formula>H75&lt;0</formula>
    </cfRule>
  </conditionalFormatting>
  <conditionalFormatting sqref="F71:F74">
    <cfRule type="expression" dxfId="2567" priority="3">
      <formula>F71&gt;0</formula>
    </cfRule>
    <cfRule type="expression" dxfId="2566" priority="4">
      <formula>F71&lt;0</formula>
    </cfRule>
  </conditionalFormatting>
  <conditionalFormatting sqref="H71:H74">
    <cfRule type="expression" dxfId="2565" priority="1">
      <formula>H71&gt;0</formula>
    </cfRule>
    <cfRule type="expression" dxfId="256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1293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1293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52.07</v>
      </c>
      <c r="R4" s="495">
        <v>1.4E-3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5207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-1143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-1143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-0.18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3.072786633378145E-2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12.516826923076923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57.277000000000008</v>
      </c>
    </row>
    <row r="20" spans="1:21" x14ac:dyDescent="0.25">
      <c r="O20" s="81">
        <v>1.0900000000000001</v>
      </c>
      <c r="P20" s="81">
        <f t="shared" ref="P20:P39" si="1">O20*$Q$4</f>
        <v>56.756300000000003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1"/>
        <v>56.235600000000005</v>
      </c>
    </row>
    <row r="22" spans="1:21" x14ac:dyDescent="0.25">
      <c r="O22" s="81">
        <v>1.07</v>
      </c>
      <c r="P22" s="81">
        <f t="shared" si="1"/>
        <v>55.7149</v>
      </c>
    </row>
    <row r="23" spans="1:21" x14ac:dyDescent="0.25">
      <c r="O23" s="81">
        <v>1.06</v>
      </c>
      <c r="P23" s="81">
        <f t="shared" si="1"/>
        <v>55.194200000000002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54.673500000000004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54.152799999999999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53.632100000000001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 t="shared" ref="F27" si="8">C27*(E27-D27)</f>
        <v>-600.99999999999977</v>
      </c>
      <c r="G27" s="39">
        <f t="shared" ref="G27" si="9">D27*C27</f>
        <v>6350</v>
      </c>
      <c r="H27" s="222">
        <f t="shared" ref="H27" si="10">(E27-D27)/D27</f>
        <v>-9.4645669291338552E-2</v>
      </c>
      <c r="I27" s="39"/>
      <c r="J27" s="39"/>
      <c r="K27" s="39"/>
      <c r="L27" s="39"/>
      <c r="O27" s="81">
        <v>1.02</v>
      </c>
      <c r="P27" s="81">
        <f t="shared" si="1"/>
        <v>53.111400000000003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52.590699999999998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52.07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51.549300000000002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51.028599999999997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50.507899999999999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49.987200000000001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49.466499999999996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48.945799999999998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48.4251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47.904400000000003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47.383700000000005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46.863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63" priority="35">
      <formula>Q7&gt;0</formula>
    </cfRule>
    <cfRule type="expression" dxfId="2562" priority="36">
      <formula>Q7&lt;0</formula>
    </cfRule>
  </conditionalFormatting>
  <conditionalFormatting sqref="Q8">
    <cfRule type="expression" dxfId="2561" priority="33">
      <formula>Q8&gt;0</formula>
    </cfRule>
    <cfRule type="expression" dxfId="2560" priority="34">
      <formula>Q8&lt;0</formula>
    </cfRule>
  </conditionalFormatting>
  <conditionalFormatting sqref="F34:F54 F58:F63">
    <cfRule type="expression" dxfId="2559" priority="31">
      <formula>F34&gt;0</formula>
    </cfRule>
    <cfRule type="expression" dxfId="2558" priority="32">
      <formula>F34&lt;0</formula>
    </cfRule>
  </conditionalFormatting>
  <conditionalFormatting sqref="H34:H54 H58:H63">
    <cfRule type="expression" dxfId="2557" priority="29">
      <formula>H34&gt;0</formula>
    </cfRule>
    <cfRule type="expression" dxfId="2556" priority="30">
      <formula>H34&lt;0</formula>
    </cfRule>
  </conditionalFormatting>
  <conditionalFormatting sqref="Q10">
    <cfRule type="expression" dxfId="2555" priority="27">
      <formula>Q10&gt;0</formula>
    </cfRule>
    <cfRule type="expression" dxfId="2554" priority="28">
      <formula>Q10&lt;0</formula>
    </cfRule>
  </conditionalFormatting>
  <conditionalFormatting sqref="J25:J38">
    <cfRule type="expression" dxfId="2553" priority="25">
      <formula>J25&gt;0</formula>
    </cfRule>
    <cfRule type="expression" dxfId="2552" priority="26">
      <formula>J25&lt;0</formula>
    </cfRule>
  </conditionalFormatting>
  <conditionalFormatting sqref="K25:K35 K37:K38">
    <cfRule type="expression" dxfId="2551" priority="23">
      <formula>K25&gt;0</formula>
    </cfRule>
    <cfRule type="expression" dxfId="2550" priority="24">
      <formula>K25&lt;0</formula>
    </cfRule>
  </conditionalFormatting>
  <conditionalFormatting sqref="F89:F110">
    <cfRule type="expression" dxfId="2549" priority="19">
      <formula>F89&gt;0</formula>
    </cfRule>
    <cfRule type="expression" dxfId="2548" priority="20">
      <formula>F89&lt;0</formula>
    </cfRule>
  </conditionalFormatting>
  <conditionalFormatting sqref="H89:H110">
    <cfRule type="expression" dxfId="2547" priority="17">
      <formula>H89&gt;0</formula>
    </cfRule>
    <cfRule type="expression" dxfId="2546" priority="18">
      <formula>H89&lt;0</formula>
    </cfRule>
  </conditionalFormatting>
  <conditionalFormatting sqref="J89:J102">
    <cfRule type="expression" dxfId="2545" priority="15">
      <formula>J89&gt;0</formula>
    </cfRule>
    <cfRule type="expression" dxfId="2544" priority="16">
      <formula>J89&lt;0</formula>
    </cfRule>
  </conditionalFormatting>
  <conditionalFormatting sqref="K89:K102">
    <cfRule type="expression" dxfId="2543" priority="13">
      <formula>K89&gt;0</formula>
    </cfRule>
    <cfRule type="expression" dxfId="2542" priority="14">
      <formula>K89&lt;0</formula>
    </cfRule>
  </conditionalFormatting>
  <conditionalFormatting sqref="L89:L102">
    <cfRule type="expression" dxfId="2541" priority="11">
      <formula>L89&gt;0</formula>
    </cfRule>
    <cfRule type="expression" dxfId="2540" priority="12">
      <formula>L89&lt;0</formula>
    </cfRule>
  </conditionalFormatting>
  <conditionalFormatting sqref="F25:F33">
    <cfRule type="expression" dxfId="2539" priority="9">
      <formula>F25&gt;0</formula>
    </cfRule>
    <cfRule type="expression" dxfId="2538" priority="10">
      <formula>F25&lt;0</formula>
    </cfRule>
  </conditionalFormatting>
  <conditionalFormatting sqref="H25:H33">
    <cfRule type="expression" dxfId="2537" priority="7">
      <formula>H25&gt;0</formula>
    </cfRule>
    <cfRule type="expression" dxfId="2536" priority="8">
      <formula>H25&lt;0</formula>
    </cfRule>
  </conditionalFormatting>
  <conditionalFormatting sqref="J54">
    <cfRule type="expression" dxfId="2535" priority="5">
      <formula>J54&gt;0</formula>
    </cfRule>
    <cfRule type="expression" dxfId="2534" priority="6">
      <formula>J54&lt;0</formula>
    </cfRule>
  </conditionalFormatting>
  <conditionalFormatting sqref="F55:F57">
    <cfRule type="expression" dxfId="2533" priority="3">
      <formula>F55&gt;0</formula>
    </cfRule>
    <cfRule type="expression" dxfId="2532" priority="4">
      <formula>F55&lt;0</formula>
    </cfRule>
  </conditionalFormatting>
  <conditionalFormatting sqref="H55:H57">
    <cfRule type="expression" dxfId="2531" priority="1">
      <formula>H55&gt;0</formula>
    </cfRule>
    <cfRule type="expression" dxfId="2530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29" priority="21">
      <formula>F47&gt;0</formula>
    </cfRule>
    <cfRule type="expression" dxfId="2528" priority="22">
      <formula>F47&lt;0</formula>
    </cfRule>
  </conditionalFormatting>
  <conditionalFormatting sqref="Q7">
    <cfRule type="expression" dxfId="2527" priority="19">
      <formula>Q7&gt;0</formula>
    </cfRule>
    <cfRule type="expression" dxfId="2526" priority="20">
      <formula>Q7&lt;0</formula>
    </cfRule>
  </conditionalFormatting>
  <conditionalFormatting sqref="Q8">
    <cfRule type="expression" dxfId="2525" priority="17">
      <formula>Q8&gt;0</formula>
    </cfRule>
    <cfRule type="expression" dxfId="2524" priority="18">
      <formula>Q8&lt;0</formula>
    </cfRule>
  </conditionalFormatting>
  <conditionalFormatting sqref="F25:F46">
    <cfRule type="expression" dxfId="2523" priority="15">
      <formula>F25&gt;0</formula>
    </cfRule>
    <cfRule type="expression" dxfId="2522" priority="16">
      <formula>F25&lt;0</formula>
    </cfRule>
  </conditionalFormatting>
  <conditionalFormatting sqref="H25:H46">
    <cfRule type="expression" dxfId="2521" priority="13">
      <formula>H25&gt;0</formula>
    </cfRule>
    <cfRule type="expression" dxfId="2520" priority="14">
      <formula>H25&lt;0</formula>
    </cfRule>
  </conditionalFormatting>
  <conditionalFormatting sqref="F89:F110">
    <cfRule type="expression" dxfId="2519" priority="11">
      <formula>F89&gt;0</formula>
    </cfRule>
    <cfRule type="expression" dxfId="2518" priority="12">
      <formula>F89&lt;0</formula>
    </cfRule>
  </conditionalFormatting>
  <conditionalFormatting sqref="H89:H110">
    <cfRule type="expression" dxfId="2517" priority="9">
      <formula>H89&gt;0</formula>
    </cfRule>
    <cfRule type="expression" dxfId="2516" priority="10">
      <formula>H89&lt;0</formula>
    </cfRule>
  </conditionalFormatting>
  <conditionalFormatting sqref="Q10">
    <cfRule type="expression" dxfId="2515" priority="7">
      <formula>Q10&gt;0</formula>
    </cfRule>
    <cfRule type="expression" dxfId="2514" priority="8">
      <formula>Q10&lt;0</formula>
    </cfRule>
  </conditionalFormatting>
  <conditionalFormatting sqref="J25:J38">
    <cfRule type="expression" dxfId="2513" priority="5">
      <formula>J25&gt;0</formula>
    </cfRule>
    <cfRule type="expression" dxfId="2512" priority="6">
      <formula>J25&lt;0</formula>
    </cfRule>
  </conditionalFormatting>
  <conditionalFormatting sqref="K25:K38">
    <cfRule type="expression" dxfId="2511" priority="3">
      <formula>K25&gt;0</formula>
    </cfRule>
    <cfRule type="expression" dxfId="2510" priority="4">
      <formula>K25&lt;0</formula>
    </cfRule>
  </conditionalFormatting>
  <conditionalFormatting sqref="L25:L38">
    <cfRule type="expression" dxfId="2509" priority="1">
      <formula>L25&gt;0</formula>
    </cfRule>
    <cfRule type="expression" dxfId="250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07" priority="23">
      <formula>F34&gt;0</formula>
    </cfRule>
    <cfRule type="expression" dxfId="2506" priority="24">
      <formula>F34&lt;0</formula>
    </cfRule>
  </conditionalFormatting>
  <conditionalFormatting sqref="Q7">
    <cfRule type="expression" dxfId="2505" priority="21">
      <formula>Q7&gt;0</formula>
    </cfRule>
    <cfRule type="expression" dxfId="2504" priority="22">
      <formula>Q7&lt;0</formula>
    </cfRule>
  </conditionalFormatting>
  <conditionalFormatting sqref="Q8">
    <cfRule type="expression" dxfId="2503" priority="19">
      <formula>Q8&gt;0</formula>
    </cfRule>
    <cfRule type="expression" dxfId="2502" priority="20">
      <formula>Q8&lt;0</formula>
    </cfRule>
  </conditionalFormatting>
  <conditionalFormatting sqref="F25:F33">
    <cfRule type="expression" dxfId="2501" priority="17">
      <formula>F25&gt;0</formula>
    </cfRule>
    <cfRule type="expression" dxfId="2500" priority="18">
      <formula>F25&lt;0</formula>
    </cfRule>
  </conditionalFormatting>
  <conditionalFormatting sqref="H25:H33">
    <cfRule type="expression" dxfId="2499" priority="15">
      <formula>H25&gt;0</formula>
    </cfRule>
    <cfRule type="expression" dxfId="2498" priority="16">
      <formula>H25&lt;0</formula>
    </cfRule>
  </conditionalFormatting>
  <conditionalFormatting sqref="M46">
    <cfRule type="expression" dxfId="2497" priority="13">
      <formula>M46&gt;0</formula>
    </cfRule>
    <cfRule type="expression" dxfId="2496" priority="14">
      <formula>M46&lt;0</formula>
    </cfRule>
  </conditionalFormatting>
  <conditionalFormatting sqref="F79:F87 H79:H87">
    <cfRule type="expression" dxfId="2495" priority="11">
      <formula>F79&gt;0</formula>
    </cfRule>
    <cfRule type="expression" dxfId="2494" priority="12">
      <formula>F79&lt;0</formula>
    </cfRule>
  </conditionalFormatting>
  <conditionalFormatting sqref="F70:F78">
    <cfRule type="expression" dxfId="2493" priority="9">
      <formula>F70&gt;0</formula>
    </cfRule>
    <cfRule type="expression" dxfId="2492" priority="10">
      <formula>F70&lt;0</formula>
    </cfRule>
  </conditionalFormatting>
  <conditionalFormatting sqref="H70:H78">
    <cfRule type="expression" dxfId="2491" priority="7">
      <formula>H70&gt;0</formula>
    </cfRule>
    <cfRule type="expression" dxfId="2490" priority="8">
      <formula>H70&lt;0</formula>
    </cfRule>
  </conditionalFormatting>
  <conditionalFormatting sqref="J27:K27 J30:K30 J33:K33 J36:K36 J39:K39 J42:K42">
    <cfRule type="expression" dxfId="2489" priority="5">
      <formula>J27&gt;0</formula>
    </cfRule>
    <cfRule type="expression" dxfId="2488" priority="6">
      <formula>J27&lt;0</formula>
    </cfRule>
  </conditionalFormatting>
  <conditionalFormatting sqref="J28:K29 J31:K32 J34:K35 J37:K38 J40:K41">
    <cfRule type="expression" dxfId="2487" priority="3">
      <formula>J28&gt;0</formula>
    </cfRule>
    <cfRule type="expression" dxfId="2486" priority="4">
      <formula>J28&lt;0</formula>
    </cfRule>
  </conditionalFormatting>
  <conditionalFormatting sqref="L27:L42">
    <cfRule type="expression" dxfId="2485" priority="1">
      <formula>L27&gt;0</formula>
    </cfRule>
    <cfRule type="expression" dxfId="248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83" priority="9">
      <formula>F57&gt;0</formula>
    </cfRule>
    <cfRule type="expression" dxfId="2482" priority="10">
      <formula>F57&lt;0</formula>
    </cfRule>
  </conditionalFormatting>
  <conditionalFormatting sqref="Q7">
    <cfRule type="expression" dxfId="2481" priority="7">
      <formula>Q7&gt;0</formula>
    </cfRule>
    <cfRule type="expression" dxfId="2480" priority="8">
      <formula>Q7&lt;0</formula>
    </cfRule>
  </conditionalFormatting>
  <conditionalFormatting sqref="Q8">
    <cfRule type="expression" dxfId="2479" priority="5">
      <formula>Q8&gt;0</formula>
    </cfRule>
    <cfRule type="expression" dxfId="2478" priority="6">
      <formula>Q8&lt;0</formula>
    </cfRule>
  </conditionalFormatting>
  <conditionalFormatting sqref="F25:F56">
    <cfRule type="expression" dxfId="2477" priority="3">
      <formula>F25&gt;0</formula>
    </cfRule>
    <cfRule type="expression" dxfId="2476" priority="4">
      <formula>F25&lt;0</formula>
    </cfRule>
  </conditionalFormatting>
  <conditionalFormatting sqref="H25:H56">
    <cfRule type="expression" dxfId="2475" priority="1">
      <formula>H25&gt;0</formula>
    </cfRule>
    <cfRule type="expression" dxfId="247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1288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45.85</v>
      </c>
      <c r="R4" s="495">
        <v>-1.7999999999999999E-2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18340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-1576.0699999999997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-1576.0699999999997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-7.9135592513984929E-2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3.8386041439476555E-2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50.435000000000002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49.976500000000009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>C43*(E43-D43)</f>
        <v>-784.08000000000015</v>
      </c>
      <c r="G43" s="39">
        <f>D43*C43</f>
        <v>19916.079999999998</v>
      </c>
      <c r="H43" s="222">
        <f>(E43-D43)/D43</f>
        <v>-3.9369193134391918E-2</v>
      </c>
      <c r="I43" s="39"/>
      <c r="J43" s="39"/>
      <c r="K43" s="39"/>
      <c r="L43" s="39"/>
      <c r="O43" s="81">
        <v>1.08</v>
      </c>
      <c r="P43" s="81">
        <f t="shared" si="6"/>
        <v>49.518000000000008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>C44*(E44-D44)</f>
        <v>-1575.9999999999991</v>
      </c>
      <c r="G44" s="39">
        <f>D44*C44</f>
        <v>19916</v>
      </c>
      <c r="H44" s="222">
        <f>(E44-D44)/D44</f>
        <v>-7.9132355894757936E-2</v>
      </c>
      <c r="I44" s="39"/>
      <c r="J44" s="39"/>
      <c r="K44" s="39"/>
      <c r="L44" s="39"/>
      <c r="O44" s="81">
        <v>1.07</v>
      </c>
      <c r="P44" s="81">
        <f t="shared" si="6"/>
        <v>49.059500000000007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48.601000000000006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48.142500000000005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47.684000000000005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47.225500000000004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46.767000000000003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46.308500000000002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45.85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45.391500000000001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44.933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44.474499999999999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44.015999999999998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43.557499999999997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43.098999999999997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42.640500000000003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42.182000000000002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41.723500000000001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41.265000000000001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73" priority="35">
      <formula>F54&gt;0</formula>
    </cfRule>
    <cfRule type="expression" dxfId="2472" priority="36">
      <formula>F54&lt;0</formula>
    </cfRule>
  </conditionalFormatting>
  <conditionalFormatting sqref="Q7">
    <cfRule type="expression" dxfId="2471" priority="33">
      <formula>Q7&gt;0</formula>
    </cfRule>
    <cfRule type="expression" dxfId="2470" priority="34">
      <formula>Q7&lt;0</formula>
    </cfRule>
  </conditionalFormatting>
  <conditionalFormatting sqref="Q8">
    <cfRule type="expression" dxfId="2469" priority="31">
      <formula>Q8&gt;0</formula>
    </cfRule>
    <cfRule type="expression" dxfId="2468" priority="32">
      <formula>Q8&lt;0</formula>
    </cfRule>
  </conditionalFormatting>
  <conditionalFormatting sqref="F30:F53">
    <cfRule type="expression" dxfId="2467" priority="29">
      <formula>F30&gt;0</formula>
    </cfRule>
    <cfRule type="expression" dxfId="2466" priority="30">
      <formula>F30&lt;0</formula>
    </cfRule>
  </conditionalFormatting>
  <conditionalFormatting sqref="H30:H53">
    <cfRule type="expression" dxfId="2465" priority="27">
      <formula>H30&gt;0</formula>
    </cfRule>
    <cfRule type="expression" dxfId="2464" priority="28">
      <formula>H30&lt;0</formula>
    </cfRule>
  </conditionalFormatting>
  <conditionalFormatting sqref="Q10">
    <cfRule type="expression" dxfId="2463" priority="25">
      <formula>Q10&gt;0</formula>
    </cfRule>
    <cfRule type="expression" dxfId="2462" priority="26">
      <formula>Q10&lt;0</formula>
    </cfRule>
  </conditionalFormatting>
  <conditionalFormatting sqref="J27:J35">
    <cfRule type="expression" dxfId="2461" priority="23">
      <formula>J27&gt;0</formula>
    </cfRule>
    <cfRule type="expression" dxfId="2460" priority="24">
      <formula>J27&lt;0</formula>
    </cfRule>
  </conditionalFormatting>
  <conditionalFormatting sqref="K27:K38">
    <cfRule type="expression" dxfId="2459" priority="21">
      <formula>K27&gt;0</formula>
    </cfRule>
    <cfRule type="expression" dxfId="2458" priority="22">
      <formula>K27&lt;0</formula>
    </cfRule>
  </conditionalFormatting>
  <conditionalFormatting sqref="L27:L38">
    <cfRule type="expression" dxfId="2457" priority="19">
      <formula>L27&gt;0</formula>
    </cfRule>
    <cfRule type="expression" dxfId="2456" priority="20">
      <formula>L27&lt;0</formula>
    </cfRule>
  </conditionalFormatting>
  <conditionalFormatting sqref="F89:F110">
    <cfRule type="expression" dxfId="2455" priority="17">
      <formula>F89&gt;0</formula>
    </cfRule>
    <cfRule type="expression" dxfId="2454" priority="18">
      <formula>F89&lt;0</formula>
    </cfRule>
  </conditionalFormatting>
  <conditionalFormatting sqref="H89:H110">
    <cfRule type="expression" dxfId="2453" priority="15">
      <formula>H89&gt;0</formula>
    </cfRule>
    <cfRule type="expression" dxfId="2452" priority="16">
      <formula>H89&lt;0</formula>
    </cfRule>
  </conditionalFormatting>
  <conditionalFormatting sqref="J89:J102">
    <cfRule type="expression" dxfId="2451" priority="13">
      <formula>J89&gt;0</formula>
    </cfRule>
    <cfRule type="expression" dxfId="2450" priority="14">
      <formula>J89&lt;0</formula>
    </cfRule>
  </conditionalFormatting>
  <conditionalFormatting sqref="K89:K102">
    <cfRule type="expression" dxfId="2449" priority="11">
      <formula>K89&gt;0</formula>
    </cfRule>
    <cfRule type="expression" dxfId="2448" priority="12">
      <formula>K89&lt;0</formula>
    </cfRule>
  </conditionalFormatting>
  <conditionalFormatting sqref="L89:L102">
    <cfRule type="expression" dxfId="2447" priority="9">
      <formula>L89&gt;0</formula>
    </cfRule>
    <cfRule type="expression" dxfId="2446" priority="10">
      <formula>L89&lt;0</formula>
    </cfRule>
  </conditionalFormatting>
  <conditionalFormatting sqref="F29">
    <cfRule type="expression" dxfId="2445" priority="7">
      <formula>F29&gt;0</formula>
    </cfRule>
    <cfRule type="expression" dxfId="2444" priority="8">
      <formula>F29&lt;0</formula>
    </cfRule>
  </conditionalFormatting>
  <conditionalFormatting sqref="H29">
    <cfRule type="expression" dxfId="2443" priority="5">
      <formula>H29&gt;0</formula>
    </cfRule>
    <cfRule type="expression" dxfId="2442" priority="6">
      <formula>H29&lt;0</formula>
    </cfRule>
  </conditionalFormatting>
  <conditionalFormatting sqref="F25:F28 H25:H28">
    <cfRule type="expression" dxfId="2441" priority="1">
      <formula>F25&gt;0</formula>
    </cfRule>
    <cfRule type="expression" dxfId="2440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1118</v>
      </c>
      <c r="U2" t="s">
        <v>1231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1236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70.539900000000003</v>
      </c>
      <c r="R4" s="475">
        <v>6.0000000000000001E-3</v>
      </c>
      <c r="T4" s="156" t="s">
        <v>1243</v>
      </c>
      <c r="U4" s="1" t="s">
        <v>1244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10580.985000000001</v>
      </c>
    </row>
    <row r="6" spans="1:21" x14ac:dyDescent="0.25">
      <c r="B6" s="72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1554.9949999999953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1357.7849999999999</v>
      </c>
      <c r="U8" s="475" t="s">
        <v>1241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0.14721409055425447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2.8352747877442411E-2</v>
      </c>
      <c r="R11">
        <v>0.5</v>
      </c>
    </row>
    <row r="12" spans="1:21" x14ac:dyDescent="0.25">
      <c r="H12" s="70"/>
      <c r="O12" s="11" t="s">
        <v>925</v>
      </c>
      <c r="Q12" s="1" t="s">
        <v>1308</v>
      </c>
    </row>
    <row r="13" spans="1:21" x14ac:dyDescent="0.25">
      <c r="H13" s="70"/>
      <c r="O13" s="11" t="s">
        <v>952</v>
      </c>
      <c r="Q13" s="2">
        <f>Q4/(6.87+7.08)*2</f>
        <v>10.113247311827958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77.593890000000016</v>
      </c>
    </row>
    <row r="22" spans="1:16" x14ac:dyDescent="0.25">
      <c r="O22" s="81">
        <v>1.0900000000000001</v>
      </c>
      <c r="P22" s="81">
        <f t="shared" ref="P22:P41" si="1">O22*$Q$4</f>
        <v>76.888491000000002</v>
      </c>
    </row>
    <row r="23" spans="1:16" x14ac:dyDescent="0.25">
      <c r="O23" s="81">
        <v>1.08</v>
      </c>
      <c r="P23" s="81">
        <f t="shared" si="1"/>
        <v>76.183092000000002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75.477693000000002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74.772294000000002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74.066895000000002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73.361496000000002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72.656097000000003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71.950698000000003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71.245299000000003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1" si="6">$Q$10+F31</f>
        <v>1530.210499999997</v>
      </c>
      <c r="L31" s="39"/>
      <c r="O31" s="81">
        <v>1</v>
      </c>
      <c r="P31" s="81">
        <f t="shared" si="1"/>
        <v>70.539900000000003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1" si="7">C32*(E32-D32)</f>
        <v>1405.0005000000019</v>
      </c>
      <c r="G32" s="39">
        <f t="shared" ref="G32:G41" si="8">D32*C32</f>
        <v>9646.9994999999999</v>
      </c>
      <c r="H32" s="222">
        <f t="shared" ref="H32:H41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69.834501000000003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69.129102000000003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68.423703000000003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67.718304000000003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67.012905000000003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66.307506000000004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65.602107000000004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64.896708000000004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64.191309000000004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63.485910000000004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39" priority="23">
      <formula>F57&gt;0</formula>
    </cfRule>
    <cfRule type="expression" dxfId="2438" priority="24">
      <formula>F57&lt;0</formula>
    </cfRule>
  </conditionalFormatting>
  <conditionalFormatting sqref="Q7">
    <cfRule type="expression" dxfId="2437" priority="21">
      <formula>Q7&gt;0</formula>
    </cfRule>
    <cfRule type="expression" dxfId="2436" priority="22">
      <formula>Q7&lt;0</formula>
    </cfRule>
  </conditionalFormatting>
  <conditionalFormatting sqref="Q8">
    <cfRule type="expression" dxfId="2435" priority="19">
      <formula>Q8&gt;0</formula>
    </cfRule>
    <cfRule type="expression" dxfId="2434" priority="20">
      <formula>Q8&lt;0</formula>
    </cfRule>
  </conditionalFormatting>
  <conditionalFormatting sqref="M58">
    <cfRule type="expression" dxfId="2433" priority="13">
      <formula>M58&gt;0</formula>
    </cfRule>
    <cfRule type="expression" dxfId="2432" priority="14">
      <formula>M58&lt;0</formula>
    </cfRule>
  </conditionalFormatting>
  <conditionalFormatting sqref="F84:F115">
    <cfRule type="expression" dxfId="2431" priority="11">
      <formula>F84&gt;0</formula>
    </cfRule>
    <cfRule type="expression" dxfId="2430" priority="12">
      <formula>F84&lt;0</formula>
    </cfRule>
  </conditionalFormatting>
  <conditionalFormatting sqref="H84:H115">
    <cfRule type="expression" dxfId="2429" priority="9">
      <formula>H84&gt;0</formula>
    </cfRule>
    <cfRule type="expression" dxfId="2428" priority="10">
      <formula>H84&lt;0</formula>
    </cfRule>
  </conditionalFormatting>
  <conditionalFormatting sqref="F25:F56 H25:H56">
    <cfRule type="expression" dxfId="2427" priority="7">
      <formula>F25&gt;0</formula>
    </cfRule>
    <cfRule type="expression" dxfId="2426" priority="8">
      <formula>F25&lt;0</formula>
    </cfRule>
  </conditionalFormatting>
  <conditionalFormatting sqref="J28:J30 K25:K30 J31:K38">
    <cfRule type="expression" dxfId="2425" priority="3">
      <formula>J25&gt;0</formula>
    </cfRule>
    <cfRule type="expression" dxfId="2424" priority="4">
      <formula>J25&lt;0</formula>
    </cfRule>
  </conditionalFormatting>
  <conditionalFormatting sqref="K39:K41">
    <cfRule type="expression" dxfId="2423" priority="1">
      <formula>K39&gt;0</formula>
    </cfRule>
    <cfRule type="expression" dxfId="2422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21" priority="21">
      <formula>F47&gt;0</formula>
    </cfRule>
    <cfRule type="expression" dxfId="2420" priority="22">
      <formula>F47&lt;0</formula>
    </cfRule>
  </conditionalFormatting>
  <conditionalFormatting sqref="Q7">
    <cfRule type="expression" dxfId="2419" priority="19">
      <formula>Q7&gt;0</formula>
    </cfRule>
    <cfRule type="expression" dxfId="2418" priority="20">
      <formula>Q7&lt;0</formula>
    </cfRule>
  </conditionalFormatting>
  <conditionalFormatting sqref="Q8">
    <cfRule type="expression" dxfId="2417" priority="17">
      <formula>Q8&gt;0</formula>
    </cfRule>
    <cfRule type="expression" dxfId="2416" priority="18">
      <formula>Q8&lt;0</formula>
    </cfRule>
  </conditionalFormatting>
  <conditionalFormatting sqref="F25:F46">
    <cfRule type="expression" dxfId="2415" priority="15">
      <formula>F25&gt;0</formula>
    </cfRule>
    <cfRule type="expression" dxfId="2414" priority="16">
      <formula>F25&lt;0</formula>
    </cfRule>
  </conditionalFormatting>
  <conditionalFormatting sqref="H25:H46">
    <cfRule type="expression" dxfId="2413" priority="13">
      <formula>H25&gt;0</formula>
    </cfRule>
    <cfRule type="expression" dxfId="2412" priority="14">
      <formula>H25&lt;0</formula>
    </cfRule>
  </conditionalFormatting>
  <conditionalFormatting sqref="F89:F110">
    <cfRule type="expression" dxfId="2411" priority="11">
      <formula>F89&gt;0</formula>
    </cfRule>
    <cfRule type="expression" dxfId="2410" priority="12">
      <formula>F89&lt;0</formula>
    </cfRule>
  </conditionalFormatting>
  <conditionalFormatting sqref="H89:H110">
    <cfRule type="expression" dxfId="2409" priority="9">
      <formula>H89&gt;0</formula>
    </cfRule>
    <cfRule type="expression" dxfId="2408" priority="10">
      <formula>H89&lt;0</formula>
    </cfRule>
  </conditionalFormatting>
  <conditionalFormatting sqref="Q10">
    <cfRule type="expression" dxfId="2407" priority="7">
      <formula>Q10&gt;0</formula>
    </cfRule>
    <cfRule type="expression" dxfId="2406" priority="8">
      <formula>Q10&lt;0</formula>
    </cfRule>
  </conditionalFormatting>
  <conditionalFormatting sqref="J25:J38">
    <cfRule type="expression" dxfId="2405" priority="5">
      <formula>J25&gt;0</formula>
    </cfRule>
    <cfRule type="expression" dxfId="2404" priority="6">
      <formula>J25&lt;0</formula>
    </cfRule>
  </conditionalFormatting>
  <conditionalFormatting sqref="K25:K38">
    <cfRule type="expression" dxfId="2403" priority="3">
      <formula>K25&gt;0</formula>
    </cfRule>
    <cfRule type="expression" dxfId="2402" priority="4">
      <formula>K25&lt;0</formula>
    </cfRule>
  </conditionalFormatting>
  <conditionalFormatting sqref="L25:L38">
    <cfRule type="expression" dxfId="2401" priority="1">
      <formula>L25&gt;0</formula>
    </cfRule>
    <cfRule type="expression" dxfId="240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1303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211.04</v>
      </c>
      <c r="R4" s="495">
        <v>2.3999999999999998E-3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5276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-199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-199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-3.6347031963470319E-2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1316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232.14400000000001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230.03360000000001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227.92320000000001</v>
      </c>
    </row>
    <row r="20" spans="1:16" x14ac:dyDescent="0.25">
      <c r="O20" s="81">
        <v>1.07</v>
      </c>
      <c r="P20" s="81">
        <f t="shared" si="0"/>
        <v>225.81280000000001</v>
      </c>
    </row>
    <row r="21" spans="1:16" x14ac:dyDescent="0.25">
      <c r="O21" s="81">
        <v>1.06</v>
      </c>
      <c r="P21" s="81">
        <f t="shared" si="0"/>
        <v>223.70240000000001</v>
      </c>
    </row>
    <row r="22" spans="1:16" x14ac:dyDescent="0.25">
      <c r="O22" s="81">
        <v>1.05</v>
      </c>
      <c r="P22" s="81">
        <f t="shared" si="0"/>
        <v>221.59200000000001</v>
      </c>
    </row>
    <row r="23" spans="1:16" x14ac:dyDescent="0.25">
      <c r="O23" s="81">
        <v>1.04</v>
      </c>
      <c r="P23" s="81">
        <f t="shared" si="0"/>
        <v>219.48159999999999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217.37119999999999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215.26079999999999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213.15039999999999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211.04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208.92959999999999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206.8192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204.7088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202.5984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200.48799999999997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198.37759999999997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196.2672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194.1568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192.04640000000001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189.93600000000001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99" priority="35">
      <formula>F47&gt;0</formula>
    </cfRule>
    <cfRule type="expression" dxfId="2398" priority="36">
      <formula>F47&lt;0</formula>
    </cfRule>
  </conditionalFormatting>
  <conditionalFormatting sqref="Q7">
    <cfRule type="expression" dxfId="2397" priority="33">
      <formula>Q7&gt;0</formula>
    </cfRule>
    <cfRule type="expression" dxfId="2396" priority="34">
      <formula>Q7&lt;0</formula>
    </cfRule>
  </conditionalFormatting>
  <conditionalFormatting sqref="Q8">
    <cfRule type="expression" dxfId="2395" priority="31">
      <formula>Q8&gt;0</formula>
    </cfRule>
    <cfRule type="expression" dxfId="2394" priority="32">
      <formula>Q8&lt;0</formula>
    </cfRule>
  </conditionalFormatting>
  <conditionalFormatting sqref="F30:F46">
    <cfRule type="expression" dxfId="2393" priority="29">
      <formula>F30&gt;0</formula>
    </cfRule>
    <cfRule type="expression" dxfId="2392" priority="30">
      <formula>F30&lt;0</formula>
    </cfRule>
  </conditionalFormatting>
  <conditionalFormatting sqref="H30:H46">
    <cfRule type="expression" dxfId="2391" priority="27">
      <formula>H30&gt;0</formula>
    </cfRule>
    <cfRule type="expression" dxfId="2390" priority="28">
      <formula>H30&lt;0</formula>
    </cfRule>
  </conditionalFormatting>
  <conditionalFormatting sqref="Q10">
    <cfRule type="expression" dxfId="2389" priority="25">
      <formula>Q10&gt;0</formula>
    </cfRule>
    <cfRule type="expression" dxfId="2388" priority="26">
      <formula>Q10&lt;0</formula>
    </cfRule>
  </conditionalFormatting>
  <conditionalFormatting sqref="J25:J38">
    <cfRule type="expression" dxfId="2387" priority="23">
      <formula>J25&gt;0</formula>
    </cfRule>
    <cfRule type="expression" dxfId="2386" priority="24">
      <formula>J25&lt;0</formula>
    </cfRule>
  </conditionalFormatting>
  <conditionalFormatting sqref="K25:K38">
    <cfRule type="expression" dxfId="2385" priority="21">
      <formula>K25&gt;0</formula>
    </cfRule>
    <cfRule type="expression" dxfId="2384" priority="22">
      <formula>K25&lt;0</formula>
    </cfRule>
  </conditionalFormatting>
  <conditionalFormatting sqref="L25 L38">
    <cfRule type="expression" dxfId="2383" priority="19">
      <formula>L25&gt;0</formula>
    </cfRule>
    <cfRule type="expression" dxfId="2382" priority="20">
      <formula>L25&lt;0</formula>
    </cfRule>
  </conditionalFormatting>
  <conditionalFormatting sqref="F89:F110">
    <cfRule type="expression" dxfId="2381" priority="17">
      <formula>F89&gt;0</formula>
    </cfRule>
    <cfRule type="expression" dxfId="2380" priority="18">
      <formula>F89&lt;0</formula>
    </cfRule>
  </conditionalFormatting>
  <conditionalFormatting sqref="H89:H110">
    <cfRule type="expression" dxfId="2379" priority="15">
      <formula>H89&gt;0</formula>
    </cfRule>
    <cfRule type="expression" dxfId="2378" priority="16">
      <formula>H89&lt;0</formula>
    </cfRule>
  </conditionalFormatting>
  <conditionalFormatting sqref="J89:J102">
    <cfRule type="expression" dxfId="2377" priority="13">
      <formula>J89&gt;0</formula>
    </cfRule>
    <cfRule type="expression" dxfId="2376" priority="14">
      <formula>J89&lt;0</formula>
    </cfRule>
  </conditionalFormatting>
  <conditionalFormatting sqref="K89:K102">
    <cfRule type="expression" dxfId="2375" priority="11">
      <formula>K89&gt;0</formula>
    </cfRule>
    <cfRule type="expression" dxfId="2374" priority="12">
      <formula>K89&lt;0</formula>
    </cfRule>
  </conditionalFormatting>
  <conditionalFormatting sqref="L89:L102">
    <cfRule type="expression" dxfId="2373" priority="9">
      <formula>L89&gt;0</formula>
    </cfRule>
    <cfRule type="expression" dxfId="2372" priority="10">
      <formula>L89&lt;0</formula>
    </cfRule>
  </conditionalFormatting>
  <conditionalFormatting sqref="F25 F29">
    <cfRule type="expression" dxfId="2371" priority="7">
      <formula>F25&gt;0</formula>
    </cfRule>
    <cfRule type="expression" dxfId="2370" priority="8">
      <formula>F25&lt;0</formula>
    </cfRule>
  </conditionalFormatting>
  <conditionalFormatting sqref="H29 H25:H27">
    <cfRule type="expression" dxfId="2369" priority="5">
      <formula>H25&gt;0</formula>
    </cfRule>
    <cfRule type="expression" dxfId="2368" priority="6">
      <formula>H25&lt;0</formula>
    </cfRule>
  </conditionalFormatting>
  <conditionalFormatting sqref="F26:F28">
    <cfRule type="expression" dxfId="2367" priority="3">
      <formula>F26&gt;0</formula>
    </cfRule>
    <cfRule type="expression" dxfId="2366" priority="4">
      <formula>F26&lt;0</formula>
    </cfRule>
  </conditionalFormatting>
  <conditionalFormatting sqref="H28">
    <cfRule type="expression" dxfId="2365" priority="1">
      <formula>H28&gt;0</formula>
    </cfRule>
    <cfRule type="expression" dxfId="236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1302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17.38</v>
      </c>
      <c r="R4" s="495">
        <v>2.3E-3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5214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174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3.4523809523809526E-2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1314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19.118000000000002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18.944199999999999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18.770399999999999</v>
      </c>
    </row>
    <row r="20" spans="1:16" x14ac:dyDescent="0.25">
      <c r="O20" s="81">
        <v>1.07</v>
      </c>
      <c r="P20" s="81">
        <f t="shared" si="0"/>
        <v>18.596599999999999</v>
      </c>
    </row>
    <row r="21" spans="1:16" x14ac:dyDescent="0.25">
      <c r="O21" s="81">
        <v>1.06</v>
      </c>
      <c r="P21" s="81">
        <f t="shared" si="0"/>
        <v>18.422799999999999</v>
      </c>
    </row>
    <row r="22" spans="1:16" x14ac:dyDescent="0.25">
      <c r="O22" s="81">
        <v>1.05</v>
      </c>
      <c r="P22" s="81">
        <f t="shared" si="0"/>
        <v>18.248999999999999</v>
      </c>
    </row>
    <row r="23" spans="1:16" x14ac:dyDescent="0.25">
      <c r="O23" s="81">
        <v>1.04</v>
      </c>
      <c r="P23" s="81">
        <f t="shared" si="0"/>
        <v>18.075199999999999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17.901399999999999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17.727599999999999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17.553799999999999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17.38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17.206199999999999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17.032399999999999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16.858599999999999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16.684799999999999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16.510999999999999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16.337199999999999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16.163399999999999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15.989599999999999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15.815799999999999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15.641999999999999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3" priority="35">
      <formula>F47&gt;0</formula>
    </cfRule>
    <cfRule type="expression" dxfId="2362" priority="36">
      <formula>F47&lt;0</formula>
    </cfRule>
  </conditionalFormatting>
  <conditionalFormatting sqref="Q7">
    <cfRule type="expression" dxfId="2361" priority="33">
      <formula>Q7&gt;0</formula>
    </cfRule>
    <cfRule type="expression" dxfId="2360" priority="34">
      <formula>Q7&lt;0</formula>
    </cfRule>
  </conditionalFormatting>
  <conditionalFormatting sqref="Q8">
    <cfRule type="expression" dxfId="2359" priority="31">
      <formula>Q8&gt;0</formula>
    </cfRule>
    <cfRule type="expression" dxfId="2358" priority="32">
      <formula>Q8&lt;0</formula>
    </cfRule>
  </conditionalFormatting>
  <conditionalFormatting sqref="F30:F46">
    <cfRule type="expression" dxfId="2357" priority="29">
      <formula>F30&gt;0</formula>
    </cfRule>
    <cfRule type="expression" dxfId="2356" priority="30">
      <formula>F30&lt;0</formula>
    </cfRule>
  </conditionalFormatting>
  <conditionalFormatting sqref="H30:H46">
    <cfRule type="expression" dxfId="2355" priority="27">
      <formula>H30&gt;0</formula>
    </cfRule>
    <cfRule type="expression" dxfId="2354" priority="28">
      <formula>H30&lt;0</formula>
    </cfRule>
  </conditionalFormatting>
  <conditionalFormatting sqref="Q10">
    <cfRule type="expression" dxfId="2353" priority="25">
      <formula>Q10&gt;0</formula>
    </cfRule>
    <cfRule type="expression" dxfId="2352" priority="26">
      <formula>Q10&lt;0</formula>
    </cfRule>
  </conditionalFormatting>
  <conditionalFormatting sqref="J25:J38">
    <cfRule type="expression" dxfId="2351" priority="23">
      <formula>J25&gt;0</formula>
    </cfRule>
    <cfRule type="expression" dxfId="2350" priority="24">
      <formula>J25&lt;0</formula>
    </cfRule>
  </conditionalFormatting>
  <conditionalFormatting sqref="K25:K38">
    <cfRule type="expression" dxfId="2349" priority="21">
      <formula>K25&gt;0</formula>
    </cfRule>
    <cfRule type="expression" dxfId="2348" priority="22">
      <formula>K25&lt;0</formula>
    </cfRule>
  </conditionalFormatting>
  <conditionalFormatting sqref="L25 L38">
    <cfRule type="expression" dxfId="2347" priority="19">
      <formula>L25&gt;0</formula>
    </cfRule>
    <cfRule type="expression" dxfId="2346" priority="20">
      <formula>L25&lt;0</formula>
    </cfRule>
  </conditionalFormatting>
  <conditionalFormatting sqref="F89:F110">
    <cfRule type="expression" dxfId="2345" priority="17">
      <formula>F89&gt;0</formula>
    </cfRule>
    <cfRule type="expression" dxfId="2344" priority="18">
      <formula>F89&lt;0</formula>
    </cfRule>
  </conditionalFormatting>
  <conditionalFormatting sqref="H89:H110">
    <cfRule type="expression" dxfId="2343" priority="15">
      <formula>H89&gt;0</formula>
    </cfRule>
    <cfRule type="expression" dxfId="2342" priority="16">
      <formula>H89&lt;0</formula>
    </cfRule>
  </conditionalFormatting>
  <conditionalFormatting sqref="J89:J102">
    <cfRule type="expression" dxfId="2341" priority="13">
      <formula>J89&gt;0</formula>
    </cfRule>
    <cfRule type="expression" dxfId="2340" priority="14">
      <formula>J89&lt;0</formula>
    </cfRule>
  </conditionalFormatting>
  <conditionalFormatting sqref="K89:K102">
    <cfRule type="expression" dxfId="2339" priority="11">
      <formula>K89&gt;0</formula>
    </cfRule>
    <cfRule type="expression" dxfId="2338" priority="12">
      <formula>K89&lt;0</formula>
    </cfRule>
  </conditionalFormatting>
  <conditionalFormatting sqref="L89:L102">
    <cfRule type="expression" dxfId="2337" priority="9">
      <formula>L89&gt;0</formula>
    </cfRule>
    <cfRule type="expression" dxfId="2336" priority="10">
      <formula>L89&lt;0</formula>
    </cfRule>
  </conditionalFormatting>
  <conditionalFormatting sqref="F25 F29">
    <cfRule type="expression" dxfId="2335" priority="7">
      <formula>F25&gt;0</formula>
    </cfRule>
    <cfRule type="expression" dxfId="2334" priority="8">
      <formula>F25&lt;0</formula>
    </cfRule>
  </conditionalFormatting>
  <conditionalFormatting sqref="H29 H25:H27">
    <cfRule type="expression" dxfId="2333" priority="5">
      <formula>H25&gt;0</formula>
    </cfRule>
    <cfRule type="expression" dxfId="2332" priority="6">
      <formula>H25&lt;0</formula>
    </cfRule>
  </conditionalFormatting>
  <conditionalFormatting sqref="F26:F28">
    <cfRule type="expression" dxfId="2331" priority="3">
      <formula>F26&gt;0</formula>
    </cfRule>
    <cfRule type="expression" dxfId="2330" priority="4">
      <formula>F26&lt;0</formula>
    </cfRule>
  </conditionalFormatting>
  <conditionalFormatting sqref="H28">
    <cfRule type="expression" dxfId="2329" priority="1">
      <formula>H28&gt;0</formula>
    </cfRule>
    <cfRule type="expression" dxfId="23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50.739899999999999</v>
      </c>
      <c r="R4" s="495">
        <v>-2.3999999999999998E-3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5073.99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-386.01000000000022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-386.01000000000022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-7.0697802197802237E-2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55.813890000000001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55.306491000000001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54.799092000000002</v>
      </c>
    </row>
    <row r="20" spans="1:16" x14ac:dyDescent="0.25">
      <c r="O20" s="81">
        <v>1.07</v>
      </c>
      <c r="P20" s="81">
        <f t="shared" si="0"/>
        <v>54.291693000000002</v>
      </c>
    </row>
    <row r="21" spans="1:16" x14ac:dyDescent="0.25">
      <c r="O21" s="81">
        <v>1.06</v>
      </c>
      <c r="P21" s="81">
        <f t="shared" si="0"/>
        <v>53.784294000000003</v>
      </c>
    </row>
    <row r="22" spans="1:16" x14ac:dyDescent="0.25">
      <c r="O22" s="81">
        <v>1.05</v>
      </c>
      <c r="P22" s="81">
        <f t="shared" si="0"/>
        <v>53.276895000000003</v>
      </c>
    </row>
    <row r="23" spans="1:16" x14ac:dyDescent="0.25">
      <c r="O23" s="81">
        <v>1.04</v>
      </c>
      <c r="P23" s="81">
        <f t="shared" si="0"/>
        <v>52.769496000000004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52.262096999999997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51.754697999999998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51.247298999999998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50.739899999999999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50.232500999999999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49.725102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49.217703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48.710303999999994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48.202904999999994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47.695505999999995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47.188107000000002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46.680708000000003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46.173309000000003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45.665909999999997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7" priority="35">
      <formula>F47&gt;0</formula>
    </cfRule>
    <cfRule type="expression" dxfId="2326" priority="36">
      <formula>F47&lt;0</formula>
    </cfRule>
  </conditionalFormatting>
  <conditionalFormatting sqref="Q7">
    <cfRule type="expression" dxfId="2325" priority="33">
      <formula>Q7&gt;0</formula>
    </cfRule>
    <cfRule type="expression" dxfId="2324" priority="34">
      <formula>Q7&lt;0</formula>
    </cfRule>
  </conditionalFormatting>
  <conditionalFormatting sqref="Q8">
    <cfRule type="expression" dxfId="2323" priority="31">
      <formula>Q8&gt;0</formula>
    </cfRule>
    <cfRule type="expression" dxfId="2322" priority="32">
      <formula>Q8&lt;0</formula>
    </cfRule>
  </conditionalFormatting>
  <conditionalFormatting sqref="F30:F46">
    <cfRule type="expression" dxfId="2321" priority="29">
      <formula>F30&gt;0</formula>
    </cfRule>
    <cfRule type="expression" dxfId="2320" priority="30">
      <formula>F30&lt;0</formula>
    </cfRule>
  </conditionalFormatting>
  <conditionalFormatting sqref="H30:H46">
    <cfRule type="expression" dxfId="2319" priority="27">
      <formula>H30&gt;0</formula>
    </cfRule>
    <cfRule type="expression" dxfId="2318" priority="28">
      <formula>H30&lt;0</formula>
    </cfRule>
  </conditionalFormatting>
  <conditionalFormatting sqref="Q10">
    <cfRule type="expression" dxfId="2317" priority="25">
      <formula>Q10&gt;0</formula>
    </cfRule>
    <cfRule type="expression" dxfId="2316" priority="26">
      <formula>Q10&lt;0</formula>
    </cfRule>
  </conditionalFormatting>
  <conditionalFormatting sqref="J25:J38">
    <cfRule type="expression" dxfId="2315" priority="23">
      <formula>J25&gt;0</formula>
    </cfRule>
    <cfRule type="expression" dxfId="2314" priority="24">
      <formula>J25&lt;0</formula>
    </cfRule>
  </conditionalFormatting>
  <conditionalFormatting sqref="K25:K38">
    <cfRule type="expression" dxfId="2313" priority="21">
      <formula>K25&gt;0</formula>
    </cfRule>
    <cfRule type="expression" dxfId="2312" priority="22">
      <formula>K25&lt;0</formula>
    </cfRule>
  </conditionalFormatting>
  <conditionalFormatting sqref="L25 L38">
    <cfRule type="expression" dxfId="2311" priority="19">
      <formula>L25&gt;0</formula>
    </cfRule>
    <cfRule type="expression" dxfId="2310" priority="20">
      <formula>L25&lt;0</formula>
    </cfRule>
  </conditionalFormatting>
  <conditionalFormatting sqref="F89:F110">
    <cfRule type="expression" dxfId="2309" priority="17">
      <formula>F89&gt;0</formula>
    </cfRule>
    <cfRule type="expression" dxfId="2308" priority="18">
      <formula>F89&lt;0</formula>
    </cfRule>
  </conditionalFormatting>
  <conditionalFormatting sqref="H89:H110">
    <cfRule type="expression" dxfId="2307" priority="15">
      <formula>H89&gt;0</formula>
    </cfRule>
    <cfRule type="expression" dxfId="2306" priority="16">
      <formula>H89&lt;0</formula>
    </cfRule>
  </conditionalFormatting>
  <conditionalFormatting sqref="J89:J102">
    <cfRule type="expression" dxfId="2305" priority="13">
      <formula>J89&gt;0</formula>
    </cfRule>
    <cfRule type="expression" dxfId="2304" priority="14">
      <formula>J89&lt;0</formula>
    </cfRule>
  </conditionalFormatting>
  <conditionalFormatting sqref="K89:K102">
    <cfRule type="expression" dxfId="2303" priority="11">
      <formula>K89&gt;0</formula>
    </cfRule>
    <cfRule type="expression" dxfId="2302" priority="12">
      <formula>K89&lt;0</formula>
    </cfRule>
  </conditionalFormatting>
  <conditionalFormatting sqref="L89:L102">
    <cfRule type="expression" dxfId="2301" priority="9">
      <formula>L89&gt;0</formula>
    </cfRule>
    <cfRule type="expression" dxfId="2300" priority="10">
      <formula>L89&lt;0</formula>
    </cfRule>
  </conditionalFormatting>
  <conditionalFormatting sqref="F29 F25:F26">
    <cfRule type="expression" dxfId="2299" priority="7">
      <formula>F25&gt;0</formula>
    </cfRule>
    <cfRule type="expression" dxfId="2298" priority="8">
      <formula>F25&lt;0</formula>
    </cfRule>
  </conditionalFormatting>
  <conditionalFormatting sqref="H29 H25:H27">
    <cfRule type="expression" dxfId="2297" priority="5">
      <formula>H25&gt;0</formula>
    </cfRule>
    <cfRule type="expression" dxfId="2296" priority="6">
      <formula>H25&lt;0</formula>
    </cfRule>
  </conditionalFormatting>
  <conditionalFormatting sqref="F27:F28">
    <cfRule type="expression" dxfId="2295" priority="3">
      <formula>F27&gt;0</formula>
    </cfRule>
    <cfRule type="expression" dxfId="2294" priority="4">
      <formula>F27&lt;0</formula>
    </cfRule>
  </conditionalFormatting>
  <conditionalFormatting sqref="H28">
    <cfRule type="expression" dxfId="2293" priority="1">
      <formula>H28&gt;0</formula>
    </cfRule>
    <cfRule type="expression" dxfId="229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35.18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32.1524</v>
      </c>
      <c r="R4" s="495">
        <v>-2.92E-2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9645.7199999999993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10554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-908.28000000000065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-908.28000000000065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-8.6060261512222916E-2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1313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35.367640000000002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10554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35.046116000000005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34.724592000000001</v>
      </c>
    </row>
    <row r="20" spans="1:16" x14ac:dyDescent="0.25">
      <c r="O20" s="81">
        <v>1.07</v>
      </c>
      <c r="P20" s="81">
        <f t="shared" si="0"/>
        <v>34.403068000000005</v>
      </c>
    </row>
    <row r="21" spans="1:16" x14ac:dyDescent="0.25">
      <c r="O21" s="81">
        <v>1.06</v>
      </c>
      <c r="P21" s="81">
        <f t="shared" si="0"/>
        <v>34.081544000000001</v>
      </c>
    </row>
    <row r="22" spans="1:16" x14ac:dyDescent="0.25">
      <c r="O22" s="81">
        <v>1.05</v>
      </c>
      <c r="P22" s="81">
        <f t="shared" si="0"/>
        <v>33.760020000000004</v>
      </c>
    </row>
    <row r="23" spans="1:16" x14ac:dyDescent="0.25">
      <c r="O23" s="81">
        <v>1.04</v>
      </c>
      <c r="P23" s="81">
        <f t="shared" si="0"/>
        <v>33.438496000000001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33.116972000000004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32.795448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32.473924000000004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32.1524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31.830876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31.509352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31.187828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30.866304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30.544779999999999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30.223255999999999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29.901732000000003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29.580208000000002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29.258684000000002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28.937160000000002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1" priority="35">
      <formula>F47&gt;0</formula>
    </cfRule>
    <cfRule type="expression" dxfId="2290" priority="36">
      <formula>F47&lt;0</formula>
    </cfRule>
  </conditionalFormatting>
  <conditionalFormatting sqref="Q7">
    <cfRule type="expression" dxfId="2289" priority="33">
      <formula>Q7&gt;0</formula>
    </cfRule>
    <cfRule type="expression" dxfId="2288" priority="34">
      <formula>Q7&lt;0</formula>
    </cfRule>
  </conditionalFormatting>
  <conditionalFormatting sqref="Q8">
    <cfRule type="expression" dxfId="2287" priority="31">
      <formula>Q8&gt;0</formula>
    </cfRule>
    <cfRule type="expression" dxfId="2286" priority="32">
      <formula>Q8&lt;0</formula>
    </cfRule>
  </conditionalFormatting>
  <conditionalFormatting sqref="F30:F46">
    <cfRule type="expression" dxfId="2285" priority="29">
      <formula>F30&gt;0</formula>
    </cfRule>
    <cfRule type="expression" dxfId="2284" priority="30">
      <formula>F30&lt;0</formula>
    </cfRule>
  </conditionalFormatting>
  <conditionalFormatting sqref="H30:H46">
    <cfRule type="expression" dxfId="2283" priority="27">
      <formula>H30&gt;0</formula>
    </cfRule>
    <cfRule type="expression" dxfId="2282" priority="28">
      <formula>H30&lt;0</formula>
    </cfRule>
  </conditionalFormatting>
  <conditionalFormatting sqref="Q10">
    <cfRule type="expression" dxfId="2281" priority="25">
      <formula>Q10&gt;0</formula>
    </cfRule>
    <cfRule type="expression" dxfId="2280" priority="26">
      <formula>Q10&lt;0</formula>
    </cfRule>
  </conditionalFormatting>
  <conditionalFormatting sqref="J25:J38">
    <cfRule type="expression" dxfId="2279" priority="23">
      <formula>J25&gt;0</formula>
    </cfRule>
    <cfRule type="expression" dxfId="2278" priority="24">
      <formula>J25&lt;0</formula>
    </cfRule>
  </conditionalFormatting>
  <conditionalFormatting sqref="K25:K38">
    <cfRule type="expression" dxfId="2277" priority="21">
      <formula>K25&gt;0</formula>
    </cfRule>
    <cfRule type="expression" dxfId="2276" priority="22">
      <formula>K25&lt;0</formula>
    </cfRule>
  </conditionalFormatting>
  <conditionalFormatting sqref="L25 L38">
    <cfRule type="expression" dxfId="2275" priority="19">
      <formula>L25&gt;0</formula>
    </cfRule>
    <cfRule type="expression" dxfId="2274" priority="20">
      <formula>L25&lt;0</formula>
    </cfRule>
  </conditionalFormatting>
  <conditionalFormatting sqref="F89:F110">
    <cfRule type="expression" dxfId="2273" priority="17">
      <formula>F89&gt;0</formula>
    </cfRule>
    <cfRule type="expression" dxfId="2272" priority="18">
      <formula>F89&lt;0</formula>
    </cfRule>
  </conditionalFormatting>
  <conditionalFormatting sqref="H89:H110">
    <cfRule type="expression" dxfId="2271" priority="15">
      <formula>H89&gt;0</formula>
    </cfRule>
    <cfRule type="expression" dxfId="2270" priority="16">
      <formula>H89&lt;0</formula>
    </cfRule>
  </conditionalFormatting>
  <conditionalFormatting sqref="J89:J102">
    <cfRule type="expression" dxfId="2269" priority="13">
      <formula>J89&gt;0</formula>
    </cfRule>
    <cfRule type="expression" dxfId="2268" priority="14">
      <formula>J89&lt;0</formula>
    </cfRule>
  </conditionalFormatting>
  <conditionalFormatting sqref="K89:K102">
    <cfRule type="expression" dxfId="2267" priority="11">
      <formula>K89&gt;0</formula>
    </cfRule>
    <cfRule type="expression" dxfId="2266" priority="12">
      <formula>K89&lt;0</formula>
    </cfRule>
  </conditionalFormatting>
  <conditionalFormatting sqref="L89:L102">
    <cfRule type="expression" dxfId="2265" priority="9">
      <formula>L89&gt;0</formula>
    </cfRule>
    <cfRule type="expression" dxfId="2264" priority="10">
      <formula>L89&lt;0</formula>
    </cfRule>
  </conditionalFormatting>
  <conditionalFormatting sqref="F25:F29">
    <cfRule type="expression" dxfId="2263" priority="7">
      <formula>F25&gt;0</formula>
    </cfRule>
    <cfRule type="expression" dxfId="2262" priority="8">
      <formula>F25&lt;0</formula>
    </cfRule>
  </conditionalFormatting>
  <conditionalFormatting sqref="H25:H29">
    <cfRule type="expression" dxfId="2261" priority="5">
      <formula>H25&gt;0</formula>
    </cfRule>
    <cfRule type="expression" dxfId="226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3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7.4442608695652126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18.149899999999999</v>
      </c>
      <c r="R4" s="475">
        <v>-2.8899999999999999E-2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41744.769999999997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17121.799999999988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39238.541000001635</v>
      </c>
      <c r="R7">
        <v>300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24622.970000000008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1.4381063906832241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M577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1.1019344459198124E-2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1292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28.809365079365076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22.142878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21.961378999999997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21.779879999999999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21.598380999999996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21.416881999999998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21.235382999999999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21.053883999999996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20.872384999999998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20.690885999999995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20.509386999999997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20.327888000000002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20.146388999999999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19.96489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19.783391000000002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19.601891999999999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19.420393000000001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19.238893999999998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19.057395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18.875896000000001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18.694396999999999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18.512898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18.331398999999998</v>
      </c>
      <c r="U45" s="861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18.149899999999999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17.968401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17.786901999999998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17.605402999999999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17.423903999999997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17.242404999999998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17.060905999999999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16.879407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16.697907999999998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16.516408999999999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16.334910000000001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16.153410999999998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15.971912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15.790412999999999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15.608913999999999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15.427414999999998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1277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1276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0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0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80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81" t="s">
        <v>1284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1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6" si="6">C97*D97+E97</f>
        <v>2068</v>
      </c>
      <c r="G97" s="29"/>
    </row>
    <row r="98" spans="1:13" x14ac:dyDescent="0.25">
      <c r="A98" s="881"/>
      <c r="B98" s="477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1"/>
      <c r="B99" s="47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2" t="s">
        <v>1301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2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2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2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2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4">
        <v>300</v>
      </c>
      <c r="D106" s="78">
        <v>19.079999999999998</v>
      </c>
      <c r="E106" s="2">
        <v>0</v>
      </c>
      <c r="F106" s="2">
        <f t="shared" si="6"/>
        <v>5723.9999999999991</v>
      </c>
      <c r="G106" s="29"/>
    </row>
    <row r="107" spans="1:13" x14ac:dyDescent="0.25">
      <c r="C107" s="4"/>
      <c r="G107" s="29"/>
    </row>
    <row r="108" spans="1:13" x14ac:dyDescent="0.25"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31600</v>
      </c>
      <c r="D112" s="18"/>
      <c r="E112" s="18"/>
      <c r="F112" s="18">
        <f>SUM(F2:F111)</f>
        <v>529428.54999999993</v>
      </c>
      <c r="G112" s="14"/>
      <c r="H112" s="71">
        <f>SUM(H2:H111)</f>
        <v>29300</v>
      </c>
      <c r="I112" s="79"/>
      <c r="J112" s="18"/>
      <c r="K112" s="18">
        <f>SUM(K2:K111)</f>
        <v>510478.49999999994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29300</v>
      </c>
      <c r="D113" s="343"/>
      <c r="E113" s="343"/>
      <c r="F113" s="344">
        <f>SumByColor($A$113, F2:F111)</f>
        <v>482275</v>
      </c>
      <c r="G113" s="343"/>
      <c r="H113" s="343">
        <f>SumByColor($A$113, H2:H111)</f>
        <v>29300</v>
      </c>
      <c r="I113" s="343"/>
      <c r="J113" s="344"/>
      <c r="K113" s="344">
        <f>SumByColor($A$113, K2:K111)</f>
        <v>510487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2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4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4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3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4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4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4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4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" si="51">C300*(E300-D300)</f>
        <v>33258.400000000001</v>
      </c>
      <c r="G300" s="39">
        <f t="shared" ref="G300" si="52">D300*C300</f>
        <v>-14170.400000000001</v>
      </c>
      <c r="H300" s="222">
        <f t="shared" ref="H300" si="53">(E300-D300)/D300</f>
        <v>-2.3470332524134814</v>
      </c>
      <c r="I300" s="39"/>
      <c r="J300" s="39"/>
      <c r="K300" s="864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ref="F301:F304" si="54">C301*(E301-D301)</f>
        <v>33362.400000000001</v>
      </c>
      <c r="G301" s="39">
        <f t="shared" ref="G301:G304" si="55">D301*C301</f>
        <v>-14170.400000000001</v>
      </c>
      <c r="H301" s="222">
        <f t="shared" ref="H301:H304" si="56">(E301-D301)/D301</f>
        <v>-2.3543724947778468</v>
      </c>
      <c r="I301" s="39"/>
      <c r="J301" s="39"/>
      <c r="K301" s="864">
        <f t="shared" ref="K301:K304" si="57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4"/>
        <v>32482</v>
      </c>
      <c r="G302" s="39">
        <f t="shared" si="55"/>
        <v>-9602</v>
      </c>
      <c r="H302" s="222">
        <f t="shared" si="56"/>
        <v>-3.3828369089772963</v>
      </c>
      <c r="I302" s="39"/>
      <c r="J302" s="39"/>
      <c r="K302" s="39">
        <f t="shared" si="57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4"/>
        <v>30410.280000000002</v>
      </c>
      <c r="G303" s="39">
        <f t="shared" si="55"/>
        <v>5561.7199999999993</v>
      </c>
      <c r="H303" s="222">
        <f t="shared" si="56"/>
        <v>5.4677833475975062</v>
      </c>
      <c r="I303" s="39"/>
      <c r="J303" s="39"/>
      <c r="K303" s="39">
        <f t="shared" si="57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4"/>
        <v>28262.399999999998</v>
      </c>
      <c r="G304" s="39">
        <f t="shared" si="55"/>
        <v>11657.6</v>
      </c>
      <c r="H304" s="222">
        <f t="shared" si="56"/>
        <v>2.4243755146856985</v>
      </c>
      <c r="I304" s="39"/>
      <c r="J304" s="39"/>
      <c r="K304" s="39">
        <f t="shared" si="57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ref="F305" si="58">C305*(E305-D305)</f>
        <v>29382.399999999998</v>
      </c>
      <c r="G305" s="39">
        <f t="shared" ref="G305" si="59">D305*C305</f>
        <v>11657.6</v>
      </c>
      <c r="H305" s="222">
        <f t="shared" ref="H305" si="60">(E305-D305)/D305</f>
        <v>2.5204501784243751</v>
      </c>
      <c r="I305" s="39"/>
      <c r="J305" s="39"/>
      <c r="K305" s="39">
        <f t="shared" ref="K305:K307" si="61">F305+$Q$10</f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ref="F306:F307" si="62">C306*(E306-D306)</f>
        <v>27442.5</v>
      </c>
      <c r="G306" s="39">
        <f t="shared" ref="G306:G307" si="63">D306*C306</f>
        <v>21257.5</v>
      </c>
      <c r="H306" s="222">
        <f t="shared" ref="H306:H307" si="64">(E306-D306)/D306</f>
        <v>1.2909561331294837</v>
      </c>
      <c r="I306" s="39"/>
      <c r="J306" s="39"/>
      <c r="K306" s="39">
        <f t="shared" si="61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62"/>
        <v>25302.200000000004</v>
      </c>
      <c r="G307" s="39">
        <f t="shared" si="63"/>
        <v>11397.8</v>
      </c>
      <c r="H307" s="222">
        <f t="shared" si="64"/>
        <v>2.2199196336135048</v>
      </c>
      <c r="I307" s="39"/>
      <c r="J307" s="39"/>
      <c r="K307" s="39">
        <f t="shared" si="61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>C308*(E308-D308)</f>
        <v>25083.110000000004</v>
      </c>
      <c r="G308" s="39">
        <f t="shared" ref="G308" si="65">D308*C308</f>
        <v>17121.89</v>
      </c>
      <c r="H308" s="222">
        <f t="shared" ref="H308" si="66">(E308-D308)/D308</f>
        <v>1.4649732009725562</v>
      </c>
      <c r="I308" s="39"/>
      <c r="J308" s="39"/>
      <c r="K308" s="39">
        <f t="shared" ref="K308" si="67">F308+$Q$10</f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ref="F309" si="68">C309*(E309-D309)</f>
        <v>24623.109999999997</v>
      </c>
      <c r="G309" s="39">
        <f t="shared" ref="G309" si="69">D309*C309</f>
        <v>17121.89</v>
      </c>
      <c r="H309" s="222">
        <f t="shared" ref="H309" si="70">(E309-D309)/D309</f>
        <v>1.4381070080464244</v>
      </c>
      <c r="I309" s="39"/>
      <c r="J309" s="39"/>
      <c r="K309" s="39">
        <f t="shared" ref="K309" si="71">F309+$Q$10</f>
        <v>39238.681000001627</v>
      </c>
      <c r="L309" s="39">
        <v>66.63</v>
      </c>
      <c r="N309" s="70"/>
    </row>
    <row r="310" spans="1:14" x14ac:dyDescent="0.25">
      <c r="B310" s="150"/>
      <c r="C310" s="10"/>
      <c r="D310" s="233"/>
      <c r="E310" s="39"/>
      <c r="F310" s="39"/>
      <c r="G310" s="39"/>
      <c r="H310" s="222"/>
      <c r="I310" s="39"/>
      <c r="J310" s="39"/>
      <c r="K310" s="39"/>
      <c r="L310" s="39"/>
    </row>
    <row r="311" spans="1:14" x14ac:dyDescent="0.25">
      <c r="B311" s="150"/>
      <c r="C311" s="10"/>
      <c r="D311" s="233"/>
      <c r="E311" s="39"/>
      <c r="F311" s="39"/>
      <c r="G311" s="39"/>
      <c r="H311" s="222"/>
      <c r="I311" s="39"/>
      <c r="J311" s="39"/>
      <c r="K311" s="39"/>
      <c r="L311" s="39"/>
    </row>
    <row r="312" spans="1:14" x14ac:dyDescent="0.25">
      <c r="B312" s="150"/>
      <c r="C312" s="10"/>
      <c r="D312" s="233"/>
      <c r="E312" s="39"/>
      <c r="F312" s="39"/>
      <c r="G312" s="39"/>
      <c r="H312" s="222"/>
      <c r="I312" s="39"/>
      <c r="J312" s="39"/>
      <c r="K312" s="39"/>
      <c r="L312" s="39"/>
    </row>
    <row r="313" spans="1:14" x14ac:dyDescent="0.25">
      <c r="B313" s="150"/>
      <c r="C313" s="10"/>
      <c r="D313" s="233"/>
      <c r="E313" s="39"/>
      <c r="F313" s="39"/>
      <c r="G313" s="39"/>
      <c r="H313" s="222"/>
      <c r="I313" s="39"/>
      <c r="J313" s="39"/>
      <c r="K313" s="39"/>
      <c r="L313" s="39"/>
    </row>
    <row r="314" spans="1:14" x14ac:dyDescent="0.25">
      <c r="B314" s="150"/>
      <c r="C314" s="10"/>
      <c r="D314" s="233"/>
      <c r="E314" s="39"/>
      <c r="F314" s="39"/>
      <c r="G314" s="39"/>
      <c r="H314" s="222"/>
      <c r="I314" s="39"/>
      <c r="J314" s="39"/>
      <c r="K314" s="39"/>
      <c r="L314" s="39"/>
    </row>
    <row r="315" spans="1:14" x14ac:dyDescent="0.25">
      <c r="B315" s="150"/>
      <c r="C315" s="10"/>
      <c r="D315" s="233"/>
      <c r="E315" s="39"/>
      <c r="F315" s="39"/>
      <c r="G315" s="39"/>
      <c r="H315" s="222"/>
      <c r="I315" s="39"/>
      <c r="J315" s="39"/>
      <c r="K315" s="39"/>
      <c r="L315" s="39"/>
    </row>
    <row r="317" spans="1:14" x14ac:dyDescent="0.25">
      <c r="B317" s="618" t="s">
        <v>113</v>
      </c>
      <c r="C317" s="484" t="s">
        <v>146</v>
      </c>
      <c r="D317" s="619" t="s">
        <v>145</v>
      </c>
      <c r="E317" s="486" t="s">
        <v>147</v>
      </c>
      <c r="F317" s="487" t="s">
        <v>65</v>
      </c>
      <c r="G317" s="488" t="s">
        <v>151</v>
      </c>
      <c r="H317" s="487" t="s">
        <v>88</v>
      </c>
      <c r="I317" s="488" t="s">
        <v>154</v>
      </c>
    </row>
    <row r="318" spans="1:14" x14ac:dyDescent="0.25">
      <c r="B318" s="620">
        <v>42305</v>
      </c>
      <c r="C318" s="362">
        <v>2000</v>
      </c>
      <c r="D318" s="621">
        <v>34.06</v>
      </c>
      <c r="E318" s="363">
        <v>17.68</v>
      </c>
      <c r="F318" s="363">
        <v>-32767.45</v>
      </c>
      <c r="G318" s="363">
        <f t="shared" ref="G318:G324" si="72">IF(C318=0, 0,D318*C318)</f>
        <v>68120</v>
      </c>
      <c r="H318" s="365">
        <f t="shared" ref="H318:H324" si="73">IF(C318=0, D318, (E318-D318)/D318)</f>
        <v>-0.48091603053435117</v>
      </c>
      <c r="I318" s="363"/>
    </row>
    <row r="319" spans="1:14" x14ac:dyDescent="0.25">
      <c r="B319" s="620">
        <v>42307</v>
      </c>
      <c r="C319" s="362">
        <v>0</v>
      </c>
      <c r="D319" s="621" t="s">
        <v>128</v>
      </c>
      <c r="E319" s="363">
        <v>17.55</v>
      </c>
      <c r="F319" s="363">
        <v>-30722.2</v>
      </c>
      <c r="G319" s="363">
        <f t="shared" si="72"/>
        <v>0</v>
      </c>
      <c r="H319" s="365" t="str">
        <f t="shared" si="73"/>
        <v>N/A</v>
      </c>
      <c r="I319" s="363"/>
    </row>
    <row r="320" spans="1:14" x14ac:dyDescent="0.25">
      <c r="B320" s="620">
        <v>42310</v>
      </c>
      <c r="C320" s="362">
        <v>0</v>
      </c>
      <c r="D320" s="621" t="s">
        <v>128</v>
      </c>
      <c r="E320" s="363">
        <v>19.010000000000002</v>
      </c>
      <c r="F320" s="363">
        <v>-30693.25</v>
      </c>
      <c r="G320" s="363">
        <f t="shared" si="72"/>
        <v>0</v>
      </c>
      <c r="H320" s="365" t="str">
        <f t="shared" si="73"/>
        <v>N/A</v>
      </c>
      <c r="I320" s="363"/>
    </row>
    <row r="321" spans="2:14" ht="15" customHeight="1" x14ac:dyDescent="0.25">
      <c r="B321" s="620">
        <v>42314</v>
      </c>
      <c r="C321" s="362">
        <v>2500</v>
      </c>
      <c r="D321" s="621">
        <v>30.24</v>
      </c>
      <c r="E321" s="363">
        <v>18.29</v>
      </c>
      <c r="F321" s="363">
        <v>-29878.25</v>
      </c>
      <c r="G321" s="363">
        <f t="shared" si="72"/>
        <v>75600</v>
      </c>
      <c r="H321" s="365">
        <f t="shared" si="73"/>
        <v>-0.39517195767195767</v>
      </c>
      <c r="I321" s="363"/>
    </row>
    <row r="322" spans="2:14" x14ac:dyDescent="0.25">
      <c r="B322" s="620">
        <v>42318</v>
      </c>
      <c r="C322" s="362">
        <v>0</v>
      </c>
      <c r="D322" s="621" t="s">
        <v>128</v>
      </c>
      <c r="E322" s="363">
        <v>18.78</v>
      </c>
      <c r="F322" s="363">
        <v>-28604.09</v>
      </c>
      <c r="G322" s="363">
        <f t="shared" si="72"/>
        <v>0</v>
      </c>
      <c r="H322" s="365" t="str">
        <f t="shared" si="73"/>
        <v>N/A</v>
      </c>
      <c r="I322" s="363"/>
    </row>
    <row r="323" spans="2:14" x14ac:dyDescent="0.25">
      <c r="B323" s="620">
        <v>42328</v>
      </c>
      <c r="C323" s="362">
        <v>3078</v>
      </c>
      <c r="D323" s="621">
        <v>26.76</v>
      </c>
      <c r="E323" s="363">
        <v>17.440000000000001</v>
      </c>
      <c r="F323" s="363">
        <v>-28696.448999999906</v>
      </c>
      <c r="G323" s="363">
        <f t="shared" si="72"/>
        <v>82367.28</v>
      </c>
      <c r="H323" s="365">
        <f t="shared" si="73"/>
        <v>-0.34828101644245141</v>
      </c>
      <c r="I323" s="363"/>
    </row>
    <row r="324" spans="2:14" x14ac:dyDescent="0.25">
      <c r="B324" s="620">
        <v>42331</v>
      </c>
      <c r="C324" s="362">
        <v>0</v>
      </c>
      <c r="D324" s="621" t="s">
        <v>128</v>
      </c>
      <c r="E324" s="363">
        <v>17.53</v>
      </c>
      <c r="F324" s="363">
        <v>-28051.068999999901</v>
      </c>
      <c r="G324" s="363">
        <f t="shared" si="72"/>
        <v>0</v>
      </c>
      <c r="H324" s="365" t="str">
        <f t="shared" si="73"/>
        <v>N/A</v>
      </c>
      <c r="I324" s="363"/>
    </row>
    <row r="325" spans="2:14" x14ac:dyDescent="0.25">
      <c r="B325" s="620">
        <v>42335</v>
      </c>
      <c r="C325" s="362">
        <v>3078</v>
      </c>
      <c r="D325" s="621">
        <v>26.85</v>
      </c>
      <c r="E325" s="363">
        <v>17.73</v>
      </c>
      <c r="F325" s="363">
        <f>C325*(E325-D325)</f>
        <v>-28071.360000000004</v>
      </c>
      <c r="G325" s="363">
        <f>D325*C325</f>
        <v>82644.3</v>
      </c>
      <c r="H325" s="364">
        <f>(E325-D325)/D325</f>
        <v>-0.33966480446927377</v>
      </c>
      <c r="I325" s="363"/>
    </row>
    <row r="326" spans="2:14" x14ac:dyDescent="0.25">
      <c r="B326" s="620">
        <v>42335</v>
      </c>
      <c r="C326" s="362">
        <v>3578</v>
      </c>
      <c r="D326" s="621">
        <v>25.55</v>
      </c>
      <c r="E326" s="363">
        <v>17.440000000000001</v>
      </c>
      <c r="F326" s="363">
        <f t="shared" ref="F326:F357" si="74">C326*(E326-D326)</f>
        <v>-29017.579999999998</v>
      </c>
      <c r="G326" s="363">
        <f t="shared" ref="G326:G355" si="75">D326*C326</f>
        <v>91417.900000000009</v>
      </c>
      <c r="H326" s="364">
        <f t="shared" ref="H326:H355" si="76">(E326-D326)/D326</f>
        <v>-0.31741682974559682</v>
      </c>
      <c r="I326" s="363"/>
    </row>
    <row r="327" spans="2:14" x14ac:dyDescent="0.25">
      <c r="B327" s="620">
        <v>42340</v>
      </c>
      <c r="C327" s="362">
        <v>4178</v>
      </c>
      <c r="D327" s="621">
        <v>24.29</v>
      </c>
      <c r="E327" s="363">
        <v>16.670000000000002</v>
      </c>
      <c r="F327" s="363">
        <f t="shared" si="74"/>
        <v>-31836.35999999999</v>
      </c>
      <c r="G327" s="363">
        <f t="shared" si="75"/>
        <v>101483.62</v>
      </c>
      <c r="H327" s="364">
        <f t="shared" si="76"/>
        <v>-0.31370934540963352</v>
      </c>
      <c r="I327" s="363"/>
    </row>
    <row r="328" spans="2:14" x14ac:dyDescent="0.25">
      <c r="B328" s="620">
        <v>42342</v>
      </c>
      <c r="C328" s="362">
        <v>4678</v>
      </c>
      <c r="D328" s="621">
        <v>23.39</v>
      </c>
      <c r="E328" s="363">
        <v>16.12</v>
      </c>
      <c r="F328" s="363">
        <f t="shared" si="74"/>
        <v>-34009.06</v>
      </c>
      <c r="G328" s="363">
        <f t="shared" si="75"/>
        <v>109418.42</v>
      </c>
      <c r="H328" s="364">
        <f t="shared" si="76"/>
        <v>-0.31081658828559211</v>
      </c>
      <c r="I328" s="363"/>
    </row>
    <row r="329" spans="2:14" x14ac:dyDescent="0.25">
      <c r="B329" s="620">
        <v>42342</v>
      </c>
      <c r="C329" s="362">
        <v>4178</v>
      </c>
      <c r="D329" s="621">
        <v>24.26</v>
      </c>
      <c r="E329" s="363">
        <v>16.12</v>
      </c>
      <c r="F329" s="363">
        <f t="shared" si="74"/>
        <v>-34008.920000000006</v>
      </c>
      <c r="G329" s="363">
        <f t="shared" si="75"/>
        <v>101358.28000000001</v>
      </c>
      <c r="H329" s="364">
        <f t="shared" si="76"/>
        <v>-0.33553173948887055</v>
      </c>
      <c r="I329" s="363"/>
    </row>
    <row r="330" spans="2:14" x14ac:dyDescent="0.25">
      <c r="B330" s="620">
        <v>42345</v>
      </c>
      <c r="C330" s="362">
        <v>4678</v>
      </c>
      <c r="D330" s="621">
        <v>23.24</v>
      </c>
      <c r="E330" s="363">
        <v>14.78</v>
      </c>
      <c r="F330" s="363">
        <f t="shared" si="74"/>
        <v>-39575.879999999997</v>
      </c>
      <c r="G330" s="363">
        <f t="shared" si="75"/>
        <v>108716.71999999999</v>
      </c>
      <c r="H330" s="364">
        <f t="shared" si="76"/>
        <v>-0.36402753872633387</v>
      </c>
      <c r="I330" s="363"/>
    </row>
    <row r="331" spans="2:14" x14ac:dyDescent="0.25">
      <c r="B331" s="620">
        <v>42347</v>
      </c>
      <c r="C331" s="362">
        <v>4778</v>
      </c>
      <c r="D331" s="621">
        <v>23.06</v>
      </c>
      <c r="E331" s="363">
        <v>14.92</v>
      </c>
      <c r="F331" s="363">
        <f t="shared" si="74"/>
        <v>-38892.919999999991</v>
      </c>
      <c r="G331" s="363">
        <f t="shared" si="75"/>
        <v>110180.68</v>
      </c>
      <c r="H331" s="364">
        <f t="shared" si="76"/>
        <v>-0.3529921942758022</v>
      </c>
      <c r="I331" s="363"/>
    </row>
    <row r="332" spans="2:14" x14ac:dyDescent="0.25">
      <c r="B332" s="620">
        <v>42348</v>
      </c>
      <c r="C332" s="362">
        <v>4178</v>
      </c>
      <c r="D332" s="621">
        <v>24.23</v>
      </c>
      <c r="E332" s="363">
        <v>14.74</v>
      </c>
      <c r="F332" s="363">
        <f t="shared" si="74"/>
        <v>-39649.22</v>
      </c>
      <c r="G332" s="363">
        <f t="shared" si="75"/>
        <v>101232.94</v>
      </c>
      <c r="H332" s="364">
        <f t="shared" si="76"/>
        <v>-0.39166322740404458</v>
      </c>
      <c r="I332" s="363"/>
    </row>
    <row r="333" spans="2:14" x14ac:dyDescent="0.25">
      <c r="B333" s="620">
        <v>42349</v>
      </c>
      <c r="C333" s="362">
        <v>3678</v>
      </c>
      <c r="D333" s="621">
        <v>25.57</v>
      </c>
      <c r="E333" s="363">
        <v>14.34</v>
      </c>
      <c r="F333" s="363">
        <f t="shared" si="74"/>
        <v>-41303.94</v>
      </c>
      <c r="G333" s="363">
        <f t="shared" si="75"/>
        <v>94046.46</v>
      </c>
      <c r="H333" s="364">
        <f t="shared" si="76"/>
        <v>-0.43918654673445445</v>
      </c>
      <c r="I333" s="363"/>
    </row>
    <row r="334" spans="2:14" x14ac:dyDescent="0.25">
      <c r="B334" s="620">
        <v>42352</v>
      </c>
      <c r="C334" s="362">
        <v>4178</v>
      </c>
      <c r="D334" s="621">
        <v>24.18</v>
      </c>
      <c r="E334" s="363">
        <v>13.96</v>
      </c>
      <c r="F334" s="363">
        <f t="shared" si="74"/>
        <v>-42699.159999999996</v>
      </c>
      <c r="G334" s="363">
        <f t="shared" si="75"/>
        <v>101024.04</v>
      </c>
      <c r="H334" s="364">
        <f t="shared" si="76"/>
        <v>-0.42266335814722905</v>
      </c>
      <c r="I334" s="363"/>
    </row>
    <row r="335" spans="2:14" x14ac:dyDescent="0.25">
      <c r="B335" s="620">
        <v>42355</v>
      </c>
      <c r="C335" s="362">
        <v>4678</v>
      </c>
      <c r="D335" s="621">
        <v>22.98</v>
      </c>
      <c r="E335" s="363">
        <v>12.78</v>
      </c>
      <c r="F335" s="363">
        <f t="shared" si="74"/>
        <v>-47715.600000000006</v>
      </c>
      <c r="G335" s="363">
        <f t="shared" si="75"/>
        <v>107500.44</v>
      </c>
      <c r="H335" s="364">
        <f t="shared" si="76"/>
        <v>-0.44386422976501311</v>
      </c>
      <c r="I335" s="363"/>
    </row>
    <row r="336" spans="2:14" x14ac:dyDescent="0.25">
      <c r="B336" s="620">
        <v>42356</v>
      </c>
      <c r="C336" s="362">
        <v>5178</v>
      </c>
      <c r="D336" s="621">
        <v>21.99</v>
      </c>
      <c r="E336" s="363">
        <v>12.95</v>
      </c>
      <c r="F336" s="363">
        <f t="shared" si="74"/>
        <v>-46809.119999999995</v>
      </c>
      <c r="G336" s="363">
        <f t="shared" si="75"/>
        <v>113864.21999999999</v>
      </c>
      <c r="H336" s="364">
        <f t="shared" si="76"/>
        <v>-0.41109595270577537</v>
      </c>
      <c r="I336" s="363"/>
      <c r="N336" s="70"/>
    </row>
    <row r="337" spans="2:9" x14ac:dyDescent="0.25">
      <c r="B337" s="620">
        <v>42356</v>
      </c>
      <c r="C337" s="362">
        <v>6178</v>
      </c>
      <c r="D337" s="621">
        <v>20.48</v>
      </c>
      <c r="E337" s="363">
        <v>12.76</v>
      </c>
      <c r="F337" s="363">
        <f t="shared" si="74"/>
        <v>-47694.16</v>
      </c>
      <c r="G337" s="363">
        <f t="shared" si="75"/>
        <v>126525.44</v>
      </c>
      <c r="H337" s="364">
        <f t="shared" si="76"/>
        <v>-0.376953125</v>
      </c>
      <c r="I337" s="363"/>
    </row>
    <row r="338" spans="2:9" x14ac:dyDescent="0.25">
      <c r="B338" s="620">
        <v>42356</v>
      </c>
      <c r="C338" s="362">
        <v>6400</v>
      </c>
      <c r="D338" s="621">
        <v>20.2</v>
      </c>
      <c r="E338" s="363">
        <v>12.68</v>
      </c>
      <c r="F338" s="363">
        <f t="shared" si="74"/>
        <v>-48128</v>
      </c>
      <c r="G338" s="363">
        <f t="shared" si="75"/>
        <v>129280</v>
      </c>
      <c r="H338" s="364">
        <f t="shared" si="76"/>
        <v>-0.37227722772277227</v>
      </c>
      <c r="I338" s="363"/>
    </row>
    <row r="339" spans="2:9" x14ac:dyDescent="0.25">
      <c r="B339" s="620">
        <v>42359</v>
      </c>
      <c r="C339" s="362">
        <v>5178</v>
      </c>
      <c r="D339" s="621">
        <v>21.96</v>
      </c>
      <c r="E339" s="363">
        <v>12.66</v>
      </c>
      <c r="F339" s="363">
        <f t="shared" si="74"/>
        <v>-48155.4</v>
      </c>
      <c r="G339" s="363">
        <f t="shared" si="75"/>
        <v>113708.88</v>
      </c>
      <c r="H339" s="364">
        <f t="shared" si="76"/>
        <v>-0.42349726775956287</v>
      </c>
      <c r="I339" s="363"/>
    </row>
    <row r="340" spans="2:9" x14ac:dyDescent="0.25">
      <c r="B340" s="620">
        <v>42361</v>
      </c>
      <c r="C340" s="362">
        <v>4178</v>
      </c>
      <c r="D340" s="621">
        <v>24.07</v>
      </c>
      <c r="E340" s="363">
        <v>13.96</v>
      </c>
      <c r="F340" s="363">
        <f t="shared" si="74"/>
        <v>-42239.579999999994</v>
      </c>
      <c r="G340" s="363">
        <f t="shared" si="75"/>
        <v>100564.46</v>
      </c>
      <c r="H340" s="364">
        <f t="shared" si="76"/>
        <v>-0.42002492729538843</v>
      </c>
      <c r="I340" s="363"/>
    </row>
    <row r="341" spans="2:9" x14ac:dyDescent="0.25">
      <c r="B341" s="620">
        <v>42361</v>
      </c>
      <c r="C341" s="362">
        <v>4178</v>
      </c>
      <c r="D341" s="621">
        <v>24.03</v>
      </c>
      <c r="E341" s="363">
        <v>13.96</v>
      </c>
      <c r="F341" s="363">
        <f t="shared" si="74"/>
        <v>-42072.46</v>
      </c>
      <c r="G341" s="363">
        <f t="shared" si="75"/>
        <v>100397.34000000001</v>
      </c>
      <c r="H341" s="364">
        <f t="shared" si="76"/>
        <v>-0.41905950894714938</v>
      </c>
      <c r="I341" s="363"/>
    </row>
    <row r="342" spans="2:9" x14ac:dyDescent="0.25">
      <c r="B342" s="620">
        <v>42366</v>
      </c>
      <c r="C342" s="383">
        <v>6678</v>
      </c>
      <c r="D342" s="622">
        <v>19.91</v>
      </c>
      <c r="E342" s="363">
        <v>13.09</v>
      </c>
      <c r="F342" s="363">
        <f t="shared" si="74"/>
        <v>-45543.96</v>
      </c>
      <c r="G342" s="363">
        <f t="shared" si="75"/>
        <v>132958.98000000001</v>
      </c>
      <c r="H342" s="364">
        <f t="shared" si="76"/>
        <v>-0.34254143646408841</v>
      </c>
      <c r="I342" s="363"/>
    </row>
    <row r="343" spans="2:9" x14ac:dyDescent="0.25">
      <c r="B343" s="620">
        <v>42367</v>
      </c>
      <c r="C343" s="383">
        <v>8678</v>
      </c>
      <c r="D343" s="622">
        <v>18.32</v>
      </c>
      <c r="E343" s="363">
        <v>13.03</v>
      </c>
      <c r="F343" s="363">
        <f t="shared" si="74"/>
        <v>-45906.62000000001</v>
      </c>
      <c r="G343" s="363">
        <f t="shared" si="75"/>
        <v>158980.96</v>
      </c>
      <c r="H343" s="364">
        <f t="shared" si="76"/>
        <v>-0.28875545851528389</v>
      </c>
      <c r="I343" s="363"/>
    </row>
    <row r="344" spans="2:9" x14ac:dyDescent="0.25">
      <c r="B344" s="620">
        <v>42368</v>
      </c>
      <c r="C344" s="362">
        <v>9678</v>
      </c>
      <c r="D344" s="621">
        <v>17.73</v>
      </c>
      <c r="E344" s="363">
        <v>12.38</v>
      </c>
      <c r="F344" s="363">
        <f t="shared" si="74"/>
        <v>-51777.299999999996</v>
      </c>
      <c r="G344" s="363">
        <f t="shared" si="75"/>
        <v>171590.94</v>
      </c>
      <c r="H344" s="365">
        <f t="shared" si="76"/>
        <v>-0.30174844895657077</v>
      </c>
      <c r="I344" s="363"/>
    </row>
    <row r="345" spans="2:9" x14ac:dyDescent="0.25">
      <c r="B345" s="620">
        <v>42369</v>
      </c>
      <c r="C345" s="362">
        <v>8678</v>
      </c>
      <c r="D345" s="621">
        <v>18.312999999999999</v>
      </c>
      <c r="E345" s="363">
        <v>12.59</v>
      </c>
      <c r="F345" s="363">
        <f t="shared" si="74"/>
        <v>-49664.193999999989</v>
      </c>
      <c r="G345" s="363">
        <f t="shared" si="75"/>
        <v>158920.21399999998</v>
      </c>
      <c r="H345" s="365">
        <f t="shared" si="76"/>
        <v>-0.3125102386282968</v>
      </c>
      <c r="I345" s="363"/>
    </row>
    <row r="346" spans="2:9" x14ac:dyDescent="0.25">
      <c r="B346" s="620">
        <v>42374</v>
      </c>
      <c r="C346" s="362">
        <v>7678</v>
      </c>
      <c r="D346" s="621">
        <v>19.010000000000002</v>
      </c>
      <c r="E346" s="363">
        <v>12.76</v>
      </c>
      <c r="F346" s="363">
        <f t="shared" si="74"/>
        <v>-47987.500000000015</v>
      </c>
      <c r="G346" s="363">
        <f t="shared" si="75"/>
        <v>145958.78</v>
      </c>
      <c r="H346" s="365">
        <f t="shared" si="76"/>
        <v>-0.32877432930036832</v>
      </c>
      <c r="I346" s="363"/>
    </row>
    <row r="347" spans="2:9" x14ac:dyDescent="0.25">
      <c r="B347" s="620">
        <v>42375</v>
      </c>
      <c r="C347" s="362">
        <v>8678</v>
      </c>
      <c r="D347" s="621">
        <v>18.257000000000001</v>
      </c>
      <c r="E347" s="363">
        <v>12.76</v>
      </c>
      <c r="F347" s="363">
        <f t="shared" si="74"/>
        <v>-47702.966000000015</v>
      </c>
      <c r="G347" s="363">
        <f t="shared" si="75"/>
        <v>158434.24600000001</v>
      </c>
      <c r="H347" s="365">
        <f t="shared" si="76"/>
        <v>-0.30108999287944355</v>
      </c>
      <c r="I347" s="363"/>
    </row>
    <row r="348" spans="2:9" x14ac:dyDescent="0.25">
      <c r="B348" s="620">
        <v>42375</v>
      </c>
      <c r="C348" s="362">
        <v>9678</v>
      </c>
      <c r="D348" s="621">
        <v>17.579999999999998</v>
      </c>
      <c r="E348" s="363">
        <v>11.28</v>
      </c>
      <c r="F348" s="363">
        <f t="shared" si="74"/>
        <v>-60971.399999999987</v>
      </c>
      <c r="G348" s="363">
        <f t="shared" si="75"/>
        <v>170139.24</v>
      </c>
      <c r="H348" s="365">
        <f t="shared" si="76"/>
        <v>-0.35836177474402725</v>
      </c>
      <c r="I348" s="363"/>
    </row>
    <row r="349" spans="2:9" x14ac:dyDescent="0.25">
      <c r="B349" s="620">
        <v>42398</v>
      </c>
      <c r="C349" s="362">
        <v>9278</v>
      </c>
      <c r="D349" s="621">
        <v>17.93</v>
      </c>
      <c r="E349" s="363">
        <v>9.56</v>
      </c>
      <c r="F349" s="363">
        <f t="shared" si="74"/>
        <v>-77656.859999999986</v>
      </c>
      <c r="G349" s="363">
        <f t="shared" si="75"/>
        <v>166354.54</v>
      </c>
      <c r="H349" s="365">
        <f t="shared" si="76"/>
        <v>-0.46681539319576126</v>
      </c>
      <c r="I349" s="363"/>
    </row>
    <row r="350" spans="2:9" x14ac:dyDescent="0.25">
      <c r="B350" s="620">
        <v>42402</v>
      </c>
      <c r="C350" s="362">
        <v>9678</v>
      </c>
      <c r="D350" s="621">
        <v>17.559999999999999</v>
      </c>
      <c r="E350" s="363">
        <v>8.74</v>
      </c>
      <c r="F350" s="363">
        <f t="shared" si="74"/>
        <v>-85359.959999999992</v>
      </c>
      <c r="G350" s="363">
        <f t="shared" si="75"/>
        <v>169945.68</v>
      </c>
      <c r="H350" s="365">
        <f t="shared" si="76"/>
        <v>-0.50227790432801822</v>
      </c>
      <c r="I350" s="363"/>
    </row>
    <row r="351" spans="2:9" x14ac:dyDescent="0.25">
      <c r="B351" s="620">
        <v>42411</v>
      </c>
      <c r="C351" s="362">
        <v>9678</v>
      </c>
      <c r="D351" s="621">
        <v>17.553999999999998</v>
      </c>
      <c r="E351" s="363">
        <v>7.13</v>
      </c>
      <c r="F351" s="363">
        <f t="shared" si="74"/>
        <v>-100883.47199999999</v>
      </c>
      <c r="G351" s="363">
        <f t="shared" si="75"/>
        <v>169887.61199999999</v>
      </c>
      <c r="H351" s="364">
        <f t="shared" si="76"/>
        <v>-0.59382476928335426</v>
      </c>
      <c r="I351" s="363"/>
    </row>
    <row r="352" spans="2:9" x14ac:dyDescent="0.25">
      <c r="B352" s="620">
        <v>42412</v>
      </c>
      <c r="C352" s="362">
        <v>9678</v>
      </c>
      <c r="D352" s="621">
        <v>17.55</v>
      </c>
      <c r="E352" s="363">
        <v>7.46</v>
      </c>
      <c r="F352" s="363">
        <f t="shared" si="74"/>
        <v>-97651.02</v>
      </c>
      <c r="G352" s="363">
        <f t="shared" si="75"/>
        <v>169848.9</v>
      </c>
      <c r="H352" s="364">
        <f t="shared" si="76"/>
        <v>-0.57492877492877492</v>
      </c>
      <c r="I352" s="363"/>
    </row>
    <row r="353" spans="2:14" ht="15" customHeight="1" x14ac:dyDescent="0.25">
      <c r="B353" s="620">
        <v>42416</v>
      </c>
      <c r="C353" s="362">
        <v>9178</v>
      </c>
      <c r="D353" s="621">
        <v>18.084</v>
      </c>
      <c r="E353" s="363">
        <v>7.49</v>
      </c>
      <c r="F353" s="363">
        <f t="shared" si="74"/>
        <v>-97231.731999999989</v>
      </c>
      <c r="G353" s="363">
        <f t="shared" si="75"/>
        <v>165974.95199999999</v>
      </c>
      <c r="H353" s="364">
        <f t="shared" si="76"/>
        <v>-0.58582172085821715</v>
      </c>
      <c r="I353" s="363"/>
    </row>
    <row r="354" spans="2:14" x14ac:dyDescent="0.25">
      <c r="B354" s="620">
        <v>42416</v>
      </c>
      <c r="C354" s="362">
        <v>9678</v>
      </c>
      <c r="D354" s="621">
        <v>17.536999999999999</v>
      </c>
      <c r="E354" s="363">
        <v>7.49</v>
      </c>
      <c r="F354" s="363">
        <f t="shared" si="74"/>
        <v>-97234.865999999995</v>
      </c>
      <c r="G354" s="363">
        <f t="shared" si="75"/>
        <v>169723.08599999998</v>
      </c>
      <c r="H354" s="364">
        <f t="shared" si="76"/>
        <v>-0.57290300507498426</v>
      </c>
      <c r="I354" s="363"/>
      <c r="N354" s="70"/>
    </row>
    <row r="355" spans="2:14" x14ac:dyDescent="0.25">
      <c r="B355" s="620">
        <v>42418</v>
      </c>
      <c r="C355" s="362">
        <v>13478</v>
      </c>
      <c r="D355" s="621">
        <v>14.673999999999999</v>
      </c>
      <c r="E355" s="363">
        <v>6.93</v>
      </c>
      <c r="F355" s="363">
        <f t="shared" si="74"/>
        <v>-104373.632</v>
      </c>
      <c r="G355" s="363">
        <f t="shared" si="75"/>
        <v>197776.17199999999</v>
      </c>
      <c r="H355" s="364">
        <f t="shared" si="76"/>
        <v>-0.52773613193403301</v>
      </c>
      <c r="I355" s="363"/>
    </row>
    <row r="356" spans="2:14" x14ac:dyDescent="0.25">
      <c r="B356" s="620">
        <v>42422</v>
      </c>
      <c r="C356" s="362">
        <v>10978</v>
      </c>
      <c r="D356" s="621">
        <v>16.314</v>
      </c>
      <c r="E356" s="363">
        <v>7.49</v>
      </c>
      <c r="F356" s="363">
        <f t="shared" si="74"/>
        <v>-96869.872000000003</v>
      </c>
      <c r="G356" s="363">
        <f>IF(C356=0, 0,D356*C356)</f>
        <v>179095.092</v>
      </c>
      <c r="H356" s="364">
        <f>IF(C356=0, D356, (E356-D356)/D356)</f>
        <v>-0.54088512933676591</v>
      </c>
      <c r="I356" s="363"/>
    </row>
    <row r="357" spans="2:14" x14ac:dyDescent="0.25">
      <c r="B357" s="620">
        <v>42422</v>
      </c>
      <c r="C357" s="362">
        <v>9978</v>
      </c>
      <c r="D357" s="621">
        <v>17.199000000000002</v>
      </c>
      <c r="E357" s="363">
        <v>7.49</v>
      </c>
      <c r="F357" s="363">
        <f t="shared" si="74"/>
        <v>-96876.402000000016</v>
      </c>
      <c r="G357" s="363">
        <f>IF(C357=0, 0,D357*C357)</f>
        <v>171611.622</v>
      </c>
      <c r="H357" s="364">
        <f>IF(C357=0, D357, (E357-D357)/D357)</f>
        <v>-0.56450956450956458</v>
      </c>
      <c r="I357" s="363"/>
    </row>
    <row r="358" spans="2:14" x14ac:dyDescent="0.25">
      <c r="B358" s="620">
        <v>42426</v>
      </c>
      <c r="C358" s="362">
        <v>9678</v>
      </c>
      <c r="D358" s="621">
        <v>17.489000000000001</v>
      </c>
      <c r="E358" s="363">
        <v>7.49</v>
      </c>
      <c r="F358" s="363">
        <f t="shared" ref="F358:F366" si="77">C358*(E358-D358)</f>
        <v>-96770.322</v>
      </c>
      <c r="G358" s="363">
        <f>IF(C358=0, 0,D358*C358)</f>
        <v>169258.54200000002</v>
      </c>
      <c r="H358" s="364">
        <f>IF(C358=0, D358, (E358-D358)/D358)</f>
        <v>-0.57173080221853734</v>
      </c>
      <c r="I358" s="363"/>
    </row>
    <row r="359" spans="2:14" x14ac:dyDescent="0.25">
      <c r="B359" s="620">
        <v>42426</v>
      </c>
      <c r="C359" s="362">
        <v>9178</v>
      </c>
      <c r="D359" s="621">
        <v>18.02</v>
      </c>
      <c r="E359" s="363">
        <v>7.76</v>
      </c>
      <c r="F359" s="363">
        <f t="shared" si="77"/>
        <v>-94166.28</v>
      </c>
      <c r="G359" s="363">
        <f t="shared" ref="G359:G366" si="78">IF(C359=0, 0,D359*C359)</f>
        <v>165387.56</v>
      </c>
      <c r="H359" s="364">
        <f t="shared" ref="H359:H366" si="79">IF(C359=0, D359, (E359-D359)/D359)</f>
        <v>-0.5693673695893452</v>
      </c>
      <c r="I359" s="363"/>
    </row>
    <row r="360" spans="2:14" x14ac:dyDescent="0.25">
      <c r="B360" s="620">
        <v>42426</v>
      </c>
      <c r="C360" s="362">
        <v>8178</v>
      </c>
      <c r="D360" s="621">
        <v>19.245999999999999</v>
      </c>
      <c r="E360" s="363">
        <v>8</v>
      </c>
      <c r="F360" s="363">
        <f t="shared" si="77"/>
        <v>-91969.787999999986</v>
      </c>
      <c r="G360" s="363">
        <f t="shared" si="78"/>
        <v>157393.788</v>
      </c>
      <c r="H360" s="364">
        <f t="shared" si="79"/>
        <v>-0.58432921126467829</v>
      </c>
      <c r="I360" s="363"/>
    </row>
    <row r="361" spans="2:14" x14ac:dyDescent="0.25">
      <c r="B361" s="620">
        <v>42426</v>
      </c>
      <c r="C361" s="362">
        <v>6678</v>
      </c>
      <c r="D361" s="621">
        <v>21.75</v>
      </c>
      <c r="E361" s="363">
        <v>8.1</v>
      </c>
      <c r="F361" s="363">
        <f t="shared" si="77"/>
        <v>-91154.7</v>
      </c>
      <c r="G361" s="363">
        <f t="shared" si="78"/>
        <v>145246.5</v>
      </c>
      <c r="H361" s="364">
        <f t="shared" si="79"/>
        <v>-0.62758620689655176</v>
      </c>
      <c r="I361" s="363"/>
    </row>
    <row r="362" spans="2:14" x14ac:dyDescent="0.25">
      <c r="B362" s="620">
        <v>42426</v>
      </c>
      <c r="C362" s="362">
        <v>8678</v>
      </c>
      <c r="D362" s="621">
        <v>18.568999999999999</v>
      </c>
      <c r="E362" s="363">
        <v>7.94</v>
      </c>
      <c r="F362" s="363">
        <f t="shared" si="77"/>
        <v>-92238.461999999985</v>
      </c>
      <c r="G362" s="363">
        <f t="shared" si="78"/>
        <v>161141.78199999998</v>
      </c>
      <c r="H362" s="364">
        <f t="shared" si="79"/>
        <v>-0.57240562227368186</v>
      </c>
      <c r="I362" s="363"/>
    </row>
    <row r="363" spans="2:14" x14ac:dyDescent="0.25">
      <c r="B363" s="620">
        <v>42429</v>
      </c>
      <c r="C363" s="362">
        <v>7678</v>
      </c>
      <c r="D363" s="621">
        <v>19.876000000000001</v>
      </c>
      <c r="E363" s="363">
        <v>8.2100000000000009</v>
      </c>
      <c r="F363" s="363">
        <f t="shared" si="77"/>
        <v>-89571.54800000001</v>
      </c>
      <c r="G363" s="363">
        <f t="shared" si="78"/>
        <v>152607.92800000001</v>
      </c>
      <c r="H363" s="364">
        <f t="shared" si="79"/>
        <v>-0.58693902193600322</v>
      </c>
      <c r="I363" s="363"/>
    </row>
    <row r="364" spans="2:14" ht="15" customHeight="1" x14ac:dyDescent="0.25">
      <c r="B364" s="620">
        <v>42429</v>
      </c>
      <c r="C364" s="362">
        <v>9678</v>
      </c>
      <c r="D364" s="621">
        <v>17.463000000000001</v>
      </c>
      <c r="E364" s="363">
        <v>8.2100000000000009</v>
      </c>
      <c r="F364" s="363">
        <f t="shared" si="77"/>
        <v>-89550.534</v>
      </c>
      <c r="G364" s="363">
        <f t="shared" si="78"/>
        <v>169006.91400000002</v>
      </c>
      <c r="H364" s="364">
        <f t="shared" si="79"/>
        <v>-0.5298631392086125</v>
      </c>
      <c r="I364" s="363"/>
    </row>
    <row r="365" spans="2:14" x14ac:dyDescent="0.25">
      <c r="B365" s="620">
        <v>42429</v>
      </c>
      <c r="C365" s="362">
        <v>9178</v>
      </c>
      <c r="D365" s="621">
        <v>17.981000000000002</v>
      </c>
      <c r="E365" s="363">
        <v>8.2100000000000009</v>
      </c>
      <c r="F365" s="363">
        <f t="shared" si="77"/>
        <v>-89678.238000000012</v>
      </c>
      <c r="G365" s="363">
        <f t="shared" si="78"/>
        <v>165029.61800000002</v>
      </c>
      <c r="H365" s="364">
        <f t="shared" si="79"/>
        <v>-0.5434069295367332</v>
      </c>
      <c r="I365" s="363"/>
    </row>
    <row r="366" spans="2:14" x14ac:dyDescent="0.25">
      <c r="B366" s="620">
        <v>42429</v>
      </c>
      <c r="C366" s="362">
        <v>9678</v>
      </c>
      <c r="D366" s="621">
        <v>17.459</v>
      </c>
      <c r="E366" s="363">
        <v>8.2100000000000009</v>
      </c>
      <c r="F366" s="363">
        <f t="shared" si="77"/>
        <v>-89511.821999999986</v>
      </c>
      <c r="G366" s="363">
        <f t="shared" si="78"/>
        <v>168968.20199999999</v>
      </c>
      <c r="H366" s="364">
        <f t="shared" si="79"/>
        <v>-0.5297554270004009</v>
      </c>
      <c r="I366" s="363"/>
    </row>
    <row r="367" spans="2:14" x14ac:dyDescent="0.25">
      <c r="B367" s="620">
        <v>42429</v>
      </c>
      <c r="C367" s="362">
        <v>9178</v>
      </c>
      <c r="D367" s="621">
        <v>17.975999999999999</v>
      </c>
      <c r="E367" s="363">
        <v>8.2100000000000009</v>
      </c>
      <c r="F367" s="363">
        <f t="shared" ref="F367:F378" si="80">C367*(E367-D367)</f>
        <v>-89632.347999999984</v>
      </c>
      <c r="G367" s="363">
        <f t="shared" ref="G367:G378" si="81">IF(C367=0, 0,D367*C367)</f>
        <v>164983.728</v>
      </c>
      <c r="H367" s="364">
        <f t="shared" ref="H367:H418" si="82">IF(C367=0, D367, (E367-D367)/D367)</f>
        <v>-0.54327992879394738</v>
      </c>
      <c r="I367" s="363" t="s">
        <v>186</v>
      </c>
    </row>
    <row r="368" spans="2:14" x14ac:dyDescent="0.25">
      <c r="B368" s="620">
        <v>42430</v>
      </c>
      <c r="C368" s="383">
        <v>10178</v>
      </c>
      <c r="D368" s="622">
        <v>16.974</v>
      </c>
      <c r="E368" s="363">
        <v>7.8</v>
      </c>
      <c r="F368" s="363">
        <f t="shared" si="80"/>
        <v>-93372.971999999994</v>
      </c>
      <c r="G368" s="363">
        <f t="shared" si="81"/>
        <v>172761.372</v>
      </c>
      <c r="H368" s="364">
        <f t="shared" si="82"/>
        <v>-0.54047366560622123</v>
      </c>
      <c r="I368" s="363"/>
    </row>
    <row r="369" spans="2:9" x14ac:dyDescent="0.25">
      <c r="B369" s="620">
        <v>42430</v>
      </c>
      <c r="C369" s="383">
        <v>9678</v>
      </c>
      <c r="D369" s="622">
        <v>17.440000000000001</v>
      </c>
      <c r="E369" s="363">
        <v>7.96</v>
      </c>
      <c r="F369" s="363">
        <f t="shared" si="80"/>
        <v>-91747.44</v>
      </c>
      <c r="G369" s="363">
        <f t="shared" si="81"/>
        <v>168784.32</v>
      </c>
      <c r="H369" s="364">
        <f t="shared" si="82"/>
        <v>-0.54357798165137616</v>
      </c>
      <c r="I369" s="363"/>
    </row>
    <row r="370" spans="2:9" x14ac:dyDescent="0.25">
      <c r="B370" s="620">
        <v>42431</v>
      </c>
      <c r="C370" s="362">
        <v>8678</v>
      </c>
      <c r="D370" s="621">
        <v>18.405999999999999</v>
      </c>
      <c r="E370" s="363">
        <v>9.1</v>
      </c>
      <c r="F370" s="363">
        <f t="shared" si="80"/>
        <v>-80757.467999999993</v>
      </c>
      <c r="G370" s="363">
        <f t="shared" si="81"/>
        <v>159727.26799999998</v>
      </c>
      <c r="H370" s="365">
        <f t="shared" si="82"/>
        <v>-0.50559600130392257</v>
      </c>
      <c r="I370" s="363"/>
    </row>
    <row r="371" spans="2:9" x14ac:dyDescent="0.25">
      <c r="B371" s="620">
        <v>42432</v>
      </c>
      <c r="C371" s="362">
        <v>9278</v>
      </c>
      <c r="D371" s="621">
        <v>17.771999999999998</v>
      </c>
      <c r="E371" s="363">
        <v>9.9700000000000006</v>
      </c>
      <c r="F371" s="363">
        <f t="shared" si="80"/>
        <v>-72386.955999999976</v>
      </c>
      <c r="G371" s="363">
        <f t="shared" si="81"/>
        <v>164888.61599999998</v>
      </c>
      <c r="H371" s="365">
        <f t="shared" si="82"/>
        <v>-0.43900517668242173</v>
      </c>
      <c r="I371" s="363"/>
    </row>
    <row r="372" spans="2:9" x14ac:dyDescent="0.25">
      <c r="B372" s="620">
        <v>42433</v>
      </c>
      <c r="C372" s="362">
        <v>9278</v>
      </c>
      <c r="D372" s="621">
        <v>17.771999999999998</v>
      </c>
      <c r="E372" s="363">
        <v>11</v>
      </c>
      <c r="F372" s="363">
        <f t="shared" si="80"/>
        <v>-62830.615999999987</v>
      </c>
      <c r="G372" s="363">
        <f t="shared" si="81"/>
        <v>164888.61599999998</v>
      </c>
      <c r="H372" s="365">
        <f t="shared" si="82"/>
        <v>-0.38104884087328378</v>
      </c>
      <c r="I372" s="363"/>
    </row>
    <row r="373" spans="2:9" x14ac:dyDescent="0.25">
      <c r="B373" s="620">
        <v>42439</v>
      </c>
      <c r="C373" s="362">
        <v>9278</v>
      </c>
      <c r="D373" s="621">
        <v>17.718</v>
      </c>
      <c r="E373" s="363">
        <v>10.59</v>
      </c>
      <c r="F373" s="363">
        <f t="shared" si="80"/>
        <v>-66133.584000000003</v>
      </c>
      <c r="G373" s="363">
        <f t="shared" si="81"/>
        <v>164387.60399999999</v>
      </c>
      <c r="H373" s="365">
        <f t="shared" si="82"/>
        <v>-0.40230274297324753</v>
      </c>
      <c r="I373" s="363" t="s">
        <v>185</v>
      </c>
    </row>
    <row r="374" spans="2:9" x14ac:dyDescent="0.25">
      <c r="B374" s="620">
        <v>42440</v>
      </c>
      <c r="C374" s="362">
        <v>9278</v>
      </c>
      <c r="D374" s="621">
        <v>17.712</v>
      </c>
      <c r="E374" s="363">
        <v>11.12</v>
      </c>
      <c r="F374" s="363">
        <f t="shared" si="80"/>
        <v>-61160.576000000008</v>
      </c>
      <c r="G374" s="363">
        <f t="shared" si="81"/>
        <v>164331.93599999999</v>
      </c>
      <c r="H374" s="365">
        <f t="shared" si="82"/>
        <v>-0.37217705510388438</v>
      </c>
      <c r="I374" s="363"/>
    </row>
    <row r="375" spans="2:9" x14ac:dyDescent="0.25">
      <c r="B375" s="620">
        <v>42446</v>
      </c>
      <c r="C375" s="362">
        <v>9278</v>
      </c>
      <c r="D375" s="621">
        <v>17.704999999999998</v>
      </c>
      <c r="E375" s="363">
        <v>11.45</v>
      </c>
      <c r="F375" s="363">
        <f t="shared" si="80"/>
        <v>-58033.889999999992</v>
      </c>
      <c r="G375" s="363">
        <f t="shared" si="81"/>
        <v>164266.99</v>
      </c>
      <c r="H375" s="365">
        <f t="shared" si="82"/>
        <v>-0.353290031064671</v>
      </c>
      <c r="I375" s="363"/>
    </row>
    <row r="376" spans="2:9" x14ac:dyDescent="0.25">
      <c r="B376" s="620">
        <v>42447</v>
      </c>
      <c r="C376" s="362">
        <v>7928</v>
      </c>
      <c r="D376" s="621">
        <v>18.734999999999999</v>
      </c>
      <c r="E376" s="363">
        <v>11.63</v>
      </c>
      <c r="F376" s="363">
        <f t="shared" si="80"/>
        <v>-56328.439999999988</v>
      </c>
      <c r="G376" s="363">
        <f t="shared" si="81"/>
        <v>148531.07999999999</v>
      </c>
      <c r="H376" s="365">
        <f t="shared" si="82"/>
        <v>-0.37923672271150249</v>
      </c>
      <c r="I376" s="363"/>
    </row>
    <row r="377" spans="2:9" x14ac:dyDescent="0.25">
      <c r="B377" s="620">
        <v>42450</v>
      </c>
      <c r="C377" s="362">
        <v>9278</v>
      </c>
      <c r="D377" s="621">
        <v>17.670000000000002</v>
      </c>
      <c r="E377" s="363">
        <v>11.43</v>
      </c>
      <c r="F377" s="363">
        <f t="shared" si="80"/>
        <v>-57894.720000000016</v>
      </c>
      <c r="G377" s="363">
        <f t="shared" si="81"/>
        <v>163942.26</v>
      </c>
      <c r="H377" s="364">
        <f t="shared" si="82"/>
        <v>-0.35314091680814946</v>
      </c>
      <c r="I377" s="363"/>
    </row>
    <row r="378" spans="2:9" x14ac:dyDescent="0.25">
      <c r="B378" s="620">
        <v>42451</v>
      </c>
      <c r="C378" s="362">
        <v>9628</v>
      </c>
      <c r="D378" s="621">
        <v>17.428000000000001</v>
      </c>
      <c r="E378" s="363">
        <v>11.31</v>
      </c>
      <c r="F378" s="363">
        <f t="shared" si="80"/>
        <v>-58904.104000000007</v>
      </c>
      <c r="G378" s="363">
        <f t="shared" si="81"/>
        <v>167796.78400000001</v>
      </c>
      <c r="H378" s="364">
        <f t="shared" si="82"/>
        <v>-0.35104429653431263</v>
      </c>
      <c r="I378" s="363"/>
    </row>
    <row r="379" spans="2:9" x14ac:dyDescent="0.25">
      <c r="B379" s="620">
        <v>42453</v>
      </c>
      <c r="C379" s="362">
        <v>13278</v>
      </c>
      <c r="D379" s="621">
        <v>15.5565</v>
      </c>
      <c r="E379" s="363">
        <v>10.29</v>
      </c>
      <c r="F379" s="363">
        <f t="shared" ref="F379:F418" si="83">C379*(E379-D379)</f>
        <v>-69928.587000000014</v>
      </c>
      <c r="G379" s="363">
        <f t="shared" ref="G379:G418" si="84">IF(C379=0, 0,D379*C379)</f>
        <v>206559.20699999999</v>
      </c>
      <c r="H379" s="364">
        <f t="shared" si="82"/>
        <v>-0.33854016006171056</v>
      </c>
      <c r="I379" s="363"/>
    </row>
    <row r="380" spans="2:9" x14ac:dyDescent="0.25">
      <c r="B380" s="620">
        <v>42459</v>
      </c>
      <c r="C380" s="362">
        <v>11278</v>
      </c>
      <c r="D380" s="621">
        <v>16.408899999999999</v>
      </c>
      <c r="E380" s="363">
        <v>10.53</v>
      </c>
      <c r="F380" s="363">
        <f t="shared" si="83"/>
        <v>-66302.234199999992</v>
      </c>
      <c r="G380" s="363">
        <f t="shared" si="84"/>
        <v>185059.5742</v>
      </c>
      <c r="H380" s="364">
        <f t="shared" si="82"/>
        <v>-0.35827508242478168</v>
      </c>
      <c r="I380" s="363"/>
    </row>
    <row r="381" spans="2:9" x14ac:dyDescent="0.25">
      <c r="B381" s="620">
        <v>42460</v>
      </c>
      <c r="C381" s="362">
        <v>9678</v>
      </c>
      <c r="D381" s="621">
        <v>17.311699999999998</v>
      </c>
      <c r="E381" s="363">
        <v>11.14</v>
      </c>
      <c r="F381" s="363">
        <f t="shared" si="83"/>
        <v>-59729.712599999977</v>
      </c>
      <c r="G381" s="363">
        <f t="shared" si="84"/>
        <v>167542.63259999998</v>
      </c>
      <c r="H381" s="364">
        <f t="shared" si="82"/>
        <v>-0.35650456049954643</v>
      </c>
      <c r="I381" s="363"/>
    </row>
    <row r="382" spans="2:9" x14ac:dyDescent="0.25">
      <c r="B382" s="620">
        <v>42461</v>
      </c>
      <c r="C382" s="362">
        <v>11678</v>
      </c>
      <c r="D382" s="621">
        <v>16.116</v>
      </c>
      <c r="E382" s="363">
        <v>10.53</v>
      </c>
      <c r="F382" s="363">
        <f t="shared" si="83"/>
        <v>-65233.308000000005</v>
      </c>
      <c r="G382" s="363">
        <f t="shared" si="84"/>
        <v>188202.64799999999</v>
      </c>
      <c r="H382" s="364">
        <f t="shared" si="82"/>
        <v>-0.34661206254653765</v>
      </c>
      <c r="I382" s="363"/>
    </row>
    <row r="383" spans="2:9" x14ac:dyDescent="0.25">
      <c r="B383" s="620">
        <v>42461</v>
      </c>
      <c r="C383" s="362">
        <v>9678</v>
      </c>
      <c r="D383" s="621">
        <v>17.266200000000001</v>
      </c>
      <c r="E383" s="363">
        <v>10.56</v>
      </c>
      <c r="F383" s="363">
        <f t="shared" si="83"/>
        <v>-64902.603600000009</v>
      </c>
      <c r="G383" s="363">
        <f t="shared" si="84"/>
        <v>167102.28360000002</v>
      </c>
      <c r="H383" s="364">
        <f t="shared" si="82"/>
        <v>-0.388400458699656</v>
      </c>
      <c r="I383" s="363"/>
    </row>
    <row r="384" spans="2:9" x14ac:dyDescent="0.25">
      <c r="B384" s="620">
        <v>42464</v>
      </c>
      <c r="C384" s="362">
        <v>9778</v>
      </c>
      <c r="D384" s="621">
        <v>17.196100000000001</v>
      </c>
      <c r="E384" s="363">
        <v>10.4</v>
      </c>
      <c r="F384" s="363">
        <f t="shared" si="83"/>
        <v>-66452.265800000008</v>
      </c>
      <c r="G384" s="363">
        <f t="shared" si="84"/>
        <v>168143.46580000001</v>
      </c>
      <c r="H384" s="364">
        <f t="shared" si="82"/>
        <v>-0.3952117049796175</v>
      </c>
      <c r="I384" s="363"/>
    </row>
    <row r="385" spans="2:14" ht="15" customHeight="1" x14ac:dyDescent="0.25">
      <c r="B385" s="620">
        <v>42465</v>
      </c>
      <c r="C385" s="362">
        <v>9678</v>
      </c>
      <c r="D385" s="621">
        <v>17.262699999999999</v>
      </c>
      <c r="E385" s="363">
        <v>10.63</v>
      </c>
      <c r="F385" s="363">
        <f t="shared" si="83"/>
        <v>-64191.270599999982</v>
      </c>
      <c r="G385" s="363">
        <f t="shared" si="84"/>
        <v>167068.4106</v>
      </c>
      <c r="H385" s="364">
        <f t="shared" si="82"/>
        <v>-0.38422147172806098</v>
      </c>
      <c r="I385" s="363"/>
      <c r="N385" s="29"/>
    </row>
    <row r="386" spans="2:14" x14ac:dyDescent="0.25">
      <c r="B386" s="620">
        <v>42469</v>
      </c>
      <c r="C386" s="362">
        <v>8678</v>
      </c>
      <c r="D386" s="621">
        <v>17.895700000000001</v>
      </c>
      <c r="E386" s="363">
        <v>11.78</v>
      </c>
      <c r="F386" s="363">
        <f t="shared" si="83"/>
        <v>-53072.044600000016</v>
      </c>
      <c r="G386" s="363">
        <f t="shared" si="84"/>
        <v>155298.88460000002</v>
      </c>
      <c r="H386" s="364">
        <f t="shared" si="82"/>
        <v>-0.34174131215878684</v>
      </c>
      <c r="I386" s="363"/>
    </row>
    <row r="387" spans="2:14" x14ac:dyDescent="0.25">
      <c r="B387" s="620">
        <v>42471</v>
      </c>
      <c r="C387" s="362">
        <v>9678</v>
      </c>
      <c r="D387" s="621">
        <v>17.2514</v>
      </c>
      <c r="E387" s="363">
        <v>11.67</v>
      </c>
      <c r="F387" s="363">
        <f t="shared" si="83"/>
        <v>-54016.789200000007</v>
      </c>
      <c r="G387" s="363">
        <f t="shared" si="84"/>
        <v>166959.04920000001</v>
      </c>
      <c r="H387" s="364">
        <f t="shared" si="82"/>
        <v>-0.32353316252593994</v>
      </c>
      <c r="I387" s="363"/>
    </row>
    <row r="388" spans="2:14" x14ac:dyDescent="0.25">
      <c r="B388" s="620">
        <v>42472</v>
      </c>
      <c r="C388" s="362">
        <v>8288</v>
      </c>
      <c r="D388" s="621">
        <v>17.96</v>
      </c>
      <c r="E388" s="363">
        <v>13.05</v>
      </c>
      <c r="F388" s="363">
        <f t="shared" si="83"/>
        <v>-40694.080000000002</v>
      </c>
      <c r="G388" s="363">
        <f t="shared" si="84"/>
        <v>148852.48000000001</v>
      </c>
      <c r="H388" s="364">
        <f t="shared" si="82"/>
        <v>-0.27338530066815142</v>
      </c>
      <c r="I388" s="363"/>
    </row>
    <row r="389" spans="2:14" x14ac:dyDescent="0.25">
      <c r="B389" s="620">
        <v>42473</v>
      </c>
      <c r="C389" s="362">
        <v>9258</v>
      </c>
      <c r="D389" s="621">
        <v>17.415800000000001</v>
      </c>
      <c r="E389" s="363">
        <v>12.92</v>
      </c>
      <c r="F389" s="363">
        <f t="shared" si="83"/>
        <v>-41622.116400000006</v>
      </c>
      <c r="G389" s="363">
        <f t="shared" si="84"/>
        <v>161235.47640000001</v>
      </c>
      <c r="H389" s="364">
        <f t="shared" si="82"/>
        <v>-0.2581449029042594</v>
      </c>
      <c r="I389" s="363"/>
    </row>
    <row r="390" spans="2:14" x14ac:dyDescent="0.25">
      <c r="B390" s="620">
        <v>42474</v>
      </c>
      <c r="C390" s="362">
        <v>9678</v>
      </c>
      <c r="D390" s="621">
        <v>17.2135</v>
      </c>
      <c r="E390" s="363">
        <v>13.11</v>
      </c>
      <c r="F390" s="363">
        <f t="shared" si="83"/>
        <v>-39713.673000000003</v>
      </c>
      <c r="G390" s="363">
        <f t="shared" si="84"/>
        <v>166592.253</v>
      </c>
      <c r="H390" s="364">
        <f t="shared" si="82"/>
        <v>-0.23838847416272113</v>
      </c>
      <c r="I390" s="363"/>
    </row>
    <row r="391" spans="2:14" x14ac:dyDescent="0.25">
      <c r="B391" s="620">
        <v>42474</v>
      </c>
      <c r="C391" s="362">
        <v>9178</v>
      </c>
      <c r="D391" s="621">
        <v>17.433299999999999</v>
      </c>
      <c r="E391" s="363">
        <v>13.11</v>
      </c>
      <c r="F391" s="363">
        <f t="shared" si="83"/>
        <v>-39679.2474</v>
      </c>
      <c r="G391" s="363">
        <f t="shared" si="84"/>
        <v>160002.82739999998</v>
      </c>
      <c r="H391" s="364">
        <f t="shared" si="82"/>
        <v>-0.24799091394056202</v>
      </c>
      <c r="I391" s="363"/>
    </row>
    <row r="392" spans="2:14" x14ac:dyDescent="0.25">
      <c r="B392" s="620">
        <v>42475</v>
      </c>
      <c r="C392" s="362">
        <v>9678</v>
      </c>
      <c r="D392" s="621">
        <v>17.205100000000002</v>
      </c>
      <c r="E392" s="363">
        <v>13.01</v>
      </c>
      <c r="F392" s="363">
        <f t="shared" si="83"/>
        <v>-40600.177800000019</v>
      </c>
      <c r="G392" s="363">
        <f t="shared" si="84"/>
        <v>166510.9578</v>
      </c>
      <c r="H392" s="364">
        <f t="shared" si="82"/>
        <v>-0.24382886469709572</v>
      </c>
      <c r="I392" s="363"/>
    </row>
    <row r="393" spans="2:14" x14ac:dyDescent="0.25">
      <c r="B393" s="620">
        <v>42478</v>
      </c>
      <c r="C393" s="362">
        <v>9178</v>
      </c>
      <c r="D393" s="621">
        <v>17.412400000000002</v>
      </c>
      <c r="E393" s="363">
        <v>13.36</v>
      </c>
      <c r="F393" s="363">
        <f t="shared" si="83"/>
        <v>-37192.92720000002</v>
      </c>
      <c r="G393" s="363">
        <f t="shared" si="84"/>
        <v>159811.00720000002</v>
      </c>
      <c r="H393" s="364">
        <f t="shared" si="82"/>
        <v>-0.232730697663734</v>
      </c>
      <c r="I393" s="363"/>
    </row>
    <row r="394" spans="2:14" x14ac:dyDescent="0.25">
      <c r="B394" s="620">
        <v>42484</v>
      </c>
      <c r="C394" s="383">
        <v>9178</v>
      </c>
      <c r="D394" s="622">
        <v>17.412400000000002</v>
      </c>
      <c r="E394" s="363">
        <v>14.34</v>
      </c>
      <c r="F394" s="363">
        <f t="shared" si="83"/>
        <v>-28198.487200000018</v>
      </c>
      <c r="G394" s="363">
        <f t="shared" si="84"/>
        <v>159811.00720000002</v>
      </c>
      <c r="H394" s="364">
        <f t="shared" si="82"/>
        <v>-0.17644896740254082</v>
      </c>
      <c r="I394" s="363"/>
    </row>
    <row r="395" spans="2:14" x14ac:dyDescent="0.25">
      <c r="B395" s="620">
        <v>42485</v>
      </c>
      <c r="C395" s="383">
        <v>9678</v>
      </c>
      <c r="D395" s="622">
        <v>17.233499999999999</v>
      </c>
      <c r="E395" s="363">
        <v>13.83</v>
      </c>
      <c r="F395" s="363">
        <f t="shared" si="83"/>
        <v>-32939.072999999997</v>
      </c>
      <c r="G395" s="363">
        <f t="shared" si="84"/>
        <v>166785.81299999999</v>
      </c>
      <c r="H395" s="364">
        <f t="shared" si="82"/>
        <v>-0.19749325441726867</v>
      </c>
      <c r="I395" s="363"/>
    </row>
    <row r="396" spans="2:14" x14ac:dyDescent="0.25">
      <c r="B396" s="620">
        <v>42486</v>
      </c>
      <c r="C396" s="362">
        <v>9178</v>
      </c>
      <c r="D396" s="621">
        <v>17.390599999999999</v>
      </c>
      <c r="E396" s="363">
        <v>14.44</v>
      </c>
      <c r="F396" s="363">
        <f t="shared" si="83"/>
        <v>-27080.606799999998</v>
      </c>
      <c r="G396" s="363">
        <f t="shared" si="84"/>
        <v>159610.92679999999</v>
      </c>
      <c r="H396" s="365">
        <f t="shared" si="82"/>
        <v>-0.16966637148804525</v>
      </c>
      <c r="I396" s="363"/>
    </row>
    <row r="397" spans="2:14" x14ac:dyDescent="0.25">
      <c r="B397" s="620">
        <v>42487</v>
      </c>
      <c r="C397" s="362">
        <v>9178</v>
      </c>
      <c r="D397" s="621">
        <v>17.376300000000001</v>
      </c>
      <c r="E397" s="363">
        <v>14.84</v>
      </c>
      <c r="F397" s="363">
        <f t="shared" si="83"/>
        <v>-23278.161400000005</v>
      </c>
      <c r="G397" s="363">
        <f t="shared" si="84"/>
        <v>159479.6814</v>
      </c>
      <c r="H397" s="365">
        <f t="shared" si="82"/>
        <v>-0.14596317973331496</v>
      </c>
      <c r="I397" s="363"/>
    </row>
    <row r="398" spans="2:14" x14ac:dyDescent="0.25">
      <c r="B398" s="620">
        <v>42488</v>
      </c>
      <c r="C398" s="362">
        <v>9678</v>
      </c>
      <c r="D398" s="621">
        <v>17.2287</v>
      </c>
      <c r="E398" s="363">
        <v>14.35</v>
      </c>
      <c r="F398" s="363">
        <f t="shared" si="83"/>
        <v>-27860.058600000004</v>
      </c>
      <c r="G398" s="363">
        <f t="shared" si="84"/>
        <v>166739.35860000001</v>
      </c>
      <c r="H398" s="365">
        <f t="shared" si="82"/>
        <v>-0.16708747612994598</v>
      </c>
      <c r="I398" s="363"/>
    </row>
    <row r="399" spans="2:14" x14ac:dyDescent="0.25">
      <c r="B399" s="620">
        <v>42489</v>
      </c>
      <c r="C399" s="362">
        <v>9678</v>
      </c>
      <c r="D399" s="621">
        <v>17.179200000000002</v>
      </c>
      <c r="E399" s="363">
        <v>14.09</v>
      </c>
      <c r="F399" s="363">
        <f t="shared" si="83"/>
        <v>-29897.277600000016</v>
      </c>
      <c r="G399" s="363">
        <f t="shared" si="84"/>
        <v>166260.29760000002</v>
      </c>
      <c r="H399" s="365">
        <f t="shared" si="82"/>
        <v>-0.17982211045916</v>
      </c>
      <c r="I399" s="363"/>
    </row>
    <row r="400" spans="2:14" x14ac:dyDescent="0.25">
      <c r="B400" s="620">
        <v>42492</v>
      </c>
      <c r="C400" s="362">
        <v>9678</v>
      </c>
      <c r="D400" s="621">
        <v>17.136399999999998</v>
      </c>
      <c r="E400" s="363">
        <v>13.55</v>
      </c>
      <c r="F400" s="363">
        <f t="shared" si="83"/>
        <v>-34709.179199999977</v>
      </c>
      <c r="G400" s="363">
        <f t="shared" si="84"/>
        <v>165846.07919999998</v>
      </c>
      <c r="H400" s="365">
        <f t="shared" si="82"/>
        <v>-0.20928549753740563</v>
      </c>
      <c r="I400" s="363"/>
    </row>
    <row r="401" spans="2:9" x14ac:dyDescent="0.25">
      <c r="B401" s="620">
        <v>42493</v>
      </c>
      <c r="C401" s="362">
        <v>9678</v>
      </c>
      <c r="D401" s="621">
        <v>17.1221</v>
      </c>
      <c r="E401" s="363">
        <v>12.79</v>
      </c>
      <c r="F401" s="363">
        <f t="shared" si="83"/>
        <v>-41926.063800000004</v>
      </c>
      <c r="G401" s="363">
        <f t="shared" si="84"/>
        <v>165707.6838</v>
      </c>
      <c r="H401" s="365">
        <f t="shared" si="82"/>
        <v>-0.25301218892542388</v>
      </c>
      <c r="I401" s="363"/>
    </row>
    <row r="402" spans="2:9" x14ac:dyDescent="0.25">
      <c r="B402" s="620">
        <v>42494</v>
      </c>
      <c r="C402" s="362">
        <v>11678</v>
      </c>
      <c r="D402" s="621">
        <v>16.316800000000001</v>
      </c>
      <c r="E402" s="363">
        <v>12.17</v>
      </c>
      <c r="F402" s="363">
        <f t="shared" si="83"/>
        <v>-48426.330400000006</v>
      </c>
      <c r="G402" s="363">
        <f t="shared" si="84"/>
        <v>190547.59040000002</v>
      </c>
      <c r="H402" s="365">
        <f t="shared" si="82"/>
        <v>-0.25414296920964896</v>
      </c>
      <c r="I402" s="363"/>
    </row>
    <row r="403" spans="2:9" x14ac:dyDescent="0.25">
      <c r="B403" s="620">
        <v>42495</v>
      </c>
      <c r="C403" s="362">
        <v>9678</v>
      </c>
      <c r="D403" s="621">
        <v>17.0684</v>
      </c>
      <c r="E403" s="363">
        <v>12.07</v>
      </c>
      <c r="F403" s="363">
        <f t="shared" si="83"/>
        <v>-48374.515200000002</v>
      </c>
      <c r="G403" s="363">
        <f t="shared" si="84"/>
        <v>165187.97520000002</v>
      </c>
      <c r="H403" s="364">
        <f t="shared" si="82"/>
        <v>-0.29284525790349419</v>
      </c>
      <c r="I403" s="363"/>
    </row>
    <row r="404" spans="2:9" x14ac:dyDescent="0.25">
      <c r="B404" s="620">
        <v>42499</v>
      </c>
      <c r="C404" s="362">
        <v>10678</v>
      </c>
      <c r="D404" s="621">
        <v>16.537600000000001</v>
      </c>
      <c r="E404" s="363">
        <v>11.44</v>
      </c>
      <c r="F404" s="363">
        <f t="shared" si="83"/>
        <v>-54432.172800000015</v>
      </c>
      <c r="G404" s="363">
        <f t="shared" si="84"/>
        <v>176588.49280000001</v>
      </c>
      <c r="H404" s="364">
        <f t="shared" si="82"/>
        <v>-0.30824303405572762</v>
      </c>
      <c r="I404" s="363"/>
    </row>
    <row r="405" spans="2:9" x14ac:dyDescent="0.25">
      <c r="B405" s="620">
        <v>42500</v>
      </c>
      <c r="C405" s="362">
        <v>9678</v>
      </c>
      <c r="D405" s="621">
        <v>17.042100000000001</v>
      </c>
      <c r="E405" s="363">
        <v>11.94</v>
      </c>
      <c r="F405" s="363">
        <f t="shared" si="83"/>
        <v>-49378.123800000016</v>
      </c>
      <c r="G405" s="363">
        <f t="shared" si="84"/>
        <v>164933.44380000001</v>
      </c>
      <c r="H405" s="364">
        <f t="shared" si="82"/>
        <v>-0.2993821184009014</v>
      </c>
      <c r="I405" s="363"/>
    </row>
    <row r="406" spans="2:9" x14ac:dyDescent="0.25">
      <c r="B406" s="620">
        <v>42502</v>
      </c>
      <c r="C406" s="362">
        <v>10678</v>
      </c>
      <c r="D406" s="621">
        <v>16.601800000000001</v>
      </c>
      <c r="E406" s="363">
        <v>12.33</v>
      </c>
      <c r="F406" s="363">
        <f t="shared" si="83"/>
        <v>-45614.280400000011</v>
      </c>
      <c r="G406" s="363">
        <f t="shared" si="84"/>
        <v>177274.02040000001</v>
      </c>
      <c r="H406" s="364">
        <f t="shared" si="82"/>
        <v>-0.25730944837306802</v>
      </c>
      <c r="I406" s="363"/>
    </row>
    <row r="407" spans="2:9" ht="15" customHeight="1" x14ac:dyDescent="0.25">
      <c r="B407" s="620">
        <v>42502</v>
      </c>
      <c r="C407" s="362">
        <v>9678</v>
      </c>
      <c r="D407" s="621">
        <v>17.0334</v>
      </c>
      <c r="E407" s="363">
        <v>12.33</v>
      </c>
      <c r="F407" s="363">
        <f t="shared" si="83"/>
        <v>-45519.5052</v>
      </c>
      <c r="G407" s="363">
        <f t="shared" si="84"/>
        <v>164849.2452</v>
      </c>
      <c r="H407" s="364">
        <f t="shared" si="82"/>
        <v>-0.27612807777660364</v>
      </c>
      <c r="I407" s="363"/>
    </row>
    <row r="408" spans="2:9" x14ac:dyDescent="0.25">
      <c r="B408" s="620">
        <v>42503</v>
      </c>
      <c r="C408" s="362">
        <v>9678</v>
      </c>
      <c r="D408" s="621">
        <v>17.029299999999999</v>
      </c>
      <c r="E408" s="363">
        <v>12.3</v>
      </c>
      <c r="F408" s="363">
        <f t="shared" si="83"/>
        <v>-45770.165399999983</v>
      </c>
      <c r="G408" s="363">
        <f t="shared" si="84"/>
        <v>164809.56539999999</v>
      </c>
      <c r="H408" s="364">
        <f t="shared" si="82"/>
        <v>-0.27771546687180321</v>
      </c>
      <c r="I408" s="363"/>
    </row>
    <row r="409" spans="2:9" x14ac:dyDescent="0.25">
      <c r="B409" s="620">
        <v>42506</v>
      </c>
      <c r="C409" s="362">
        <v>9678</v>
      </c>
      <c r="D409" s="621">
        <v>17.027699999999999</v>
      </c>
      <c r="E409" s="363">
        <v>12.78</v>
      </c>
      <c r="F409" s="363">
        <f t="shared" si="83"/>
        <v>-41109.240599999997</v>
      </c>
      <c r="G409" s="363">
        <f t="shared" si="84"/>
        <v>164794.08059999999</v>
      </c>
      <c r="H409" s="364">
        <f t="shared" si="82"/>
        <v>-0.24945823569830336</v>
      </c>
      <c r="I409" s="363"/>
    </row>
    <row r="410" spans="2:9" x14ac:dyDescent="0.25">
      <c r="B410" s="620">
        <v>42513</v>
      </c>
      <c r="C410" s="362">
        <v>9178</v>
      </c>
      <c r="D410" s="621">
        <v>17.244399999999999</v>
      </c>
      <c r="E410" s="363">
        <v>13.19</v>
      </c>
      <c r="F410" s="363">
        <f t="shared" si="83"/>
        <v>-37211.283199999991</v>
      </c>
      <c r="G410" s="363">
        <f t="shared" si="84"/>
        <v>158269.10319999998</v>
      </c>
      <c r="H410" s="364">
        <f t="shared" si="82"/>
        <v>-0.23511400802579385</v>
      </c>
      <c r="I410" s="363"/>
    </row>
    <row r="411" spans="2:9" x14ac:dyDescent="0.25">
      <c r="B411" s="620">
        <v>42514</v>
      </c>
      <c r="C411" s="362">
        <v>9678</v>
      </c>
      <c r="D411" s="621">
        <v>17.026</v>
      </c>
      <c r="E411" s="363">
        <v>13.02</v>
      </c>
      <c r="F411" s="363">
        <f t="shared" si="83"/>
        <v>-38770.067999999999</v>
      </c>
      <c r="G411" s="363">
        <f t="shared" si="84"/>
        <v>164777.628</v>
      </c>
      <c r="H411" s="364">
        <f t="shared" si="82"/>
        <v>-0.23528720779983556</v>
      </c>
      <c r="I411" s="363"/>
    </row>
    <row r="412" spans="2:9" x14ac:dyDescent="0.25">
      <c r="B412" s="620">
        <v>42515</v>
      </c>
      <c r="C412" s="362">
        <v>9178</v>
      </c>
      <c r="D412" s="621">
        <v>17.206800000000001</v>
      </c>
      <c r="E412" s="363">
        <v>13.54</v>
      </c>
      <c r="F412" s="363">
        <f t="shared" si="83"/>
        <v>-33653.890400000018</v>
      </c>
      <c r="G412" s="363">
        <f t="shared" si="84"/>
        <v>157924.0104</v>
      </c>
      <c r="H412" s="364">
        <f t="shared" si="82"/>
        <v>-0.21310179696399109</v>
      </c>
      <c r="I412" s="363"/>
    </row>
    <row r="413" spans="2:9" x14ac:dyDescent="0.25">
      <c r="B413" s="620">
        <v>42516</v>
      </c>
      <c r="C413" s="362">
        <v>9678</v>
      </c>
      <c r="D413" s="621">
        <v>17.003799999999998</v>
      </c>
      <c r="E413" s="363">
        <v>13.17</v>
      </c>
      <c r="F413" s="363">
        <f t="shared" si="83"/>
        <v>-37103.516399999986</v>
      </c>
      <c r="G413" s="363">
        <f t="shared" si="84"/>
        <v>164562.77639999997</v>
      </c>
      <c r="H413" s="364">
        <f t="shared" si="82"/>
        <v>-0.22546724849739463</v>
      </c>
      <c r="I413" s="363"/>
    </row>
    <row r="414" spans="2:9" ht="15" customHeight="1" x14ac:dyDescent="0.25">
      <c r="B414" s="620">
        <v>42517</v>
      </c>
      <c r="C414" s="362">
        <v>9678</v>
      </c>
      <c r="D414" s="621">
        <v>16.999700000000001</v>
      </c>
      <c r="E414" s="363">
        <v>12.9</v>
      </c>
      <c r="F414" s="363">
        <f t="shared" si="83"/>
        <v>-39676.8966</v>
      </c>
      <c r="G414" s="363">
        <f t="shared" si="84"/>
        <v>164523.09660000002</v>
      </c>
      <c r="H414" s="364">
        <f t="shared" si="82"/>
        <v>-0.2411630793484591</v>
      </c>
      <c r="I414" s="363"/>
    </row>
    <row r="415" spans="2:9" x14ac:dyDescent="0.25">
      <c r="B415" s="620">
        <v>42525</v>
      </c>
      <c r="C415" s="362">
        <v>9678</v>
      </c>
      <c r="D415" s="621">
        <v>16.9956</v>
      </c>
      <c r="E415" s="363">
        <v>13.32</v>
      </c>
      <c r="F415" s="363">
        <f t="shared" si="83"/>
        <v>-35572.456799999993</v>
      </c>
      <c r="G415" s="363">
        <f t="shared" si="84"/>
        <v>164483.41680000001</v>
      </c>
      <c r="H415" s="364">
        <f t="shared" si="82"/>
        <v>-0.21626773988561743</v>
      </c>
      <c r="I415" s="363"/>
    </row>
    <row r="416" spans="2:9" x14ac:dyDescent="0.25">
      <c r="B416" s="620">
        <v>42527</v>
      </c>
      <c r="C416" s="362">
        <v>8178</v>
      </c>
      <c r="D416" s="621">
        <v>17.568999999999999</v>
      </c>
      <c r="E416" s="363">
        <v>13.96</v>
      </c>
      <c r="F416" s="363">
        <f t="shared" si="83"/>
        <v>-29514.401999999984</v>
      </c>
      <c r="G416" s="363">
        <f t="shared" si="84"/>
        <v>143679.28200000001</v>
      </c>
      <c r="H416" s="364">
        <f t="shared" si="82"/>
        <v>-0.20541863509590746</v>
      </c>
      <c r="I416" s="363"/>
    </row>
    <row r="417" spans="2:9" x14ac:dyDescent="0.25">
      <c r="B417" s="620">
        <v>42528</v>
      </c>
      <c r="C417" s="362">
        <v>7678</v>
      </c>
      <c r="D417" s="621">
        <v>17.759599999999999</v>
      </c>
      <c r="E417" s="363">
        <v>14.62</v>
      </c>
      <c r="F417" s="363">
        <f t="shared" si="83"/>
        <v>-24105.848799999996</v>
      </c>
      <c r="G417" s="363">
        <f t="shared" si="84"/>
        <v>136358.20879999999</v>
      </c>
      <c r="H417" s="364">
        <f t="shared" si="82"/>
        <v>-0.17678326088425414</v>
      </c>
      <c r="I417" s="363"/>
    </row>
    <row r="418" spans="2:9" x14ac:dyDescent="0.25">
      <c r="B418" s="620">
        <v>42529</v>
      </c>
      <c r="C418" s="362">
        <v>8178</v>
      </c>
      <c r="D418" s="621">
        <v>17.5654</v>
      </c>
      <c r="E418" s="363">
        <v>14.53</v>
      </c>
      <c r="F418" s="363">
        <f t="shared" si="83"/>
        <v>-24823.50120000001</v>
      </c>
      <c r="G418" s="363">
        <f t="shared" si="84"/>
        <v>143649.8412</v>
      </c>
      <c r="H418" s="364">
        <f t="shared" si="82"/>
        <v>-0.17280562924840887</v>
      </c>
      <c r="I418" s="363"/>
    </row>
    <row r="419" spans="2:9" x14ac:dyDescent="0.25">
      <c r="B419" s="620">
        <v>42531</v>
      </c>
      <c r="C419" s="362">
        <v>8978</v>
      </c>
      <c r="D419" s="621">
        <v>17.1751</v>
      </c>
      <c r="E419" s="363">
        <v>13.42</v>
      </c>
      <c r="F419" s="363">
        <f t="shared" ref="F419:F427" si="85">C419*(E419-D419)</f>
        <v>-33713.287800000006</v>
      </c>
      <c r="G419" s="363">
        <f t="shared" ref="G419:G427" si="86">IF(C419=0, 0,D419*C419)</f>
        <v>154198.0478</v>
      </c>
      <c r="H419" s="364">
        <f t="shared" ref="H419:H427" si="87">IF(C419=0, D419, (E419-D419)/D419)</f>
        <v>-0.21863628159370255</v>
      </c>
      <c r="I419" s="363"/>
    </row>
    <row r="420" spans="2:9" x14ac:dyDescent="0.25">
      <c r="B420" s="620">
        <v>42531</v>
      </c>
      <c r="C420" s="383">
        <v>9278</v>
      </c>
      <c r="D420" s="622">
        <v>17.1052</v>
      </c>
      <c r="E420" s="363">
        <v>13.42</v>
      </c>
      <c r="F420" s="363">
        <f t="shared" si="85"/>
        <v>-34191.285600000003</v>
      </c>
      <c r="G420" s="363">
        <f t="shared" si="86"/>
        <v>158702.04560000001</v>
      </c>
      <c r="H420" s="364">
        <f t="shared" si="87"/>
        <v>-0.21544325702125669</v>
      </c>
      <c r="I420" s="363"/>
    </row>
    <row r="421" spans="2:9" x14ac:dyDescent="0.25">
      <c r="B421" s="620">
        <v>42532</v>
      </c>
      <c r="C421" s="362">
        <v>9278</v>
      </c>
      <c r="D421" s="621">
        <v>17.053000000000001</v>
      </c>
      <c r="E421" s="363">
        <v>13.42</v>
      </c>
      <c r="F421" s="363">
        <f t="shared" si="85"/>
        <v>-33706.974000000009</v>
      </c>
      <c r="G421" s="363">
        <f t="shared" si="86"/>
        <v>158217.734</v>
      </c>
      <c r="H421" s="364">
        <f t="shared" si="87"/>
        <v>-0.21304169354365804</v>
      </c>
      <c r="I421" s="363" t="s">
        <v>182</v>
      </c>
    </row>
    <row r="422" spans="2:9" x14ac:dyDescent="0.25">
      <c r="B422" s="620">
        <v>42535</v>
      </c>
      <c r="C422" s="362">
        <v>9678</v>
      </c>
      <c r="D422" s="621">
        <v>16.879300000000001</v>
      </c>
      <c r="E422" s="363">
        <v>13.23</v>
      </c>
      <c r="F422" s="363">
        <f t="shared" si="85"/>
        <v>-35317.9254</v>
      </c>
      <c r="G422" s="363">
        <f t="shared" si="86"/>
        <v>163357.86540000001</v>
      </c>
      <c r="H422" s="364">
        <f t="shared" si="87"/>
        <v>-0.21619972392220058</v>
      </c>
      <c r="I422" s="363" t="s">
        <v>215</v>
      </c>
    </row>
    <row r="423" spans="2:9" x14ac:dyDescent="0.25">
      <c r="B423" s="620">
        <v>42536</v>
      </c>
      <c r="C423" s="362">
        <v>9278</v>
      </c>
      <c r="D423" s="621">
        <v>17.027999999999999</v>
      </c>
      <c r="E423" s="363">
        <v>13.06</v>
      </c>
      <c r="F423" s="363">
        <f t="shared" si="85"/>
        <v>-36815.103999999985</v>
      </c>
      <c r="G423" s="363">
        <f t="shared" si="86"/>
        <v>157985.78399999999</v>
      </c>
      <c r="H423" s="364">
        <f t="shared" si="87"/>
        <v>-0.23302795395818643</v>
      </c>
      <c r="I423" s="363"/>
    </row>
    <row r="424" spans="2:9" ht="15" customHeight="1" x14ac:dyDescent="0.25">
      <c r="B424" s="620">
        <v>42537</v>
      </c>
      <c r="C424" s="383">
        <v>9278</v>
      </c>
      <c r="D424" s="622">
        <v>17.0168</v>
      </c>
      <c r="E424" s="363">
        <v>12.67</v>
      </c>
      <c r="F424" s="363">
        <f t="shared" si="85"/>
        <v>-40329.610399999998</v>
      </c>
      <c r="G424" s="363">
        <f t="shared" si="86"/>
        <v>157881.87039999999</v>
      </c>
      <c r="H424" s="364">
        <f t="shared" si="87"/>
        <v>-0.25544168116214566</v>
      </c>
      <c r="I424" s="363"/>
    </row>
    <row r="425" spans="2:9" x14ac:dyDescent="0.25">
      <c r="B425" s="620">
        <v>42538</v>
      </c>
      <c r="C425" s="383">
        <v>9278</v>
      </c>
      <c r="D425" s="622">
        <v>17.0061</v>
      </c>
      <c r="E425" s="363">
        <v>13.16</v>
      </c>
      <c r="F425" s="363">
        <f t="shared" si="85"/>
        <v>-35684.1158</v>
      </c>
      <c r="G425" s="363">
        <f t="shared" si="86"/>
        <v>157782.59580000001</v>
      </c>
      <c r="H425" s="364">
        <f t="shared" si="87"/>
        <v>-0.2261600249322302</v>
      </c>
      <c r="I425" s="363"/>
    </row>
    <row r="426" spans="2:9" x14ac:dyDescent="0.25">
      <c r="B426" s="620">
        <v>42541</v>
      </c>
      <c r="C426" s="362">
        <v>7678</v>
      </c>
      <c r="D426" s="621">
        <v>17.568000000000001</v>
      </c>
      <c r="E426" s="363">
        <v>14.48</v>
      </c>
      <c r="F426" s="363">
        <f t="shared" si="85"/>
        <v>-23709.664000000008</v>
      </c>
      <c r="G426" s="363">
        <f t="shared" si="86"/>
        <v>134887.10400000002</v>
      </c>
      <c r="H426" s="365">
        <f t="shared" si="87"/>
        <v>-0.17577413479052828</v>
      </c>
      <c r="I426" s="363"/>
    </row>
    <row r="427" spans="2:9" x14ac:dyDescent="0.25">
      <c r="B427" s="620">
        <v>42542</v>
      </c>
      <c r="C427" s="362">
        <v>6800</v>
      </c>
      <c r="D427" s="621">
        <v>17.892099999999999</v>
      </c>
      <c r="E427" s="363">
        <v>15.09</v>
      </c>
      <c r="F427" s="363">
        <f t="shared" si="85"/>
        <v>-19054.279999999995</v>
      </c>
      <c r="G427" s="363">
        <f t="shared" si="86"/>
        <v>121666.28</v>
      </c>
      <c r="H427" s="365">
        <f t="shared" si="87"/>
        <v>-0.15661101827063337</v>
      </c>
      <c r="I427" s="363"/>
    </row>
    <row r="428" spans="2:9" x14ac:dyDescent="0.25">
      <c r="B428" s="620">
        <v>42543</v>
      </c>
      <c r="C428" s="362">
        <v>7300</v>
      </c>
      <c r="D428" s="621">
        <v>17.6769</v>
      </c>
      <c r="E428" s="363">
        <v>14.75</v>
      </c>
      <c r="F428" s="363">
        <f t="shared" ref="F428:F436" si="88">C428*(E428-D428)</f>
        <v>-21366.37</v>
      </c>
      <c r="G428" s="363">
        <f t="shared" ref="G428:G436" si="89">IF(C428=0, 0,D428*C428)</f>
        <v>129041.37</v>
      </c>
      <c r="H428" s="365">
        <f t="shared" ref="H428:H436" si="90">IF(C428=0, D428, (E428-D428)/D428)</f>
        <v>-0.16557767481854849</v>
      </c>
      <c r="I428" s="363"/>
    </row>
    <row r="429" spans="2:9" x14ac:dyDescent="0.25">
      <c r="B429" s="620">
        <v>42544</v>
      </c>
      <c r="C429" s="362">
        <v>6800</v>
      </c>
      <c r="D429" s="621">
        <v>17.856100000000001</v>
      </c>
      <c r="E429" s="363">
        <v>15.27</v>
      </c>
      <c r="F429" s="363">
        <f t="shared" si="88"/>
        <v>-17585.480000000014</v>
      </c>
      <c r="G429" s="363">
        <f t="shared" si="89"/>
        <v>121421.48000000001</v>
      </c>
      <c r="H429" s="365">
        <f t="shared" si="90"/>
        <v>-0.1448300580753917</v>
      </c>
      <c r="I429" s="363"/>
    </row>
    <row r="430" spans="2:9" x14ac:dyDescent="0.25">
      <c r="B430" s="620">
        <v>42545</v>
      </c>
      <c r="C430" s="362">
        <v>7678</v>
      </c>
      <c r="D430" s="621">
        <v>17.462</v>
      </c>
      <c r="E430" s="363">
        <v>14.41</v>
      </c>
      <c r="F430" s="363">
        <f t="shared" si="88"/>
        <v>-23433.255999999998</v>
      </c>
      <c r="G430" s="363">
        <f t="shared" si="89"/>
        <v>134073.236</v>
      </c>
      <c r="H430" s="365">
        <f t="shared" si="90"/>
        <v>-0.17477952124613444</v>
      </c>
      <c r="I430" s="363"/>
    </row>
    <row r="431" spans="2:9" ht="15" customHeight="1" x14ac:dyDescent="0.25">
      <c r="B431" s="620">
        <v>42545</v>
      </c>
      <c r="C431" s="362">
        <v>8013</v>
      </c>
      <c r="D431" s="621">
        <v>17.32</v>
      </c>
      <c r="E431" s="363">
        <v>14.68</v>
      </c>
      <c r="F431" s="363">
        <f t="shared" si="88"/>
        <v>-21154.320000000003</v>
      </c>
      <c r="G431" s="363">
        <f t="shared" si="89"/>
        <v>138785.16</v>
      </c>
      <c r="H431" s="365">
        <f t="shared" si="90"/>
        <v>-0.15242494226327949</v>
      </c>
      <c r="I431" s="363"/>
    </row>
    <row r="432" spans="2:9" x14ac:dyDescent="0.25">
      <c r="B432" s="620">
        <v>42548</v>
      </c>
      <c r="C432" s="362">
        <v>8978</v>
      </c>
      <c r="D432" s="621">
        <v>16.943300000000001</v>
      </c>
      <c r="E432" s="363">
        <v>13.66</v>
      </c>
      <c r="F432" s="363">
        <f t="shared" si="88"/>
        <v>-29477.467400000005</v>
      </c>
      <c r="G432" s="363">
        <f t="shared" si="89"/>
        <v>152116.9474</v>
      </c>
      <c r="H432" s="365">
        <f t="shared" si="90"/>
        <v>-0.19378161279089673</v>
      </c>
      <c r="I432" s="363"/>
    </row>
    <row r="433" spans="2:9" x14ac:dyDescent="0.25">
      <c r="B433" s="620">
        <v>42548</v>
      </c>
      <c r="C433" s="362">
        <v>9278</v>
      </c>
      <c r="D433" s="621">
        <v>16.834599999999998</v>
      </c>
      <c r="E433" s="363">
        <v>13.66</v>
      </c>
      <c r="F433" s="363">
        <f t="shared" si="88"/>
        <v>-29453.938799999982</v>
      </c>
      <c r="G433" s="363">
        <f t="shared" si="89"/>
        <v>156191.41879999998</v>
      </c>
      <c r="H433" s="364">
        <f t="shared" si="90"/>
        <v>-0.18857590913951019</v>
      </c>
      <c r="I433" s="363"/>
    </row>
    <row r="434" spans="2:9" x14ac:dyDescent="0.25">
      <c r="B434" s="620">
        <v>42549</v>
      </c>
      <c r="C434" s="362">
        <v>8178</v>
      </c>
      <c r="D434" s="621">
        <v>17.124400000000001</v>
      </c>
      <c r="E434" s="363">
        <v>14.78</v>
      </c>
      <c r="F434" s="363">
        <f t="shared" si="88"/>
        <v>-19172.503200000017</v>
      </c>
      <c r="G434" s="363">
        <f t="shared" si="89"/>
        <v>140043.3432</v>
      </c>
      <c r="H434" s="364">
        <f t="shared" si="90"/>
        <v>-0.13690406671182651</v>
      </c>
      <c r="I434" s="363">
        <v>17</v>
      </c>
    </row>
    <row r="435" spans="2:9" x14ac:dyDescent="0.25">
      <c r="B435" s="620">
        <v>42552</v>
      </c>
      <c r="C435" s="362">
        <v>7678</v>
      </c>
      <c r="D435" s="621">
        <v>17.2315</v>
      </c>
      <c r="E435" s="363">
        <v>15.48</v>
      </c>
      <c r="F435" s="363">
        <f t="shared" si="88"/>
        <v>-13448.017</v>
      </c>
      <c r="G435" s="363">
        <f t="shared" si="89"/>
        <v>132303.45699999999</v>
      </c>
      <c r="H435" s="364">
        <f t="shared" si="90"/>
        <v>-0.1016452427240809</v>
      </c>
      <c r="I435" s="363">
        <v>17</v>
      </c>
    </row>
    <row r="436" spans="2:9" x14ac:dyDescent="0.25">
      <c r="B436" s="620">
        <v>42552</v>
      </c>
      <c r="C436" s="362">
        <v>7300</v>
      </c>
      <c r="D436" s="621">
        <v>17.313400000000001</v>
      </c>
      <c r="E436" s="363">
        <v>15.65</v>
      </c>
      <c r="F436" s="363">
        <f t="shared" si="88"/>
        <v>-12142.820000000009</v>
      </c>
      <c r="G436" s="363">
        <f t="shared" si="89"/>
        <v>126387.82</v>
      </c>
      <c r="H436" s="364">
        <f t="shared" si="90"/>
        <v>-9.6075871868032903E-2</v>
      </c>
      <c r="I436" s="363"/>
    </row>
    <row r="437" spans="2:9" ht="15" customHeight="1" x14ac:dyDescent="0.25">
      <c r="B437" s="620">
        <v>42552</v>
      </c>
      <c r="C437" s="362">
        <v>6800</v>
      </c>
      <c r="D437" s="621">
        <v>17.446100000000001</v>
      </c>
      <c r="E437" s="363">
        <v>15.7</v>
      </c>
      <c r="F437" s="363">
        <f t="shared" ref="F437:F458" si="91">C437*(E437-D437)</f>
        <v>-11873.480000000014</v>
      </c>
      <c r="G437" s="363">
        <f t="shared" ref="G437:G458" si="92">IF(C437=0, 0,D437*C437)</f>
        <v>118633.48000000001</v>
      </c>
      <c r="H437" s="364">
        <f t="shared" ref="H437:H458" si="93">IF(C437=0, D437, (E437-D437)/D437)</f>
        <v>-0.10008540590733757</v>
      </c>
      <c r="I437" s="363"/>
    </row>
    <row r="438" spans="2:9" x14ac:dyDescent="0.25">
      <c r="B438" s="620">
        <v>42552</v>
      </c>
      <c r="C438" s="362">
        <v>6000</v>
      </c>
      <c r="D438" s="621">
        <v>17.668199999999999</v>
      </c>
      <c r="E438" s="363">
        <v>15.68</v>
      </c>
      <c r="F438" s="363">
        <f t="shared" si="91"/>
        <v>-11929.199999999995</v>
      </c>
      <c r="G438" s="363">
        <f t="shared" si="92"/>
        <v>106009.2</v>
      </c>
      <c r="H438" s="364">
        <f t="shared" si="93"/>
        <v>-0.11252985589929926</v>
      </c>
      <c r="I438" s="363"/>
    </row>
    <row r="439" spans="2:9" x14ac:dyDescent="0.25">
      <c r="B439" s="620">
        <v>42556</v>
      </c>
      <c r="C439" s="362">
        <v>8178</v>
      </c>
      <c r="D439" s="621">
        <v>16.978899999999999</v>
      </c>
      <c r="E439" s="363">
        <v>14.72</v>
      </c>
      <c r="F439" s="363">
        <f t="shared" si="91"/>
        <v>-18473.284199999991</v>
      </c>
      <c r="G439" s="363">
        <f t="shared" si="92"/>
        <v>138853.4442</v>
      </c>
      <c r="H439" s="364">
        <f t="shared" si="93"/>
        <v>-0.13304159869013887</v>
      </c>
      <c r="I439" s="363">
        <v>16.75</v>
      </c>
    </row>
    <row r="440" spans="2:9" x14ac:dyDescent="0.25">
      <c r="B440" s="620">
        <v>42556</v>
      </c>
      <c r="C440" s="362">
        <v>8678</v>
      </c>
      <c r="D440" s="621">
        <v>16.843</v>
      </c>
      <c r="E440" s="363">
        <v>14.72</v>
      </c>
      <c r="F440" s="363">
        <f t="shared" si="91"/>
        <v>-18423.393999999993</v>
      </c>
      <c r="G440" s="363">
        <f t="shared" si="92"/>
        <v>146163.554</v>
      </c>
      <c r="H440" s="364">
        <f t="shared" si="93"/>
        <v>-0.12604642878347083</v>
      </c>
      <c r="I440" s="363"/>
    </row>
    <row r="441" spans="2:9" x14ac:dyDescent="0.25">
      <c r="B441" s="620">
        <v>42557</v>
      </c>
      <c r="C441" s="362">
        <v>8178</v>
      </c>
      <c r="D441" s="621">
        <v>16.960599999999999</v>
      </c>
      <c r="E441" s="363">
        <v>14.84</v>
      </c>
      <c r="F441" s="363">
        <f t="shared" si="91"/>
        <v>-17342.266799999998</v>
      </c>
      <c r="G441" s="363">
        <f t="shared" si="92"/>
        <v>138703.7868</v>
      </c>
      <c r="H441" s="364">
        <f t="shared" si="93"/>
        <v>-0.12503095409360515</v>
      </c>
      <c r="I441" s="363">
        <v>16.75</v>
      </c>
    </row>
    <row r="442" spans="2:9" x14ac:dyDescent="0.25">
      <c r="B442" s="620">
        <v>42557</v>
      </c>
      <c r="C442" s="362">
        <v>8678</v>
      </c>
      <c r="D442" s="621">
        <v>16.835000000000001</v>
      </c>
      <c r="E442" s="363">
        <v>14.84</v>
      </c>
      <c r="F442" s="363">
        <f t="shared" si="91"/>
        <v>-17312.610000000008</v>
      </c>
      <c r="G442" s="363">
        <f t="shared" si="92"/>
        <v>146094.13</v>
      </c>
      <c r="H442" s="364">
        <f t="shared" si="93"/>
        <v>-0.11850311850311855</v>
      </c>
      <c r="I442" s="363"/>
    </row>
    <row r="443" spans="2:9" x14ac:dyDescent="0.25">
      <c r="B443" s="620">
        <v>42559</v>
      </c>
      <c r="C443" s="362">
        <v>8678</v>
      </c>
      <c r="D443" s="621">
        <v>16.835000000000001</v>
      </c>
      <c r="E443" s="363">
        <v>14.92</v>
      </c>
      <c r="F443" s="363">
        <f t="shared" si="91"/>
        <v>-16618.370000000006</v>
      </c>
      <c r="G443" s="363">
        <f t="shared" si="92"/>
        <v>146094.13</v>
      </c>
      <c r="H443" s="364">
        <f t="shared" si="93"/>
        <v>-0.1137511137511138</v>
      </c>
      <c r="I443" s="363"/>
    </row>
    <row r="444" spans="2:9" x14ac:dyDescent="0.25">
      <c r="B444" s="620">
        <v>42562</v>
      </c>
      <c r="C444" s="362">
        <v>8678</v>
      </c>
      <c r="D444" s="621">
        <v>16.835000000000001</v>
      </c>
      <c r="E444" s="363">
        <v>14.69</v>
      </c>
      <c r="F444" s="363">
        <f t="shared" si="91"/>
        <v>-18614.310000000012</v>
      </c>
      <c r="G444" s="363">
        <f t="shared" si="92"/>
        <v>146094.13</v>
      </c>
      <c r="H444" s="364">
        <f t="shared" si="93"/>
        <v>-0.12741312741312749</v>
      </c>
      <c r="I444" s="363"/>
    </row>
    <row r="445" spans="2:9" x14ac:dyDescent="0.25">
      <c r="B445" s="620">
        <v>42563</v>
      </c>
      <c r="C445" s="362">
        <v>8678</v>
      </c>
      <c r="D445" s="621">
        <v>16.835000000000001</v>
      </c>
      <c r="E445" s="363">
        <v>15.6</v>
      </c>
      <c r="F445" s="363">
        <f t="shared" si="91"/>
        <v>-10717.330000000011</v>
      </c>
      <c r="G445" s="363">
        <f t="shared" si="92"/>
        <v>146094.13</v>
      </c>
      <c r="H445" s="364">
        <f t="shared" si="93"/>
        <v>-7.3359073359073421E-2</v>
      </c>
      <c r="I445" s="363"/>
    </row>
    <row r="446" spans="2:9" x14ac:dyDescent="0.25">
      <c r="B446" s="620">
        <v>42564</v>
      </c>
      <c r="C446" s="362">
        <v>8738</v>
      </c>
      <c r="D446" s="621">
        <v>16.816099999999999</v>
      </c>
      <c r="E446" s="363">
        <v>15.29</v>
      </c>
      <c r="F446" s="363">
        <f t="shared" si="91"/>
        <v>-13335.061799999996</v>
      </c>
      <c r="G446" s="363">
        <f t="shared" si="92"/>
        <v>146939.08179999999</v>
      </c>
      <c r="H446" s="364">
        <f t="shared" si="93"/>
        <v>-9.0752314745987453E-2</v>
      </c>
      <c r="I446" s="363"/>
    </row>
    <row r="447" spans="2:9" x14ac:dyDescent="0.25">
      <c r="B447" s="620">
        <v>42566</v>
      </c>
      <c r="C447" s="362">
        <v>8738</v>
      </c>
      <c r="D447" s="621">
        <v>16.816099999999999</v>
      </c>
      <c r="E447" s="363">
        <v>15.21</v>
      </c>
      <c r="F447" s="363">
        <f t="shared" si="91"/>
        <v>-14034.101799999982</v>
      </c>
      <c r="G447" s="363">
        <f t="shared" si="92"/>
        <v>146939.08179999999</v>
      </c>
      <c r="H447" s="364">
        <f t="shared" si="93"/>
        <v>-9.5509660384988079E-2</v>
      </c>
      <c r="I447" s="363"/>
    </row>
    <row r="448" spans="2:9" x14ac:dyDescent="0.25">
      <c r="B448" s="620">
        <v>42570</v>
      </c>
      <c r="C448" s="362">
        <v>9138</v>
      </c>
      <c r="D448" s="621">
        <v>16.733499999999999</v>
      </c>
      <c r="E448" s="363">
        <v>14.75</v>
      </c>
      <c r="F448" s="363">
        <f t="shared" si="91"/>
        <v>-18125.222999999994</v>
      </c>
      <c r="G448" s="363">
        <f t="shared" si="92"/>
        <v>152910.723</v>
      </c>
      <c r="H448" s="364">
        <f t="shared" si="93"/>
        <v>-0.1185346759494427</v>
      </c>
      <c r="I448" s="363"/>
    </row>
    <row r="449" spans="2:9" x14ac:dyDescent="0.25">
      <c r="B449" s="620">
        <v>42571</v>
      </c>
      <c r="C449" s="383">
        <v>9138</v>
      </c>
      <c r="D449" s="622">
        <v>16.7227</v>
      </c>
      <c r="E449" s="363">
        <v>14.84</v>
      </c>
      <c r="F449" s="363">
        <f t="shared" si="91"/>
        <v>-17204.112599999997</v>
      </c>
      <c r="G449" s="363">
        <f t="shared" si="92"/>
        <v>152812.03260000001</v>
      </c>
      <c r="H449" s="364">
        <f t="shared" si="93"/>
        <v>-0.11258349429218965</v>
      </c>
      <c r="I449" s="363"/>
    </row>
    <row r="450" spans="2:9" x14ac:dyDescent="0.25">
      <c r="B450" s="620">
        <v>42572</v>
      </c>
      <c r="C450" s="362">
        <v>9138</v>
      </c>
      <c r="D450" s="621">
        <v>16.718900000000001</v>
      </c>
      <c r="E450" s="363">
        <v>14.42</v>
      </c>
      <c r="F450" s="363">
        <f t="shared" si="91"/>
        <v>-21007.348200000015</v>
      </c>
      <c r="G450" s="363">
        <f t="shared" si="92"/>
        <v>152777.3082</v>
      </c>
      <c r="H450" s="364">
        <f t="shared" si="93"/>
        <v>-0.13750306539305823</v>
      </c>
      <c r="I450" s="363"/>
    </row>
    <row r="451" spans="2:9" x14ac:dyDescent="0.25">
      <c r="B451" s="620">
        <v>42573</v>
      </c>
      <c r="C451" s="362">
        <v>9278</v>
      </c>
      <c r="D451" s="621">
        <v>16.679099999999998</v>
      </c>
      <c r="E451" s="363">
        <v>14.11</v>
      </c>
      <c r="F451" s="363">
        <f t="shared" si="91"/>
        <v>-23836.109799999987</v>
      </c>
      <c r="G451" s="363">
        <f t="shared" si="92"/>
        <v>154748.68979999999</v>
      </c>
      <c r="H451" s="364">
        <f t="shared" si="93"/>
        <v>-0.15403109280476759</v>
      </c>
      <c r="I451" s="363"/>
    </row>
    <row r="452" spans="2:9" x14ac:dyDescent="0.25">
      <c r="B452" s="620">
        <v>42576</v>
      </c>
      <c r="C452" s="362">
        <v>9478</v>
      </c>
      <c r="D452" s="621">
        <v>16.613099999999999</v>
      </c>
      <c r="E452" s="363">
        <v>13.58</v>
      </c>
      <c r="F452" s="363">
        <f t="shared" si="91"/>
        <v>-28747.721799999992</v>
      </c>
      <c r="G452" s="363">
        <f t="shared" si="92"/>
        <v>157458.96179999999</v>
      </c>
      <c r="H452" s="364">
        <f t="shared" si="93"/>
        <v>-0.18257278894366491</v>
      </c>
      <c r="I452" s="363"/>
    </row>
    <row r="453" spans="2:9" x14ac:dyDescent="0.25">
      <c r="B453" s="620">
        <v>42577</v>
      </c>
      <c r="C453" s="383">
        <v>9278</v>
      </c>
      <c r="D453" s="622">
        <v>16.674199999999999</v>
      </c>
      <c r="E453" s="363">
        <v>13.78</v>
      </c>
      <c r="F453" s="363">
        <f t="shared" si="91"/>
        <v>-26852.387599999998</v>
      </c>
      <c r="G453" s="363">
        <f t="shared" si="92"/>
        <v>154703.22759999998</v>
      </c>
      <c r="H453" s="364">
        <f t="shared" si="93"/>
        <v>-0.17357354475776948</v>
      </c>
      <c r="I453" s="363">
        <v>16.53</v>
      </c>
    </row>
    <row r="454" spans="2:9" x14ac:dyDescent="0.25">
      <c r="B454" s="620">
        <v>42578</v>
      </c>
      <c r="C454" s="383">
        <v>9478</v>
      </c>
      <c r="D454" s="622">
        <v>16.6004</v>
      </c>
      <c r="E454" s="363">
        <v>13.13</v>
      </c>
      <c r="F454" s="363">
        <f t="shared" si="91"/>
        <v>-32892.451199999996</v>
      </c>
      <c r="G454" s="363">
        <f t="shared" si="92"/>
        <v>157338.5912</v>
      </c>
      <c r="H454" s="364">
        <f t="shared" si="93"/>
        <v>-0.20905520348907253</v>
      </c>
      <c r="I454" s="363"/>
    </row>
    <row r="455" spans="2:9" x14ac:dyDescent="0.25">
      <c r="B455" s="620">
        <v>42580</v>
      </c>
      <c r="C455" s="362">
        <v>9478</v>
      </c>
      <c r="D455" s="621">
        <v>16.599</v>
      </c>
      <c r="E455" s="363">
        <v>13.64</v>
      </c>
      <c r="F455" s="363">
        <f t="shared" si="91"/>
        <v>-28045.401999999998</v>
      </c>
      <c r="G455" s="363">
        <f t="shared" si="92"/>
        <v>157325.32200000001</v>
      </c>
      <c r="H455" s="365">
        <f t="shared" si="93"/>
        <v>-0.17826375082836313</v>
      </c>
      <c r="I455" s="363"/>
    </row>
    <row r="456" spans="2:9" x14ac:dyDescent="0.25">
      <c r="B456" s="620">
        <v>42580</v>
      </c>
      <c r="C456" s="362">
        <v>9278</v>
      </c>
      <c r="D456" s="621">
        <v>16.664000000000001</v>
      </c>
      <c r="E456" s="363">
        <v>13.64</v>
      </c>
      <c r="F456" s="363">
        <f t="shared" si="91"/>
        <v>-28056.67200000001</v>
      </c>
      <c r="G456" s="363">
        <f t="shared" si="92"/>
        <v>154608.592</v>
      </c>
      <c r="H456" s="365">
        <f t="shared" si="93"/>
        <v>-0.18146903504560732</v>
      </c>
      <c r="I456" s="363">
        <v>16.53</v>
      </c>
    </row>
    <row r="457" spans="2:9" x14ac:dyDescent="0.25">
      <c r="B457" s="620">
        <v>42583</v>
      </c>
      <c r="C457" s="362">
        <v>9478</v>
      </c>
      <c r="D457" s="621">
        <v>16.5871</v>
      </c>
      <c r="E457" s="363">
        <v>12.92</v>
      </c>
      <c r="F457" s="363">
        <f t="shared" si="91"/>
        <v>-34756.773799999995</v>
      </c>
      <c r="G457" s="363">
        <f t="shared" si="92"/>
        <v>157212.5338</v>
      </c>
      <c r="H457" s="365">
        <f t="shared" si="93"/>
        <v>-0.22108144280796521</v>
      </c>
      <c r="I457" s="363"/>
    </row>
    <row r="458" spans="2:9" ht="15" customHeight="1" x14ac:dyDescent="0.25">
      <c r="B458" s="620">
        <v>42584</v>
      </c>
      <c r="C458" s="362">
        <v>9678</v>
      </c>
      <c r="D458" s="621">
        <v>16.5063</v>
      </c>
      <c r="E458" s="363">
        <v>12.9</v>
      </c>
      <c r="F458" s="363">
        <f t="shared" si="91"/>
        <v>-34901.771399999991</v>
      </c>
      <c r="G458" s="363">
        <f t="shared" si="92"/>
        <v>159747.97140000001</v>
      </c>
      <c r="H458" s="365">
        <f t="shared" si="93"/>
        <v>-0.21848021664455386</v>
      </c>
      <c r="I458" s="363"/>
    </row>
    <row r="459" spans="2:9" x14ac:dyDescent="0.25">
      <c r="B459" s="620">
        <v>42585</v>
      </c>
      <c r="C459" s="362">
        <v>10078</v>
      </c>
      <c r="D459" s="621">
        <v>16.5063</v>
      </c>
      <c r="E459" s="363">
        <v>12.9</v>
      </c>
      <c r="F459" s="363">
        <f t="shared" ref="F459:F474" si="94">C459*(E459-D459)</f>
        <v>-36344.291399999995</v>
      </c>
      <c r="G459" s="363">
        <f t="shared" ref="G459:G474" si="95">IF(C459=0, 0,D459*C459)</f>
        <v>166350.4914</v>
      </c>
      <c r="H459" s="365">
        <f t="shared" ref="H459:H474" si="96">IF(C459=0, D459, (E459-D459)/D459)</f>
        <v>-0.21848021664455386</v>
      </c>
      <c r="I459" s="363"/>
    </row>
    <row r="460" spans="2:9" x14ac:dyDescent="0.25">
      <c r="B460" s="620">
        <v>42586</v>
      </c>
      <c r="C460" s="362">
        <v>9678</v>
      </c>
      <c r="D460" s="621">
        <v>16.489799999999999</v>
      </c>
      <c r="E460" s="363">
        <v>13.41</v>
      </c>
      <c r="F460" s="363">
        <f t="shared" si="94"/>
        <v>-29806.304399999986</v>
      </c>
      <c r="G460" s="363">
        <f t="shared" si="95"/>
        <v>159588.28439999997</v>
      </c>
      <c r="H460" s="365">
        <f t="shared" si="96"/>
        <v>-0.1867700032747516</v>
      </c>
      <c r="I460" s="363"/>
    </row>
    <row r="461" spans="2:9" x14ac:dyDescent="0.25">
      <c r="B461" s="620">
        <v>42586</v>
      </c>
      <c r="C461" s="362">
        <v>9278</v>
      </c>
      <c r="D461" s="621">
        <v>16.609200000000001</v>
      </c>
      <c r="E461" s="363">
        <v>13.66</v>
      </c>
      <c r="F461" s="363">
        <f t="shared" si="94"/>
        <v>-27362.67760000001</v>
      </c>
      <c r="G461" s="363">
        <f t="shared" si="95"/>
        <v>154100.15760000001</v>
      </c>
      <c r="H461" s="365">
        <f t="shared" si="96"/>
        <v>-0.17756424150470829</v>
      </c>
      <c r="I461" s="363">
        <v>16.53</v>
      </c>
    </row>
    <row r="462" spans="2:9" x14ac:dyDescent="0.25">
      <c r="B462" s="620">
        <v>42586</v>
      </c>
      <c r="C462" s="362">
        <v>9138</v>
      </c>
      <c r="D462" s="621">
        <v>16.6511</v>
      </c>
      <c r="E462" s="363">
        <v>13.87</v>
      </c>
      <c r="F462" s="363">
        <f t="shared" si="94"/>
        <v>-25413.691800000004</v>
      </c>
      <c r="G462" s="363">
        <f t="shared" si="95"/>
        <v>152157.7518</v>
      </c>
      <c r="H462" s="364">
        <f t="shared" si="96"/>
        <v>-0.1670219985466426</v>
      </c>
      <c r="I462" s="363"/>
    </row>
    <row r="463" spans="2:9" x14ac:dyDescent="0.25">
      <c r="B463" s="620">
        <v>42593</v>
      </c>
      <c r="C463" s="362">
        <v>8678</v>
      </c>
      <c r="D463" s="621">
        <v>16.760300000000001</v>
      </c>
      <c r="E463" s="363">
        <v>14.61</v>
      </c>
      <c r="F463" s="363">
        <f t="shared" si="94"/>
        <v>-18660.303400000012</v>
      </c>
      <c r="G463" s="363">
        <f t="shared" si="95"/>
        <v>145445.88340000002</v>
      </c>
      <c r="H463" s="364">
        <f t="shared" si="96"/>
        <v>-0.12829722618330228</v>
      </c>
      <c r="I463" s="363"/>
    </row>
    <row r="464" spans="2:9" x14ac:dyDescent="0.25">
      <c r="B464" s="620">
        <v>42597</v>
      </c>
      <c r="C464" s="362">
        <v>8678</v>
      </c>
      <c r="D464" s="621">
        <v>16.7471</v>
      </c>
      <c r="E464" s="363">
        <v>14.9</v>
      </c>
      <c r="F464" s="363">
        <f t="shared" si="94"/>
        <v>-16029.133799999994</v>
      </c>
      <c r="G464" s="363">
        <f t="shared" si="95"/>
        <v>145331.33379999999</v>
      </c>
      <c r="H464" s="364">
        <f t="shared" si="96"/>
        <v>-0.11029372249523794</v>
      </c>
      <c r="I464" s="363"/>
    </row>
    <row r="465" spans="2:9" x14ac:dyDescent="0.25">
      <c r="B465" s="620">
        <v>42598</v>
      </c>
      <c r="C465" s="362">
        <v>8178</v>
      </c>
      <c r="D465" s="621">
        <v>16.8429</v>
      </c>
      <c r="E465" s="363">
        <v>15.17</v>
      </c>
      <c r="F465" s="363">
        <f t="shared" si="94"/>
        <v>-13680.976200000003</v>
      </c>
      <c r="G465" s="363">
        <f t="shared" si="95"/>
        <v>137741.23620000001</v>
      </c>
      <c r="H465" s="364">
        <f t="shared" si="96"/>
        <v>-9.9323750660515728E-2</v>
      </c>
      <c r="I465" s="363">
        <v>16.75</v>
      </c>
    </row>
    <row r="466" spans="2:9" x14ac:dyDescent="0.25">
      <c r="B466" s="620">
        <v>42599</v>
      </c>
      <c r="C466" s="362">
        <v>7178</v>
      </c>
      <c r="D466" s="621">
        <v>17.009899999999998</v>
      </c>
      <c r="E466" s="363">
        <v>15.7</v>
      </c>
      <c r="F466" s="363">
        <f t="shared" si="94"/>
        <v>-9402.4621999999927</v>
      </c>
      <c r="G466" s="363">
        <f t="shared" si="95"/>
        <v>122097.06219999999</v>
      </c>
      <c r="H466" s="364">
        <f t="shared" si="96"/>
        <v>-7.7008095285686515E-2</v>
      </c>
      <c r="I466" s="363"/>
    </row>
    <row r="467" spans="2:9" x14ac:dyDescent="0.25">
      <c r="B467" s="620">
        <v>42600</v>
      </c>
      <c r="C467" s="362">
        <v>5500</v>
      </c>
      <c r="D467" s="621">
        <v>17.185600000000001</v>
      </c>
      <c r="E467" s="363">
        <v>16.68</v>
      </c>
      <c r="F467" s="363">
        <f t="shared" si="94"/>
        <v>-2780.8000000000065</v>
      </c>
      <c r="G467" s="363">
        <f t="shared" si="95"/>
        <v>94520.8</v>
      </c>
      <c r="H467" s="364">
        <f t="shared" si="96"/>
        <v>-2.9419979517735846E-2</v>
      </c>
      <c r="I467" s="363"/>
    </row>
    <row r="468" spans="2:9" x14ac:dyDescent="0.25">
      <c r="B468" s="620">
        <v>42601</v>
      </c>
      <c r="C468" s="362">
        <v>5000</v>
      </c>
      <c r="D468" s="621">
        <v>17.222200000000001</v>
      </c>
      <c r="E468" s="363">
        <v>16.8</v>
      </c>
      <c r="F468" s="363">
        <f t="shared" si="94"/>
        <v>-2111.0000000000005</v>
      </c>
      <c r="G468" s="363">
        <f t="shared" si="95"/>
        <v>86111</v>
      </c>
      <c r="H468" s="364">
        <f t="shared" si="96"/>
        <v>-2.4514870341768188E-2</v>
      </c>
      <c r="I468" s="363"/>
    </row>
    <row r="469" spans="2:9" x14ac:dyDescent="0.25">
      <c r="B469" s="620">
        <v>42604</v>
      </c>
      <c r="C469" s="362">
        <v>6000</v>
      </c>
      <c r="D469" s="621">
        <v>16.9651</v>
      </c>
      <c r="E469" s="363">
        <v>15.64</v>
      </c>
      <c r="F469" s="363">
        <f t="shared" si="94"/>
        <v>-7950.599999999994</v>
      </c>
      <c r="G469" s="363">
        <f t="shared" si="95"/>
        <v>101790.59999999999</v>
      </c>
      <c r="H469" s="364">
        <f t="shared" si="96"/>
        <v>-7.8107408739117312E-2</v>
      </c>
      <c r="I469" s="363"/>
    </row>
    <row r="470" spans="2:9" x14ac:dyDescent="0.25">
      <c r="B470" s="620">
        <v>42604</v>
      </c>
      <c r="C470" s="362">
        <v>6500</v>
      </c>
      <c r="D470" s="621">
        <v>16.850899999999999</v>
      </c>
      <c r="E470" s="363">
        <v>15.64</v>
      </c>
      <c r="F470" s="363">
        <f t="shared" si="94"/>
        <v>-7870.8499999999922</v>
      </c>
      <c r="G470" s="363">
        <f t="shared" si="95"/>
        <v>109530.84999999999</v>
      </c>
      <c r="H470" s="364">
        <f t="shared" si="96"/>
        <v>-7.1859663282079822E-2</v>
      </c>
      <c r="I470" s="363"/>
    </row>
    <row r="471" spans="2:9" x14ac:dyDescent="0.25">
      <c r="B471" s="620">
        <v>42605</v>
      </c>
      <c r="C471" s="362">
        <v>6000</v>
      </c>
      <c r="D471" s="621">
        <v>16.923500000000001</v>
      </c>
      <c r="E471" s="363">
        <v>16.43</v>
      </c>
      <c r="F471" s="363">
        <f t="shared" si="94"/>
        <v>-2961.0000000000055</v>
      </c>
      <c r="G471" s="363">
        <f t="shared" si="95"/>
        <v>101541</v>
      </c>
      <c r="H471" s="364">
        <f t="shared" si="96"/>
        <v>-2.9160634620498178E-2</v>
      </c>
      <c r="I471" s="363"/>
    </row>
    <row r="472" spans="2:9" x14ac:dyDescent="0.25">
      <c r="B472" s="620">
        <v>42605</v>
      </c>
      <c r="C472" s="362">
        <v>5500</v>
      </c>
      <c r="D472" s="621">
        <v>16.9848</v>
      </c>
      <c r="E472" s="363">
        <v>16.43</v>
      </c>
      <c r="F472" s="363">
        <f t="shared" si="94"/>
        <v>-3051.400000000001</v>
      </c>
      <c r="G472" s="363">
        <f t="shared" si="95"/>
        <v>93416.4</v>
      </c>
      <c r="H472" s="364">
        <f t="shared" si="96"/>
        <v>-3.266450002355048E-2</v>
      </c>
      <c r="I472" s="363"/>
    </row>
    <row r="473" spans="2:9" x14ac:dyDescent="0.25">
      <c r="B473" s="620">
        <v>42605</v>
      </c>
      <c r="C473" s="362">
        <v>5000</v>
      </c>
      <c r="D473" s="621">
        <v>17.035299999999999</v>
      </c>
      <c r="E473" s="363">
        <v>16.43</v>
      </c>
      <c r="F473" s="363">
        <f t="shared" si="94"/>
        <v>-3026.4999999999986</v>
      </c>
      <c r="G473" s="363">
        <f t="shared" si="95"/>
        <v>85176.5</v>
      </c>
      <c r="H473" s="364">
        <f t="shared" si="96"/>
        <v>-3.5532100990296606E-2</v>
      </c>
      <c r="I473" s="363"/>
    </row>
    <row r="474" spans="2:9" x14ac:dyDescent="0.25">
      <c r="B474" s="620">
        <v>42606</v>
      </c>
      <c r="C474" s="362">
        <v>5178</v>
      </c>
      <c r="D474" s="621">
        <v>17.0017</v>
      </c>
      <c r="E474" s="363">
        <v>16.059999999999999</v>
      </c>
      <c r="F474" s="363">
        <f t="shared" si="94"/>
        <v>-4876.1226000000042</v>
      </c>
      <c r="G474" s="363">
        <f t="shared" si="95"/>
        <v>88034.802599999995</v>
      </c>
      <c r="H474" s="364">
        <f t="shared" si="96"/>
        <v>-5.5388578789179958E-2</v>
      </c>
      <c r="I474" s="363"/>
    </row>
    <row r="475" spans="2:9" x14ac:dyDescent="0.25">
      <c r="B475" s="620">
        <v>42607</v>
      </c>
      <c r="C475" s="362">
        <v>5178</v>
      </c>
      <c r="D475" s="621">
        <v>17.0017</v>
      </c>
      <c r="E475" s="363">
        <v>16.010000000000002</v>
      </c>
      <c r="F475" s="363">
        <f>C475*(E475-D475)</f>
        <v>-5135.0225999999902</v>
      </c>
      <c r="G475" s="363">
        <f>IF(C475=0, 0,D475*C475)</f>
        <v>88034.802599999995</v>
      </c>
      <c r="H475" s="364">
        <f>IF(C475=0, D475, (E475-D475)/D475)</f>
        <v>-5.8329461171529789E-2</v>
      </c>
      <c r="I475" s="363"/>
    </row>
    <row r="476" spans="2:9" x14ac:dyDescent="0.25">
      <c r="B476" s="620">
        <v>42608</v>
      </c>
      <c r="C476" s="362">
        <v>6178</v>
      </c>
      <c r="D476" s="621">
        <v>16.825800000000001</v>
      </c>
      <c r="E476" s="363">
        <v>15.95</v>
      </c>
      <c r="F476" s="363">
        <f>C476*(E476-D476)</f>
        <v>-5410.6924000000108</v>
      </c>
      <c r="G476" s="363">
        <f>IF(C476=0, 0,D476*C476)</f>
        <v>103949.79240000001</v>
      </c>
      <c r="H476" s="364">
        <f>IF(C476=0, D476, (E476-D476)/D476)</f>
        <v>-5.2051016890727435E-2</v>
      </c>
      <c r="I476" s="363"/>
    </row>
    <row r="477" spans="2:9" x14ac:dyDescent="0.25">
      <c r="B477" s="620">
        <v>42611</v>
      </c>
      <c r="C477" s="362">
        <v>6178</v>
      </c>
      <c r="D477" s="621">
        <v>16.825800000000001</v>
      </c>
      <c r="E477" s="363">
        <v>15.99</v>
      </c>
      <c r="F477" s="363">
        <f t="shared" ref="F477:F482" si="97">C477*(E477-D477)</f>
        <v>-5163.5724000000046</v>
      </c>
      <c r="G477" s="363">
        <f t="shared" ref="G477:G482" si="98">IF(C477=0, 0,D477*C477)</f>
        <v>103949.79240000001</v>
      </c>
      <c r="H477" s="364">
        <f t="shared" ref="H477:H482" si="99">IF(C477=0, D477, (E477-D477)/D477)</f>
        <v>-4.9673715365688452E-2</v>
      </c>
      <c r="I477" s="363"/>
    </row>
    <row r="478" spans="2:9" ht="15" customHeight="1" x14ac:dyDescent="0.25">
      <c r="B478" s="620">
        <v>42612</v>
      </c>
      <c r="C478" s="362">
        <v>6678</v>
      </c>
      <c r="D478" s="621">
        <v>16.739999999999998</v>
      </c>
      <c r="E478" s="363">
        <v>15.55</v>
      </c>
      <c r="F478" s="443">
        <f t="shared" si="97"/>
        <v>-7946.8199999999852</v>
      </c>
      <c r="G478" s="363">
        <f t="shared" si="98"/>
        <v>111789.71999999999</v>
      </c>
      <c r="H478" s="365">
        <f t="shared" si="99"/>
        <v>-7.1087216248506446E-2</v>
      </c>
      <c r="I478" s="382"/>
    </row>
    <row r="479" spans="2:9" x14ac:dyDescent="0.25">
      <c r="B479" s="620">
        <v>42612</v>
      </c>
      <c r="C479" s="362">
        <v>7178</v>
      </c>
      <c r="D479" s="621">
        <v>16.6571</v>
      </c>
      <c r="E479" s="363">
        <v>15.55</v>
      </c>
      <c r="F479" s="363">
        <f t="shared" si="97"/>
        <v>-7946.7637999999934</v>
      </c>
      <c r="G479" s="363">
        <f t="shared" si="98"/>
        <v>119564.66379999999</v>
      </c>
      <c r="H479" s="364">
        <f t="shared" si="99"/>
        <v>-6.6464150422342369E-2</v>
      </c>
      <c r="I479" s="363"/>
    </row>
    <row r="480" spans="2:9" x14ac:dyDescent="0.25">
      <c r="B480" s="620">
        <v>42613</v>
      </c>
      <c r="C480" s="362">
        <v>7678</v>
      </c>
      <c r="D480" s="621">
        <v>16.565200000000001</v>
      </c>
      <c r="E480" s="363">
        <v>15.02</v>
      </c>
      <c r="F480" s="363">
        <f t="shared" si="97"/>
        <v>-11864.04560000001</v>
      </c>
      <c r="G480" s="363">
        <f t="shared" si="98"/>
        <v>127187.60560000001</v>
      </c>
      <c r="H480" s="364">
        <f t="shared" si="99"/>
        <v>-9.3279887957887692E-2</v>
      </c>
      <c r="I480" s="363" t="s">
        <v>254</v>
      </c>
    </row>
    <row r="481" spans="2:9" x14ac:dyDescent="0.25">
      <c r="B481" s="620">
        <v>42613</v>
      </c>
      <c r="C481" s="362">
        <v>8178</v>
      </c>
      <c r="D481" s="621">
        <v>16.474399999999999</v>
      </c>
      <c r="E481" s="363">
        <v>15.02</v>
      </c>
      <c r="F481" s="363">
        <f t="shared" si="97"/>
        <v>-11894.083199999997</v>
      </c>
      <c r="G481" s="363">
        <f t="shared" si="98"/>
        <v>134727.64319999999</v>
      </c>
      <c r="H481" s="364">
        <f t="shared" si="99"/>
        <v>-8.8282426067110162E-2</v>
      </c>
      <c r="I481" s="363" t="s">
        <v>255</v>
      </c>
    </row>
    <row r="482" spans="2:9" x14ac:dyDescent="0.25">
      <c r="B482" s="620">
        <v>42615</v>
      </c>
      <c r="C482" s="362">
        <v>7678</v>
      </c>
      <c r="D482" s="621">
        <v>16.528099999999998</v>
      </c>
      <c r="E482" s="363">
        <v>15.49</v>
      </c>
      <c r="F482" s="363">
        <f t="shared" si="97"/>
        <v>-7970.5317999999861</v>
      </c>
      <c r="G482" s="363">
        <f t="shared" si="98"/>
        <v>126902.75179999998</v>
      </c>
      <c r="H482" s="364">
        <f t="shared" si="99"/>
        <v>-6.2808187268953986E-2</v>
      </c>
      <c r="I482" s="363">
        <v>16.350000000000001</v>
      </c>
    </row>
    <row r="483" spans="2:9" x14ac:dyDescent="0.25">
      <c r="B483" s="620">
        <v>42616</v>
      </c>
      <c r="C483" s="362">
        <v>7678</v>
      </c>
      <c r="D483" s="621">
        <v>16.528099999999998</v>
      </c>
      <c r="E483" s="363">
        <v>15.64</v>
      </c>
      <c r="F483" s="363">
        <f>C483*(E483-D483)</f>
        <v>-6818.8317999999836</v>
      </c>
      <c r="G483" s="363">
        <f>IF(C483=0, 0,D483*C483)</f>
        <v>126902.75179999998</v>
      </c>
      <c r="H483" s="364">
        <f>IF(C483=0, D483, (E483-D483)/D483)</f>
        <v>-5.3732733950060681E-2</v>
      </c>
      <c r="I483" s="363"/>
    </row>
    <row r="484" spans="2:9" x14ac:dyDescent="0.25">
      <c r="B484" s="620">
        <v>42621</v>
      </c>
      <c r="C484" s="362">
        <v>7178</v>
      </c>
      <c r="D484" s="621">
        <v>16.545400000000001</v>
      </c>
      <c r="E484" s="363">
        <v>16.739999999999998</v>
      </c>
      <c r="F484" s="363">
        <f>C484*(E484-D484)</f>
        <v>1396.8387999999832</v>
      </c>
      <c r="G484" s="363">
        <f>IF(C484=0, 0,D484*C484)</f>
        <v>118762.8812</v>
      </c>
      <c r="H484" s="364">
        <f>IF(C484=0, D484, (E484-D484)/D484)</f>
        <v>1.1761577235968768E-2</v>
      </c>
      <c r="I484" s="363"/>
    </row>
    <row r="485" spans="2:9" x14ac:dyDescent="0.25">
      <c r="B485" s="620">
        <v>42621</v>
      </c>
      <c r="C485" s="383">
        <v>6678</v>
      </c>
      <c r="D485" s="622">
        <v>16.532299999999999</v>
      </c>
      <c r="E485" s="363">
        <v>16.739999999999998</v>
      </c>
      <c r="F485" s="363">
        <f>C485*(E485-D485)</f>
        <v>1387.0205999999941</v>
      </c>
      <c r="G485" s="363">
        <f>IF(C485=0, 0,D485*C485)</f>
        <v>110402.6994</v>
      </c>
      <c r="H485" s="364">
        <f>IF(C485=0, D485, (E485-D485)/D485)</f>
        <v>1.256328520532528E-2</v>
      </c>
      <c r="I485" s="363"/>
    </row>
    <row r="486" spans="2:9" x14ac:dyDescent="0.25">
      <c r="B486" s="620">
        <v>42621</v>
      </c>
      <c r="C486" s="362">
        <v>6458</v>
      </c>
      <c r="D486" s="621">
        <v>16.524263999999999</v>
      </c>
      <c r="E486" s="363">
        <v>16.739999999999998</v>
      </c>
      <c r="F486" s="363">
        <f>C486*(E486-D486)</f>
        <v>1393.2230879999981</v>
      </c>
      <c r="G486" s="363">
        <f>IF(C486=0, 0,D486*C486)</f>
        <v>106713.69691199998</v>
      </c>
      <c r="H486" s="364">
        <f>IF(C486=0, D486, (E486-D486)/D486)</f>
        <v>1.3055710075801242E-2</v>
      </c>
      <c r="I486" s="363"/>
    </row>
    <row r="487" spans="2:9" ht="15" customHeight="1" x14ac:dyDescent="0.25">
      <c r="B487" s="620">
        <v>42622</v>
      </c>
      <c r="C487" s="362">
        <v>7178</v>
      </c>
      <c r="D487" s="621">
        <v>16.477945999999999</v>
      </c>
      <c r="E487" s="363">
        <v>15.67</v>
      </c>
      <c r="F487" s="363">
        <f>C487*(E487-D487)</f>
        <v>-5799.4363879999955</v>
      </c>
      <c r="G487" s="363">
        <f>IF(C487=0, 0,D487*C487)</f>
        <v>118278.696388</v>
      </c>
      <c r="H487" s="364">
        <f>IF(C487=0, D487, (E487-D487)/D487)</f>
        <v>-4.9031960658203359E-2</v>
      </c>
      <c r="I487" s="363"/>
    </row>
    <row r="488" spans="2:9" x14ac:dyDescent="0.25">
      <c r="B488" s="620">
        <v>42622</v>
      </c>
      <c r="C488" s="362">
        <v>7678</v>
      </c>
      <c r="D488" s="621">
        <v>16.430541999999999</v>
      </c>
      <c r="E488" s="363">
        <v>15.67</v>
      </c>
      <c r="F488" s="363">
        <f t="shared" ref="F488:F494" si="100">C488*(E488-D488)</f>
        <v>-5839.4414759999936</v>
      </c>
      <c r="G488" s="363">
        <f t="shared" ref="G488:G494" si="101">IF(C488=0, 0,D488*C488)</f>
        <v>126153.70147599999</v>
      </c>
      <c r="H488" s="364">
        <f t="shared" ref="H488:H494" si="102">IF(C488=0, D488, (E488-D488)/D488)</f>
        <v>-4.6288308687564853E-2</v>
      </c>
      <c r="I488" s="363">
        <v>16.350000000000001</v>
      </c>
    </row>
    <row r="489" spans="2:9" x14ac:dyDescent="0.25">
      <c r="B489" s="620">
        <v>42625</v>
      </c>
      <c r="C489" s="383">
        <v>7678</v>
      </c>
      <c r="D489" s="622">
        <v>16.412330000000001</v>
      </c>
      <c r="E489" s="363">
        <v>15.47</v>
      </c>
      <c r="F489" s="363">
        <f t="shared" si="100"/>
        <v>-7235.2097400000011</v>
      </c>
      <c r="G489" s="363">
        <f t="shared" si="101"/>
        <v>126013.86974000001</v>
      </c>
      <c r="H489" s="364">
        <f t="shared" si="102"/>
        <v>-5.7415979327737135E-2</v>
      </c>
      <c r="I489" s="363"/>
    </row>
    <row r="490" spans="2:9" x14ac:dyDescent="0.25">
      <c r="B490" s="620">
        <v>42625</v>
      </c>
      <c r="C490" s="383">
        <v>7678</v>
      </c>
      <c r="D490" s="622">
        <v>16.355817999999999</v>
      </c>
      <c r="E490" s="363">
        <v>15.47</v>
      </c>
      <c r="F490" s="363">
        <f t="shared" si="100"/>
        <v>-6801.3106039999893</v>
      </c>
      <c r="G490" s="363">
        <f t="shared" si="101"/>
        <v>125579.970604</v>
      </c>
      <c r="H490" s="364">
        <f t="shared" si="102"/>
        <v>-5.4159198885680847E-2</v>
      </c>
      <c r="I490" s="363" t="s">
        <v>269</v>
      </c>
    </row>
    <row r="491" spans="2:9" x14ac:dyDescent="0.25">
      <c r="B491" s="620">
        <v>42626</v>
      </c>
      <c r="C491" s="362">
        <v>8278</v>
      </c>
      <c r="D491" s="621">
        <v>16.25066</v>
      </c>
      <c r="E491" s="363">
        <v>14.34</v>
      </c>
      <c r="F491" s="363">
        <f t="shared" si="100"/>
        <v>-15816.44348</v>
      </c>
      <c r="G491" s="363">
        <f t="shared" si="101"/>
        <v>134522.96348000001</v>
      </c>
      <c r="H491" s="365">
        <f t="shared" si="102"/>
        <v>-0.11757430159759666</v>
      </c>
      <c r="I491" s="363"/>
    </row>
    <row r="492" spans="2:9" x14ac:dyDescent="0.25">
      <c r="B492" s="620">
        <v>42626</v>
      </c>
      <c r="C492" s="362">
        <v>8678</v>
      </c>
      <c r="D492" s="621">
        <v>16.18149</v>
      </c>
      <c r="E492" s="363">
        <v>14.34</v>
      </c>
      <c r="F492" s="363">
        <f t="shared" si="100"/>
        <v>-15980.450220000002</v>
      </c>
      <c r="G492" s="363">
        <f t="shared" si="101"/>
        <v>140422.97021999999</v>
      </c>
      <c r="H492" s="365">
        <f t="shared" si="102"/>
        <v>-0.11380225183218605</v>
      </c>
      <c r="I492" s="363"/>
    </row>
    <row r="493" spans="2:9" x14ac:dyDescent="0.25">
      <c r="B493" s="620">
        <v>42626</v>
      </c>
      <c r="C493" s="362">
        <v>8978</v>
      </c>
      <c r="D493" s="621">
        <v>16.124635000000001</v>
      </c>
      <c r="E493" s="363">
        <v>14.34</v>
      </c>
      <c r="F493" s="363">
        <f t="shared" si="100"/>
        <v>-16022.453030000013</v>
      </c>
      <c r="G493" s="363">
        <f t="shared" si="101"/>
        <v>144766.97303000002</v>
      </c>
      <c r="H493" s="365">
        <f t="shared" si="102"/>
        <v>-0.11067754401882594</v>
      </c>
      <c r="I493" s="363"/>
    </row>
    <row r="494" spans="2:9" x14ac:dyDescent="0.25">
      <c r="B494" s="620">
        <v>42626</v>
      </c>
      <c r="C494" s="362">
        <v>9278</v>
      </c>
      <c r="D494" s="621">
        <v>16.064019999999999</v>
      </c>
      <c r="E494" s="363">
        <v>14.34</v>
      </c>
      <c r="F494" s="363">
        <f t="shared" si="100"/>
        <v>-15995.457559999995</v>
      </c>
      <c r="G494" s="363">
        <f t="shared" si="101"/>
        <v>149041.97756</v>
      </c>
      <c r="H494" s="365">
        <f t="shared" si="102"/>
        <v>-0.10732182853357998</v>
      </c>
      <c r="I494" s="363" t="s">
        <v>270</v>
      </c>
    </row>
    <row r="495" spans="2:9" x14ac:dyDescent="0.25">
      <c r="B495" s="620">
        <v>42627</v>
      </c>
      <c r="C495" s="362">
        <v>9478</v>
      </c>
      <c r="D495" s="621">
        <v>16.020790999999999</v>
      </c>
      <c r="E495" s="363">
        <v>14.01</v>
      </c>
      <c r="F495" s="363">
        <f t="shared" ref="F495:F502" si="103">C495*(E495-D495)</f>
        <v>-19058.277097999995</v>
      </c>
      <c r="G495" s="363">
        <f t="shared" ref="G495:G502" si="104">IF(C495=0, 0,D495*C495)</f>
        <v>151845.05709799999</v>
      </c>
      <c r="H495" s="365">
        <f t="shared" ref="H495:H502" si="105">IF(C495=0, D495, (E495-D495)/D495)</f>
        <v>-0.1255113433537707</v>
      </c>
      <c r="I495" s="363"/>
    </row>
    <row r="496" spans="2:9" x14ac:dyDescent="0.25">
      <c r="B496" s="620">
        <v>42628</v>
      </c>
      <c r="C496" s="362">
        <v>9478</v>
      </c>
      <c r="D496" s="621">
        <v>16.015726999999998</v>
      </c>
      <c r="E496" s="363">
        <v>14.26</v>
      </c>
      <c r="F496" s="363">
        <f t="shared" si="103"/>
        <v>-16640.780505999985</v>
      </c>
      <c r="G496" s="363">
        <f t="shared" si="104"/>
        <v>151797.06050599998</v>
      </c>
      <c r="H496" s="365">
        <f t="shared" si="105"/>
        <v>-0.1096251827968845</v>
      </c>
      <c r="I496" s="363"/>
    </row>
    <row r="497" spans="2:9" x14ac:dyDescent="0.25">
      <c r="B497" s="620">
        <v>42629</v>
      </c>
      <c r="C497" s="362">
        <v>9478</v>
      </c>
      <c r="D497" s="621">
        <v>16.015726999999998</v>
      </c>
      <c r="E497" s="363">
        <v>14.24</v>
      </c>
      <c r="F497" s="363">
        <f t="shared" si="103"/>
        <v>-16830.340505999982</v>
      </c>
      <c r="G497" s="363">
        <f t="shared" si="104"/>
        <v>151797.06050599998</v>
      </c>
      <c r="H497" s="365">
        <f t="shared" si="105"/>
        <v>-0.1108739553315312</v>
      </c>
      <c r="I497" s="363"/>
    </row>
    <row r="498" spans="2:9" x14ac:dyDescent="0.25">
      <c r="B498" s="620">
        <v>42632</v>
      </c>
      <c r="C498" s="362">
        <v>9678</v>
      </c>
      <c r="D498" s="621">
        <v>15.975311</v>
      </c>
      <c r="E498" s="363">
        <v>14.09</v>
      </c>
      <c r="F498" s="363">
        <f t="shared" si="103"/>
        <v>-18246.039857999996</v>
      </c>
      <c r="G498" s="363">
        <f t="shared" si="104"/>
        <v>154609.05985799999</v>
      </c>
      <c r="H498" s="364">
        <f t="shared" si="105"/>
        <v>-0.11801404054043141</v>
      </c>
      <c r="I498" s="363"/>
    </row>
    <row r="499" spans="2:9" x14ac:dyDescent="0.25">
      <c r="B499" s="620">
        <v>42633</v>
      </c>
      <c r="C499" s="362">
        <v>9878</v>
      </c>
      <c r="D499" s="621">
        <v>15.937544000000001</v>
      </c>
      <c r="E499" s="363">
        <v>13.87</v>
      </c>
      <c r="F499" s="363">
        <f t="shared" si="103"/>
        <v>-20423.199632000014</v>
      </c>
      <c r="G499" s="363">
        <f t="shared" si="104"/>
        <v>157431.05963200002</v>
      </c>
      <c r="H499" s="364">
        <f t="shared" si="105"/>
        <v>-0.12972789282966068</v>
      </c>
      <c r="I499" s="363"/>
    </row>
    <row r="500" spans="2:9" x14ac:dyDescent="0.25">
      <c r="B500" s="620">
        <v>42633</v>
      </c>
      <c r="C500" s="362">
        <v>10000</v>
      </c>
      <c r="D500" s="621">
        <v>15.915126000000001</v>
      </c>
      <c r="E500" s="363">
        <v>13.87</v>
      </c>
      <c r="F500" s="363">
        <f t="shared" si="103"/>
        <v>-20451.260000000017</v>
      </c>
      <c r="G500" s="363">
        <f t="shared" si="104"/>
        <v>159151.26</v>
      </c>
      <c r="H500" s="364">
        <f t="shared" si="105"/>
        <v>-0.12850203008132022</v>
      </c>
      <c r="I500" s="363"/>
    </row>
    <row r="501" spans="2:9" x14ac:dyDescent="0.25">
      <c r="B501" s="620">
        <v>42634</v>
      </c>
      <c r="C501" s="362">
        <v>9678</v>
      </c>
      <c r="D501" s="621">
        <v>15.969538999999999</v>
      </c>
      <c r="E501" s="363">
        <v>14.65</v>
      </c>
      <c r="F501" s="363">
        <f t="shared" si="103"/>
        <v>-12770.498441999989</v>
      </c>
      <c r="G501" s="363">
        <f t="shared" si="104"/>
        <v>154553.19844199999</v>
      </c>
      <c r="H501" s="364">
        <f t="shared" si="105"/>
        <v>-8.2628496664806608E-2</v>
      </c>
      <c r="I501" s="363"/>
    </row>
    <row r="502" spans="2:9" x14ac:dyDescent="0.25">
      <c r="B502" s="620">
        <v>42634</v>
      </c>
      <c r="C502" s="362">
        <v>9278</v>
      </c>
      <c r="D502" s="621">
        <v>16.026872999999998</v>
      </c>
      <c r="E502" s="363">
        <v>14.65</v>
      </c>
      <c r="F502" s="363">
        <f t="shared" si="103"/>
        <v>-12774.627693999981</v>
      </c>
      <c r="G502" s="363">
        <f t="shared" si="104"/>
        <v>148697.32769399998</v>
      </c>
      <c r="H502" s="364">
        <f t="shared" si="105"/>
        <v>-8.5910270830747718E-2</v>
      </c>
      <c r="I502" s="363">
        <v>16</v>
      </c>
    </row>
    <row r="503" spans="2:9" x14ac:dyDescent="0.25">
      <c r="B503" s="620">
        <v>42635</v>
      </c>
      <c r="C503" s="362">
        <v>9278</v>
      </c>
      <c r="D503" s="621">
        <v>16.026872999999998</v>
      </c>
      <c r="E503" s="363">
        <v>14.87</v>
      </c>
      <c r="F503" s="363">
        <f t="shared" ref="F503:F514" si="106">C503*(E503-D503)</f>
        <v>-10733.467693999992</v>
      </c>
      <c r="G503" s="363">
        <f t="shared" ref="G503:G514" si="107">IF(C503=0, 0,D503*C503)</f>
        <v>148697.32769399998</v>
      </c>
      <c r="H503" s="364">
        <f t="shared" ref="H503:H514" si="108">IF(C503=0, D503, (E503-D503)/D503)</f>
        <v>-7.2183326092369937E-2</v>
      </c>
      <c r="I503" s="363"/>
    </row>
    <row r="504" spans="2:9" x14ac:dyDescent="0.25">
      <c r="B504" s="620">
        <v>42636</v>
      </c>
      <c r="C504" s="362">
        <v>9478</v>
      </c>
      <c r="D504" s="621">
        <v>15.992122</v>
      </c>
      <c r="E504" s="363">
        <v>14.49</v>
      </c>
      <c r="F504" s="363">
        <f t="shared" si="106"/>
        <v>-14237.112315999999</v>
      </c>
      <c r="G504" s="363">
        <f t="shared" si="107"/>
        <v>151573.33231600001</v>
      </c>
      <c r="H504" s="364">
        <f t="shared" si="108"/>
        <v>-9.39288732289561E-2</v>
      </c>
      <c r="I504" s="363"/>
    </row>
    <row r="505" spans="2:9" x14ac:dyDescent="0.25">
      <c r="B505" s="620">
        <v>42639</v>
      </c>
      <c r="C505" s="362">
        <v>9278</v>
      </c>
      <c r="D505" s="621">
        <v>16.019549999999999</v>
      </c>
      <c r="E505" s="363">
        <v>14.41</v>
      </c>
      <c r="F505" s="363">
        <f t="shared" si="106"/>
        <v>-14933.404899999989</v>
      </c>
      <c r="G505" s="363">
        <f t="shared" si="107"/>
        <v>148629.38489999998</v>
      </c>
      <c r="H505" s="364">
        <f t="shared" si="108"/>
        <v>-0.10047410819904422</v>
      </c>
      <c r="I505" s="363">
        <v>16</v>
      </c>
    </row>
    <row r="506" spans="2:9" x14ac:dyDescent="0.25">
      <c r="B506" s="620">
        <v>42639</v>
      </c>
      <c r="C506" s="362">
        <v>9478</v>
      </c>
      <c r="D506" s="621">
        <v>15.987468</v>
      </c>
      <c r="E506" s="363">
        <v>14.41</v>
      </c>
      <c r="F506" s="363">
        <f t="shared" si="106"/>
        <v>-14951.241703999996</v>
      </c>
      <c r="G506" s="363">
        <f t="shared" si="107"/>
        <v>151529.221704</v>
      </c>
      <c r="H506" s="364">
        <f t="shared" si="108"/>
        <v>-9.8669032519721048E-2</v>
      </c>
      <c r="I506" s="363"/>
    </row>
    <row r="507" spans="2:9" x14ac:dyDescent="0.25">
      <c r="B507" s="620">
        <v>42639</v>
      </c>
      <c r="C507" s="362">
        <v>9678</v>
      </c>
      <c r="D507" s="621">
        <v>15.954266000000001</v>
      </c>
      <c r="E507" s="363">
        <v>14.41</v>
      </c>
      <c r="F507" s="363">
        <f t="shared" si="106"/>
        <v>-14945.406348000004</v>
      </c>
      <c r="G507" s="363">
        <f t="shared" si="107"/>
        <v>154405.386348</v>
      </c>
      <c r="H507" s="364">
        <f t="shared" si="108"/>
        <v>-9.6793296538994669E-2</v>
      </c>
      <c r="I507" s="363"/>
    </row>
    <row r="508" spans="2:9" x14ac:dyDescent="0.25">
      <c r="B508" s="620">
        <v>42640</v>
      </c>
      <c r="C508" s="362">
        <v>10000</v>
      </c>
      <c r="D508" s="621">
        <v>15.890373</v>
      </c>
      <c r="E508" s="363">
        <v>14.06</v>
      </c>
      <c r="F508" s="363">
        <f t="shared" si="106"/>
        <v>-18303.73</v>
      </c>
      <c r="G508" s="363">
        <f t="shared" si="107"/>
        <v>158903.73000000001</v>
      </c>
      <c r="H508" s="364">
        <f t="shared" si="108"/>
        <v>-0.11518754153851517</v>
      </c>
      <c r="I508" s="363"/>
    </row>
    <row r="509" spans="2:9" x14ac:dyDescent="0.25">
      <c r="B509" s="620">
        <v>42641</v>
      </c>
      <c r="C509" s="362">
        <v>9278</v>
      </c>
      <c r="D509" s="621">
        <v>15.968</v>
      </c>
      <c r="E509" s="363">
        <v>15.18</v>
      </c>
      <c r="F509" s="363">
        <f t="shared" si="106"/>
        <v>-7311.0640000000021</v>
      </c>
      <c r="G509" s="363">
        <f t="shared" si="107"/>
        <v>148151.10399999999</v>
      </c>
      <c r="H509" s="364">
        <f t="shared" si="108"/>
        <v>-4.9348697394789594E-2</v>
      </c>
      <c r="I509" s="363" t="s">
        <v>282</v>
      </c>
    </row>
    <row r="510" spans="2:9" x14ac:dyDescent="0.25">
      <c r="B510" s="620">
        <v>42641</v>
      </c>
      <c r="C510" s="362">
        <v>8978</v>
      </c>
      <c r="D510" s="621">
        <v>15.991466000000001</v>
      </c>
      <c r="E510" s="363">
        <v>15.18</v>
      </c>
      <c r="F510" s="363">
        <f t="shared" si="106"/>
        <v>-7285.3417480000098</v>
      </c>
      <c r="G510" s="363">
        <f t="shared" si="107"/>
        <v>143571.38174800001</v>
      </c>
      <c r="H510" s="364">
        <f t="shared" si="108"/>
        <v>-5.0743690415875634E-2</v>
      </c>
      <c r="I510" s="363"/>
    </row>
    <row r="511" spans="2:9" x14ac:dyDescent="0.25">
      <c r="B511" s="620">
        <v>42642</v>
      </c>
      <c r="C511" s="362">
        <v>8678</v>
      </c>
      <c r="D511" s="621">
        <v>16.016100000000002</v>
      </c>
      <c r="E511" s="363">
        <v>15.9</v>
      </c>
      <c r="F511" s="363">
        <f t="shared" si="106"/>
        <v>-1007.5158000000105</v>
      </c>
      <c r="G511" s="363">
        <f t="shared" si="107"/>
        <v>138987.71580000001</v>
      </c>
      <c r="H511" s="364">
        <f t="shared" si="108"/>
        <v>-7.2489557382884214E-3</v>
      </c>
      <c r="I511" s="363"/>
    </row>
    <row r="512" spans="2:9" ht="15" customHeight="1" x14ac:dyDescent="0.25">
      <c r="B512" s="620">
        <v>42642</v>
      </c>
      <c r="C512" s="362">
        <v>7978</v>
      </c>
      <c r="D512" s="621">
        <v>16.036825</v>
      </c>
      <c r="E512" s="363">
        <v>15.9</v>
      </c>
      <c r="F512" s="363">
        <f t="shared" si="106"/>
        <v>-1091.5898499999998</v>
      </c>
      <c r="G512" s="363">
        <f t="shared" si="107"/>
        <v>127941.78985</v>
      </c>
      <c r="H512" s="364">
        <f t="shared" si="108"/>
        <v>-8.5319257396648009E-3</v>
      </c>
      <c r="I512" s="363"/>
    </row>
    <row r="513" spans="2:9" x14ac:dyDescent="0.25">
      <c r="B513" s="620">
        <v>42642</v>
      </c>
      <c r="C513" s="362">
        <v>7764</v>
      </c>
      <c r="D513" s="621">
        <v>16.038399999999999</v>
      </c>
      <c r="E513" s="363">
        <v>15.9</v>
      </c>
      <c r="F513" s="363">
        <f t="shared" si="106"/>
        <v>-1074.5375999999919</v>
      </c>
      <c r="G513" s="363">
        <f t="shared" si="107"/>
        <v>124522.1376</v>
      </c>
      <c r="H513" s="364">
        <f t="shared" si="108"/>
        <v>-8.6292897047086353E-3</v>
      </c>
      <c r="I513" s="363"/>
    </row>
    <row r="514" spans="2:9" x14ac:dyDescent="0.25">
      <c r="B514" s="620">
        <v>42642</v>
      </c>
      <c r="C514" s="362">
        <v>8178</v>
      </c>
      <c r="D514" s="621">
        <v>16.019235999999999</v>
      </c>
      <c r="E514" s="363">
        <v>15.9</v>
      </c>
      <c r="F514" s="363">
        <f t="shared" si="106"/>
        <v>-975.11200799999187</v>
      </c>
      <c r="G514" s="363">
        <f t="shared" si="107"/>
        <v>131005.31200799999</v>
      </c>
      <c r="H514" s="364">
        <f t="shared" si="108"/>
        <v>-7.4433012910228059E-3</v>
      </c>
      <c r="I514" s="363" t="s">
        <v>283</v>
      </c>
    </row>
    <row r="515" spans="2:9" x14ac:dyDescent="0.25">
      <c r="B515" s="620">
        <v>42643</v>
      </c>
      <c r="C515" s="362">
        <v>8178</v>
      </c>
      <c r="D515" s="621">
        <v>16.019235999999999</v>
      </c>
      <c r="E515" s="363">
        <v>15.81</v>
      </c>
      <c r="F515" s="363">
        <f>C515*(E515-D515)</f>
        <v>-1711.1320079999907</v>
      </c>
      <c r="G515" s="363">
        <f>IF(C515=0, 0,D515*C515)</f>
        <v>131005.31200799999</v>
      </c>
      <c r="H515" s="364">
        <f>IF(C515=0, D515, (E515-D515)/D515)</f>
        <v>-1.3061546755413234E-2</v>
      </c>
      <c r="I515" s="363"/>
    </row>
    <row r="516" spans="2:9" x14ac:dyDescent="0.25">
      <c r="B516" s="620">
        <v>42646</v>
      </c>
      <c r="C516" s="362">
        <v>8178</v>
      </c>
      <c r="D516" s="621">
        <v>16.019235999999999</v>
      </c>
      <c r="E516" s="363">
        <v>15.98</v>
      </c>
      <c r="F516" s="363">
        <f t="shared" ref="F516:F525" si="109">C516*(E516-D516)</f>
        <v>-320.8720079999913</v>
      </c>
      <c r="G516" s="363">
        <f t="shared" ref="G516:G525" si="110">IF(C516=0, 0,D516*C516)</f>
        <v>131005.31200799999</v>
      </c>
      <c r="H516" s="364">
        <f t="shared" ref="H516:H525" si="111">IF(C516=0, D516, (E516-D516)/D516)</f>
        <v>-2.4493053226757469E-3</v>
      </c>
      <c r="I516" s="363"/>
    </row>
    <row r="517" spans="2:9" x14ac:dyDescent="0.25">
      <c r="B517" s="620">
        <v>42647</v>
      </c>
      <c r="C517" s="362">
        <v>8678</v>
      </c>
      <c r="D517" s="621">
        <v>16.010061</v>
      </c>
      <c r="E517" s="363">
        <v>15.63</v>
      </c>
      <c r="F517" s="363">
        <f t="shared" si="109"/>
        <v>-3298.169357999996</v>
      </c>
      <c r="G517" s="363">
        <f t="shared" si="110"/>
        <v>138935.309358</v>
      </c>
      <c r="H517" s="364">
        <f t="shared" si="111"/>
        <v>-2.3738885192255015E-2</v>
      </c>
      <c r="I517" s="363"/>
    </row>
    <row r="518" spans="2:9" x14ac:dyDescent="0.25">
      <c r="B518" s="620">
        <v>42647</v>
      </c>
      <c r="C518" s="362">
        <v>9178</v>
      </c>
      <c r="D518" s="621">
        <v>15.988811</v>
      </c>
      <c r="E518" s="363">
        <v>15.63</v>
      </c>
      <c r="F518" s="363">
        <f t="shared" si="109"/>
        <v>-3293.1673579999938</v>
      </c>
      <c r="G518" s="363">
        <f t="shared" si="110"/>
        <v>146745.30735799999</v>
      </c>
      <c r="H518" s="364">
        <f t="shared" si="111"/>
        <v>-2.2441381038277287E-2</v>
      </c>
      <c r="I518" s="363"/>
    </row>
    <row r="519" spans="2:9" x14ac:dyDescent="0.25">
      <c r="B519" s="620">
        <v>42648</v>
      </c>
      <c r="C519" s="362">
        <v>8178</v>
      </c>
      <c r="D519" s="621">
        <v>15.977725</v>
      </c>
      <c r="E519" s="363">
        <v>16.12</v>
      </c>
      <c r="F519" s="363">
        <f t="shared" si="109"/>
        <v>1163.524950000012</v>
      </c>
      <c r="G519" s="363">
        <f t="shared" si="110"/>
        <v>130665.83504999999</v>
      </c>
      <c r="H519" s="364">
        <f t="shared" si="111"/>
        <v>8.904584351026288E-3</v>
      </c>
      <c r="I519" s="363">
        <v>15.75</v>
      </c>
    </row>
    <row r="520" spans="2:9" x14ac:dyDescent="0.25">
      <c r="B520" s="620">
        <v>42648</v>
      </c>
      <c r="C520" s="383">
        <v>7678</v>
      </c>
      <c r="D520" s="622">
        <v>15.951529000000001</v>
      </c>
      <c r="E520" s="363">
        <v>16.12</v>
      </c>
      <c r="F520" s="363">
        <f t="shared" si="109"/>
        <v>1293.5203380000021</v>
      </c>
      <c r="G520" s="363">
        <f t="shared" si="110"/>
        <v>122475.839662</v>
      </c>
      <c r="H520" s="364">
        <f t="shared" si="111"/>
        <v>1.0561432700275958E-2</v>
      </c>
      <c r="I520" s="363" t="s">
        <v>287</v>
      </c>
    </row>
    <row r="521" spans="2:9" x14ac:dyDescent="0.25">
      <c r="B521" s="620">
        <v>42649</v>
      </c>
      <c r="C521" s="362">
        <v>8678</v>
      </c>
      <c r="D521" s="621">
        <v>15.941579000000001</v>
      </c>
      <c r="E521" s="363">
        <v>16.079999999999998</v>
      </c>
      <c r="F521" s="363">
        <f t="shared" si="109"/>
        <v>1201.2174379999781</v>
      </c>
      <c r="G521" s="363">
        <f t="shared" si="110"/>
        <v>138341.022562</v>
      </c>
      <c r="H521" s="364">
        <f t="shared" si="111"/>
        <v>8.683016908174369E-3</v>
      </c>
      <c r="I521" s="363"/>
    </row>
    <row r="522" spans="2:9" x14ac:dyDescent="0.25">
      <c r="B522" s="620">
        <v>42650</v>
      </c>
      <c r="C522" s="362">
        <v>8978</v>
      </c>
      <c r="D522" s="621">
        <v>15.935176999999999</v>
      </c>
      <c r="E522" s="363">
        <v>15.56</v>
      </c>
      <c r="F522" s="363">
        <f t="shared" si="109"/>
        <v>-3368.3391059999908</v>
      </c>
      <c r="G522" s="363">
        <f t="shared" si="110"/>
        <v>143066.01910599999</v>
      </c>
      <c r="H522" s="364">
        <f t="shared" si="111"/>
        <v>-2.354394933925108E-2</v>
      </c>
      <c r="I522" s="363"/>
    </row>
    <row r="523" spans="2:9" x14ac:dyDescent="0.25">
      <c r="B523" s="620">
        <v>42650</v>
      </c>
      <c r="C523" s="362">
        <v>9278</v>
      </c>
      <c r="D523" s="621">
        <v>15.923692000000001</v>
      </c>
      <c r="E523" s="363">
        <v>15.56</v>
      </c>
      <c r="F523" s="363">
        <f t="shared" si="109"/>
        <v>-3374.3343760000034</v>
      </c>
      <c r="G523" s="363">
        <f t="shared" si="110"/>
        <v>147740.01437600001</v>
      </c>
      <c r="H523" s="364">
        <f t="shared" si="111"/>
        <v>-2.2839678134945106E-2</v>
      </c>
      <c r="I523" s="363">
        <v>15.8</v>
      </c>
    </row>
    <row r="524" spans="2:9" x14ac:dyDescent="0.25">
      <c r="B524" s="620">
        <v>42653</v>
      </c>
      <c r="C524" s="383">
        <v>9678</v>
      </c>
      <c r="D524" s="622">
        <v>15.9153</v>
      </c>
      <c r="E524" s="363">
        <v>15.72</v>
      </c>
      <c r="F524" s="363">
        <f t="shared" si="109"/>
        <v>-1890.1133999999961</v>
      </c>
      <c r="G524" s="363">
        <f t="shared" si="110"/>
        <v>154028.27340000001</v>
      </c>
      <c r="H524" s="364">
        <f t="shared" si="111"/>
        <v>-1.2271210721758281E-2</v>
      </c>
      <c r="I524" s="363"/>
    </row>
    <row r="525" spans="2:9" x14ac:dyDescent="0.25">
      <c r="B525" s="620">
        <v>42661</v>
      </c>
      <c r="C525" s="383">
        <v>10000</v>
      </c>
      <c r="D525" s="622">
        <v>15.901258</v>
      </c>
      <c r="E525" s="363">
        <v>14.2</v>
      </c>
      <c r="F525" s="363">
        <f t="shared" si="109"/>
        <v>-17012.580000000009</v>
      </c>
      <c r="G525" s="363">
        <f t="shared" si="110"/>
        <v>159012.58000000002</v>
      </c>
      <c r="H525" s="364">
        <f t="shared" si="111"/>
        <v>-0.10698889358313669</v>
      </c>
      <c r="I525" s="363"/>
    </row>
    <row r="526" spans="2:9" x14ac:dyDescent="0.25">
      <c r="B526" s="620">
        <v>42663</v>
      </c>
      <c r="C526" s="362">
        <v>10000</v>
      </c>
      <c r="D526" s="621">
        <v>15.901258</v>
      </c>
      <c r="E526" s="363">
        <v>14.7</v>
      </c>
      <c r="F526" s="363">
        <f>C526*(E526-D526)</f>
        <v>-12012.580000000011</v>
      </c>
      <c r="G526" s="363">
        <f>IF(C526=0, 0,D526*C526)</f>
        <v>159012.58000000002</v>
      </c>
      <c r="H526" s="365">
        <f>IF(C526=0, D526, (E526-D526)/D526)</f>
        <v>-7.5544840540289399E-2</v>
      </c>
      <c r="I526" s="363"/>
    </row>
    <row r="527" spans="2:9" x14ac:dyDescent="0.25">
      <c r="B527" s="620">
        <v>42668</v>
      </c>
      <c r="C527" s="362">
        <v>11000</v>
      </c>
      <c r="D527" s="621">
        <v>15.74728</v>
      </c>
      <c r="E527" s="363">
        <v>14.18</v>
      </c>
      <c r="F527" s="363">
        <f>C527*(E527-D527)</f>
        <v>-17240.080000000002</v>
      </c>
      <c r="G527" s="363">
        <f>IF(C527=0, 0,D527*C527)</f>
        <v>173220.08</v>
      </c>
      <c r="H527" s="365">
        <f>IF(C527=0, D527, (E527-D527)/D527)</f>
        <v>-9.9527029429844413E-2</v>
      </c>
      <c r="I527" s="363"/>
    </row>
    <row r="528" spans="2:9" x14ac:dyDescent="0.25">
      <c r="B528" s="620">
        <v>42670</v>
      </c>
      <c r="C528" s="362">
        <v>11500</v>
      </c>
      <c r="D528" s="621">
        <v>15.679137000000001</v>
      </c>
      <c r="E528" s="363">
        <v>13.95</v>
      </c>
      <c r="F528" s="363">
        <f>C528*(E528-D528)</f>
        <v>-19885.075500000017</v>
      </c>
      <c r="G528" s="363">
        <f>IF(C528=0, 0,D528*C528)</f>
        <v>180310.07550000001</v>
      </c>
      <c r="H528" s="365">
        <f>IF(C528=0, D528, (E528-D528)/D528)</f>
        <v>-0.11028266415428357</v>
      </c>
      <c r="I528" s="363"/>
    </row>
    <row r="529" spans="2:9" x14ac:dyDescent="0.25">
      <c r="B529" s="620">
        <v>42670</v>
      </c>
      <c r="C529" s="362">
        <v>12000</v>
      </c>
      <c r="D529" s="621">
        <v>15.6113</v>
      </c>
      <c r="E529" s="363">
        <v>13.95</v>
      </c>
      <c r="F529" s="363">
        <f t="shared" ref="F529:F536" si="112">C529*(E529-D529)</f>
        <v>-19935.600000000009</v>
      </c>
      <c r="G529" s="363">
        <f t="shared" ref="G529:G536" si="113">IF(C529=0, 0,D529*C529)</f>
        <v>187335.6</v>
      </c>
      <c r="H529" s="365">
        <f t="shared" ref="H529:H536" si="114">IF(C529=0, D529, (E529-D529)/D529)</f>
        <v>-0.10641650599245422</v>
      </c>
      <c r="I529" s="363"/>
    </row>
    <row r="530" spans="2:9" x14ac:dyDescent="0.25">
      <c r="B530" s="620">
        <v>42670</v>
      </c>
      <c r="C530" s="362">
        <v>12500</v>
      </c>
      <c r="D530" s="621">
        <v>15.542006000000001</v>
      </c>
      <c r="E530" s="363">
        <v>13.95</v>
      </c>
      <c r="F530" s="363">
        <f t="shared" si="112"/>
        <v>-19900.075000000015</v>
      </c>
      <c r="G530" s="363">
        <f t="shared" si="113"/>
        <v>194275.07500000001</v>
      </c>
      <c r="H530" s="365">
        <f t="shared" si="114"/>
        <v>-0.10243246592492637</v>
      </c>
      <c r="I530" s="363"/>
    </row>
    <row r="531" spans="2:9" x14ac:dyDescent="0.25">
      <c r="B531" s="620">
        <v>42671</v>
      </c>
      <c r="C531" s="362">
        <v>12500</v>
      </c>
      <c r="D531" s="621">
        <v>15.536431</v>
      </c>
      <c r="E531" s="363">
        <v>13.72</v>
      </c>
      <c r="F531" s="363">
        <f t="shared" si="112"/>
        <v>-22705.387499999997</v>
      </c>
      <c r="G531" s="363">
        <f t="shared" si="113"/>
        <v>194205.38750000001</v>
      </c>
      <c r="H531" s="365">
        <f t="shared" si="114"/>
        <v>-0.11691430290521676</v>
      </c>
      <c r="I531" s="363"/>
    </row>
    <row r="532" spans="2:9" x14ac:dyDescent="0.25">
      <c r="B532" s="620">
        <v>42674</v>
      </c>
      <c r="C532" s="362">
        <v>12500</v>
      </c>
      <c r="D532" s="621">
        <v>15.5313</v>
      </c>
      <c r="E532" s="363">
        <v>13.18</v>
      </c>
      <c r="F532" s="363">
        <f t="shared" si="112"/>
        <v>-29391.250000000004</v>
      </c>
      <c r="G532" s="363">
        <f t="shared" si="113"/>
        <v>194141.25</v>
      </c>
      <c r="H532" s="365">
        <f t="shared" si="114"/>
        <v>-0.15139106192012261</v>
      </c>
      <c r="I532" s="363"/>
    </row>
    <row r="533" spans="2:9" x14ac:dyDescent="0.25">
      <c r="B533" s="620">
        <v>42676</v>
      </c>
      <c r="C533" s="362">
        <v>12500</v>
      </c>
      <c r="D533" s="621">
        <v>15.528746</v>
      </c>
      <c r="E533" s="363">
        <v>12.78</v>
      </c>
      <c r="F533" s="363">
        <f t="shared" si="112"/>
        <v>-34359.325000000004</v>
      </c>
      <c r="G533" s="363">
        <f t="shared" si="113"/>
        <v>194109.32500000001</v>
      </c>
      <c r="H533" s="364">
        <f t="shared" si="114"/>
        <v>-0.17701017197396368</v>
      </c>
      <c r="I533" s="363"/>
    </row>
    <row r="534" spans="2:9" x14ac:dyDescent="0.25">
      <c r="B534" s="620">
        <v>42677</v>
      </c>
      <c r="C534" s="362">
        <v>10000</v>
      </c>
      <c r="D534" s="621">
        <v>15.813000000000001</v>
      </c>
      <c r="E534" s="363">
        <v>14.15</v>
      </c>
      <c r="F534" s="363">
        <f t="shared" si="112"/>
        <v>-16630.000000000004</v>
      </c>
      <c r="G534" s="363">
        <f t="shared" si="113"/>
        <v>158130</v>
      </c>
      <c r="H534" s="364">
        <f t="shared" si="114"/>
        <v>-0.10516663504711314</v>
      </c>
      <c r="I534" s="363"/>
    </row>
    <row r="535" spans="2:9" x14ac:dyDescent="0.25">
      <c r="B535" s="620">
        <v>42678</v>
      </c>
      <c r="C535" s="362">
        <v>11000</v>
      </c>
      <c r="D535" s="621">
        <v>15.62</v>
      </c>
      <c r="E535" s="363">
        <v>13.69</v>
      </c>
      <c r="F535" s="363">
        <f t="shared" si="112"/>
        <v>-21229.999999999996</v>
      </c>
      <c r="G535" s="363">
        <f t="shared" si="113"/>
        <v>171820</v>
      </c>
      <c r="H535" s="364">
        <f t="shared" si="114"/>
        <v>-0.12355953905249678</v>
      </c>
      <c r="I535" s="363"/>
    </row>
    <row r="536" spans="2:9" x14ac:dyDescent="0.25">
      <c r="B536" s="620">
        <v>42701</v>
      </c>
      <c r="C536" s="362">
        <v>7678</v>
      </c>
      <c r="D536" s="621">
        <v>15.484220000000001</v>
      </c>
      <c r="E536" s="363">
        <v>16.28</v>
      </c>
      <c r="F536" s="363">
        <f t="shared" si="112"/>
        <v>6109.9988400000047</v>
      </c>
      <c r="G536" s="363">
        <f t="shared" si="113"/>
        <v>118887.84116000001</v>
      </c>
      <c r="H536" s="364">
        <f t="shared" si="114"/>
        <v>5.1392966516879801E-2</v>
      </c>
      <c r="I536" s="363" t="s">
        <v>298</v>
      </c>
    </row>
    <row r="537" spans="2:9" x14ac:dyDescent="0.25">
      <c r="B537" s="620">
        <v>42702</v>
      </c>
      <c r="C537" s="362">
        <v>8178</v>
      </c>
      <c r="D537" s="621">
        <v>15.519399999999999</v>
      </c>
      <c r="E537" s="363">
        <v>15.62</v>
      </c>
      <c r="F537" s="363">
        <f t="shared" ref="F537:F554" si="115">C537*(E537-D537)</f>
        <v>822.70680000000016</v>
      </c>
      <c r="G537" s="363">
        <f t="shared" ref="G537:G554" si="116">IF(C537=0, 0,D537*C537)</f>
        <v>126917.6532</v>
      </c>
      <c r="H537" s="364">
        <f t="shared" ref="H537:H554" si="117">IF(C537=0, D537, (E537-D537)/D537)</f>
        <v>6.4822093637640649E-3</v>
      </c>
      <c r="I537" s="363" t="s">
        <v>302</v>
      </c>
    </row>
    <row r="538" spans="2:9" x14ac:dyDescent="0.25">
      <c r="B538" s="620">
        <v>42702</v>
      </c>
      <c r="C538" s="362">
        <v>8678</v>
      </c>
      <c r="D538" s="621">
        <v>15.5304</v>
      </c>
      <c r="E538" s="363">
        <v>15.54</v>
      </c>
      <c r="F538" s="363">
        <f t="shared" si="115"/>
        <v>83.308799999990825</v>
      </c>
      <c r="G538" s="363">
        <f t="shared" si="116"/>
        <v>134772.8112</v>
      </c>
      <c r="H538" s="364">
        <f t="shared" si="117"/>
        <v>6.1814248184199655E-4</v>
      </c>
      <c r="I538" s="363"/>
    </row>
    <row r="539" spans="2:9" x14ac:dyDescent="0.25">
      <c r="B539" s="620">
        <v>42703</v>
      </c>
      <c r="C539" s="362">
        <v>8978</v>
      </c>
      <c r="D539" s="621">
        <v>15.5053</v>
      </c>
      <c r="E539" s="363">
        <v>14.95</v>
      </c>
      <c r="F539" s="363">
        <f t="shared" si="115"/>
        <v>-4985.4834000000074</v>
      </c>
      <c r="G539" s="363">
        <f t="shared" si="116"/>
        <v>139206.5834</v>
      </c>
      <c r="H539" s="364">
        <f t="shared" si="117"/>
        <v>-3.5813560524465882E-2</v>
      </c>
      <c r="I539" s="363"/>
    </row>
    <row r="540" spans="2:9" x14ac:dyDescent="0.25">
      <c r="B540" s="620">
        <v>42704</v>
      </c>
      <c r="C540" s="362">
        <v>5178</v>
      </c>
      <c r="D540" s="621">
        <v>14.3947</v>
      </c>
      <c r="E540" s="363">
        <v>18.059999999999999</v>
      </c>
      <c r="F540" s="363">
        <f t="shared" si="115"/>
        <v>18978.923399999992</v>
      </c>
      <c r="G540" s="363">
        <f t="shared" si="116"/>
        <v>74535.756600000008</v>
      </c>
      <c r="H540" s="364">
        <f t="shared" si="117"/>
        <v>0.25462843963403187</v>
      </c>
      <c r="I540" s="363"/>
    </row>
    <row r="541" spans="2:9" x14ac:dyDescent="0.25">
      <c r="B541" s="620">
        <v>42705</v>
      </c>
      <c r="C541" s="362">
        <v>4678</v>
      </c>
      <c r="D541" s="621">
        <v>13.905799999999999</v>
      </c>
      <c r="E541" s="363">
        <v>17.89</v>
      </c>
      <c r="F541" s="363">
        <f t="shared" si="115"/>
        <v>18638.087600000006</v>
      </c>
      <c r="G541" s="363">
        <f t="shared" si="116"/>
        <v>65051.332399999999</v>
      </c>
      <c r="H541" s="364">
        <f t="shared" si="117"/>
        <v>0.28651354111234173</v>
      </c>
      <c r="I541" s="363"/>
    </row>
    <row r="542" spans="2:9" x14ac:dyDescent="0.25">
      <c r="B542" s="620">
        <v>42705</v>
      </c>
      <c r="C542" s="362">
        <v>5000</v>
      </c>
      <c r="D542" s="621">
        <v>14.1645</v>
      </c>
      <c r="E542" s="363">
        <v>17.89</v>
      </c>
      <c r="F542" s="363">
        <f t="shared" si="115"/>
        <v>18627.5</v>
      </c>
      <c r="G542" s="363">
        <f t="shared" si="116"/>
        <v>70822.5</v>
      </c>
      <c r="H542" s="364">
        <f t="shared" si="117"/>
        <v>0.2630166966712556</v>
      </c>
      <c r="I542" s="363"/>
    </row>
    <row r="543" spans="2:9" x14ac:dyDescent="0.25">
      <c r="B543" s="620">
        <v>42708</v>
      </c>
      <c r="C543" s="362">
        <v>5000</v>
      </c>
      <c r="D543" s="621">
        <v>14.1645</v>
      </c>
      <c r="E543" s="363">
        <v>18.2</v>
      </c>
      <c r="F543" s="363">
        <f t="shared" si="115"/>
        <v>20177.499999999996</v>
      </c>
      <c r="G543" s="363">
        <f t="shared" si="116"/>
        <v>70822.5</v>
      </c>
      <c r="H543" s="364">
        <f t="shared" si="117"/>
        <v>0.28490239683716323</v>
      </c>
      <c r="I543" s="363"/>
    </row>
    <row r="544" spans="2:9" x14ac:dyDescent="0.25">
      <c r="B544" s="620">
        <v>42711</v>
      </c>
      <c r="C544" s="362">
        <v>5000</v>
      </c>
      <c r="D544" s="621">
        <v>14.143514</v>
      </c>
      <c r="E544" s="363">
        <v>18.420000000000002</v>
      </c>
      <c r="F544" s="363">
        <f t="shared" si="115"/>
        <v>21382.430000000011</v>
      </c>
      <c r="G544" s="363">
        <f t="shared" si="116"/>
        <v>70717.569999999992</v>
      </c>
      <c r="H544" s="364">
        <f t="shared" si="117"/>
        <v>0.3023637548631834</v>
      </c>
      <c r="I544" s="363"/>
    </row>
    <row r="545" spans="1:10" x14ac:dyDescent="0.25">
      <c r="B545" s="620">
        <v>42713</v>
      </c>
      <c r="C545" s="362">
        <v>5000</v>
      </c>
      <c r="D545" s="621">
        <v>14.127554</v>
      </c>
      <c r="E545" s="363">
        <v>18.25</v>
      </c>
      <c r="F545" s="363">
        <f t="shared" si="115"/>
        <v>20612.23</v>
      </c>
      <c r="G545" s="363">
        <f t="shared" si="116"/>
        <v>70637.77</v>
      </c>
      <c r="H545" s="364">
        <f t="shared" si="117"/>
        <v>0.29180182216964096</v>
      </c>
      <c r="I545" s="363"/>
    </row>
    <row r="546" spans="1:10" x14ac:dyDescent="0.25">
      <c r="B546" s="620">
        <v>42716</v>
      </c>
      <c r="C546" s="362">
        <v>5000</v>
      </c>
      <c r="D546" s="621">
        <v>14.0276</v>
      </c>
      <c r="E546" s="363">
        <v>18.489999999999998</v>
      </c>
      <c r="F546" s="363">
        <f t="shared" si="115"/>
        <v>22311.999999999993</v>
      </c>
      <c r="G546" s="363">
        <f t="shared" si="116"/>
        <v>70138</v>
      </c>
      <c r="H546" s="364">
        <f t="shared" si="117"/>
        <v>0.3181157147338104</v>
      </c>
      <c r="I546" s="363" t="s">
        <v>185</v>
      </c>
    </row>
    <row r="547" spans="1:10" x14ac:dyDescent="0.25">
      <c r="B547" s="620">
        <v>42718</v>
      </c>
      <c r="C547" s="362">
        <v>5000</v>
      </c>
      <c r="D547" s="621">
        <v>14.025399999999999</v>
      </c>
      <c r="E547" s="363">
        <v>18.2</v>
      </c>
      <c r="F547" s="363">
        <f t="shared" si="115"/>
        <v>20873</v>
      </c>
      <c r="G547" s="363">
        <f t="shared" si="116"/>
        <v>70127</v>
      </c>
      <c r="H547" s="364">
        <f t="shared" si="117"/>
        <v>0.29764569994438661</v>
      </c>
      <c r="I547" s="363">
        <v>13.8</v>
      </c>
    </row>
    <row r="548" spans="1:10" x14ac:dyDescent="0.25">
      <c r="B548" s="620">
        <v>42726</v>
      </c>
      <c r="C548" s="362">
        <v>5000</v>
      </c>
      <c r="D548" s="621">
        <v>14.025399999999999</v>
      </c>
      <c r="E548" s="363">
        <v>18.04</v>
      </c>
      <c r="F548" s="363">
        <f t="shared" si="115"/>
        <v>20073</v>
      </c>
      <c r="G548" s="363">
        <f t="shared" si="116"/>
        <v>70127</v>
      </c>
      <c r="H548" s="364">
        <f t="shared" si="117"/>
        <v>0.28623782565916123</v>
      </c>
      <c r="I548" s="363"/>
    </row>
    <row r="549" spans="1:10" x14ac:dyDescent="0.25">
      <c r="B549" s="620">
        <v>42733</v>
      </c>
      <c r="C549" s="362">
        <v>6000</v>
      </c>
      <c r="D549" s="621">
        <v>14.627558000000001</v>
      </c>
      <c r="E549" s="363">
        <v>17.57</v>
      </c>
      <c r="F549" s="443">
        <f t="shared" si="115"/>
        <v>17654.651999999998</v>
      </c>
      <c r="G549" s="363">
        <f t="shared" si="116"/>
        <v>87765.347999999998</v>
      </c>
      <c r="H549" s="365">
        <f t="shared" si="117"/>
        <v>0.20115743174629694</v>
      </c>
      <c r="I549" s="363"/>
      <c r="J549" s="3"/>
    </row>
    <row r="550" spans="1:10" x14ac:dyDescent="0.25">
      <c r="B550" s="620">
        <v>42734</v>
      </c>
      <c r="C550" s="362">
        <v>6000</v>
      </c>
      <c r="D550" s="621">
        <v>14.562623</v>
      </c>
      <c r="E550" s="363">
        <v>17.309999999999999</v>
      </c>
      <c r="F550" s="443">
        <f t="shared" si="115"/>
        <v>16484.261999999992</v>
      </c>
      <c r="G550" s="363">
        <f t="shared" si="116"/>
        <v>87375.737999999998</v>
      </c>
      <c r="H550" s="365">
        <f t="shared" si="117"/>
        <v>0.18865948806063293</v>
      </c>
      <c r="I550" s="363"/>
    </row>
    <row r="551" spans="1:10" x14ac:dyDescent="0.25">
      <c r="B551" s="620">
        <v>42739</v>
      </c>
      <c r="C551" s="362">
        <v>5500</v>
      </c>
      <c r="D551" s="621">
        <v>14.242898</v>
      </c>
      <c r="E551" s="363">
        <v>18.05</v>
      </c>
      <c r="F551" s="443">
        <f t="shared" si="115"/>
        <v>20939.061000000002</v>
      </c>
      <c r="G551" s="363">
        <f t="shared" si="116"/>
        <v>78335.938999999998</v>
      </c>
      <c r="H551" s="365">
        <f t="shared" si="117"/>
        <v>0.26729827033796072</v>
      </c>
      <c r="I551" s="363"/>
    </row>
    <row r="552" spans="1:10" x14ac:dyDescent="0.25">
      <c r="B552" s="620">
        <v>42741</v>
      </c>
      <c r="C552" s="362">
        <v>6000</v>
      </c>
      <c r="D552" s="621">
        <v>14.54599</v>
      </c>
      <c r="E552" s="363">
        <v>17.98</v>
      </c>
      <c r="F552" s="443">
        <f t="shared" si="115"/>
        <v>20604.060000000005</v>
      </c>
      <c r="G552" s="363">
        <f t="shared" si="116"/>
        <v>87275.94</v>
      </c>
      <c r="H552" s="365">
        <f t="shared" si="117"/>
        <v>0.23607949682352322</v>
      </c>
      <c r="I552" s="363"/>
    </row>
    <row r="553" spans="1:10" x14ac:dyDescent="0.25">
      <c r="B553" s="620">
        <v>42748</v>
      </c>
      <c r="C553" s="362">
        <v>6000</v>
      </c>
      <c r="D553" s="621">
        <v>14.527687999999999</v>
      </c>
      <c r="E553" s="363">
        <v>17.46</v>
      </c>
      <c r="F553" s="443">
        <f t="shared" si="115"/>
        <v>17593.872000000007</v>
      </c>
      <c r="G553" s="363">
        <f t="shared" si="116"/>
        <v>87166.127999999997</v>
      </c>
      <c r="H553" s="365">
        <f t="shared" si="117"/>
        <v>0.20184299112150547</v>
      </c>
      <c r="I553" s="363"/>
    </row>
    <row r="554" spans="1:10" x14ac:dyDescent="0.25">
      <c r="A554" s="226" t="s">
        <v>325</v>
      </c>
      <c r="B554" s="620">
        <v>42754</v>
      </c>
      <c r="C554" s="362">
        <v>6000</v>
      </c>
      <c r="D554" s="621">
        <v>14.527687999999999</v>
      </c>
      <c r="E554" s="363">
        <v>17.27</v>
      </c>
      <c r="F554" s="443">
        <f t="shared" si="115"/>
        <v>16453.871999999999</v>
      </c>
      <c r="G554" s="363">
        <f t="shared" si="116"/>
        <v>87166.127999999997</v>
      </c>
      <c r="H554" s="365">
        <f t="shared" si="117"/>
        <v>0.1887645164185795</v>
      </c>
      <c r="I554" s="363"/>
    </row>
    <row r="555" spans="1:10" x14ac:dyDescent="0.25">
      <c r="A555" t="s">
        <v>325</v>
      </c>
      <c r="B555" s="620">
        <v>42760</v>
      </c>
      <c r="C555" s="362">
        <v>6000</v>
      </c>
      <c r="D555" s="621">
        <v>14.527687999999999</v>
      </c>
      <c r="E555" s="363">
        <v>17.75</v>
      </c>
      <c r="F555" s="443">
        <f t="shared" ref="F555:F569" si="118">C555*(E555-D555)</f>
        <v>19333.872000000003</v>
      </c>
      <c r="G555" s="363">
        <f t="shared" ref="G555:G569" si="119">IF(C555=0, 0,D555*C555)</f>
        <v>87166.127999999997</v>
      </c>
      <c r="H555" s="365">
        <f t="shared" ref="H555:H569" si="120">IF(C555=0, D555, (E555-D555)/D555)</f>
        <v>0.22180487356281334</v>
      </c>
      <c r="I555" s="363"/>
    </row>
    <row r="556" spans="1:10" x14ac:dyDescent="0.25">
      <c r="A556" t="s">
        <v>357</v>
      </c>
      <c r="B556" s="620">
        <v>42761</v>
      </c>
      <c r="C556" s="362">
        <v>6000</v>
      </c>
      <c r="D556" s="621">
        <v>14.50817</v>
      </c>
      <c r="E556" s="363">
        <v>17.75</v>
      </c>
      <c r="F556" s="443">
        <f t="shared" si="118"/>
        <v>19450.98</v>
      </c>
      <c r="G556" s="363">
        <f t="shared" si="119"/>
        <v>87049.02</v>
      </c>
      <c r="H556" s="365">
        <f t="shared" si="120"/>
        <v>0.22344858104088938</v>
      </c>
      <c r="I556" s="363"/>
    </row>
    <row r="557" spans="1:10" x14ac:dyDescent="0.25">
      <c r="A557" t="s">
        <v>360</v>
      </c>
      <c r="B557" s="620">
        <v>42762</v>
      </c>
      <c r="C557" s="362">
        <v>6100</v>
      </c>
      <c r="D557" s="621">
        <v>14.553610000000001</v>
      </c>
      <c r="E557" s="363">
        <v>17.41</v>
      </c>
      <c r="F557" s="443">
        <f t="shared" si="118"/>
        <v>17423.978999999996</v>
      </c>
      <c r="G557" s="363">
        <f t="shared" si="119"/>
        <v>88777.021000000008</v>
      </c>
      <c r="H557" s="365">
        <f t="shared" si="120"/>
        <v>0.19626676817641803</v>
      </c>
      <c r="I557" s="363"/>
    </row>
    <row r="558" spans="1:10" x14ac:dyDescent="0.25">
      <c r="A558" t="s">
        <v>370</v>
      </c>
      <c r="B558" s="620">
        <v>42765</v>
      </c>
      <c r="C558" s="362">
        <v>6900</v>
      </c>
      <c r="D558" s="621">
        <v>14.793915999999999</v>
      </c>
      <c r="E558" s="363">
        <v>16.53</v>
      </c>
      <c r="F558" s="443">
        <f t="shared" si="118"/>
        <v>11978.979600000011</v>
      </c>
      <c r="G558" s="363">
        <f t="shared" si="119"/>
        <v>102078.02039999999</v>
      </c>
      <c r="H558" s="365">
        <f t="shared" si="120"/>
        <v>0.11735121383682331</v>
      </c>
      <c r="I558" s="363"/>
    </row>
    <row r="559" spans="1:10" x14ac:dyDescent="0.25">
      <c r="A559" t="s">
        <v>371</v>
      </c>
      <c r="B559" s="620">
        <v>42766</v>
      </c>
      <c r="C559" s="362">
        <v>6900</v>
      </c>
      <c r="D559" s="621">
        <v>14.783497000000001</v>
      </c>
      <c r="E559" s="363">
        <v>16.75</v>
      </c>
      <c r="F559" s="443">
        <f t="shared" si="118"/>
        <v>13568.870699999996</v>
      </c>
      <c r="G559" s="363">
        <f t="shared" si="119"/>
        <v>102006.1293</v>
      </c>
      <c r="H559" s="365">
        <f t="shared" si="120"/>
        <v>0.13302015078029233</v>
      </c>
      <c r="I559" s="363"/>
    </row>
    <row r="560" spans="1:10" x14ac:dyDescent="0.25">
      <c r="B560" s="620">
        <v>42767</v>
      </c>
      <c r="C560" s="362">
        <v>6000</v>
      </c>
      <c r="D560" s="621">
        <v>14.442175000000001</v>
      </c>
      <c r="E560" s="363">
        <v>16.59</v>
      </c>
      <c r="F560" s="443">
        <f t="shared" si="118"/>
        <v>12886.949999999995</v>
      </c>
      <c r="G560" s="363">
        <f t="shared" si="119"/>
        <v>86653.05</v>
      </c>
      <c r="H560" s="365">
        <f t="shared" si="120"/>
        <v>0.14871894295699914</v>
      </c>
      <c r="I560" s="363"/>
    </row>
    <row r="561" spans="1:9" x14ac:dyDescent="0.25">
      <c r="B561" s="620">
        <v>42767</v>
      </c>
      <c r="C561" s="362">
        <v>7000</v>
      </c>
      <c r="D561" s="621">
        <v>14.725436</v>
      </c>
      <c r="E561" s="363">
        <v>16.59</v>
      </c>
      <c r="F561" s="443">
        <f t="shared" si="118"/>
        <v>13051.947999999999</v>
      </c>
      <c r="G561" s="363">
        <f t="shared" si="119"/>
        <v>103078.052</v>
      </c>
      <c r="H561" s="365">
        <f t="shared" si="120"/>
        <v>0.1266219893251378</v>
      </c>
      <c r="I561" s="363"/>
    </row>
    <row r="562" spans="1:9" x14ac:dyDescent="0.25">
      <c r="B562" s="620">
        <v>42767</v>
      </c>
      <c r="C562" s="362">
        <v>7200</v>
      </c>
      <c r="D562" s="621">
        <v>14.771951</v>
      </c>
      <c r="E562" s="363">
        <v>16.59</v>
      </c>
      <c r="F562" s="443">
        <f t="shared" si="118"/>
        <v>13089.952800000001</v>
      </c>
      <c r="G562" s="363">
        <f t="shared" si="119"/>
        <v>106358.0472</v>
      </c>
      <c r="H562" s="365">
        <f t="shared" si="120"/>
        <v>0.12307439958337259</v>
      </c>
      <c r="I562" s="363"/>
    </row>
    <row r="563" spans="1:9" x14ac:dyDescent="0.25">
      <c r="A563" t="s">
        <v>375</v>
      </c>
      <c r="B563" s="620">
        <v>42767</v>
      </c>
      <c r="C563" s="362">
        <v>6500</v>
      </c>
      <c r="D563" s="621">
        <v>14.578353999999999</v>
      </c>
      <c r="E563" s="363">
        <v>16.59</v>
      </c>
      <c r="F563" s="443">
        <f t="shared" si="118"/>
        <v>13075.699000000004</v>
      </c>
      <c r="G563" s="363">
        <f t="shared" si="119"/>
        <v>94759.300999999992</v>
      </c>
      <c r="H563" s="365">
        <f t="shared" si="120"/>
        <v>0.13798855481215511</v>
      </c>
      <c r="I563" s="363"/>
    </row>
    <row r="564" spans="1:9" x14ac:dyDescent="0.25">
      <c r="A564" t="s">
        <v>377</v>
      </c>
      <c r="B564" s="620">
        <v>42768</v>
      </c>
      <c r="C564" s="362">
        <v>6000</v>
      </c>
      <c r="D564" s="621">
        <v>14.368788</v>
      </c>
      <c r="E564" s="363">
        <v>16.68</v>
      </c>
      <c r="F564" s="443">
        <f t="shared" si="118"/>
        <v>13867.271999999995</v>
      </c>
      <c r="G564" s="363">
        <f>IF(C564=0, 0,D564*C564)</f>
        <v>86212.728000000003</v>
      </c>
      <c r="H564" s="365">
        <f t="shared" si="120"/>
        <v>0.16084947456946261</v>
      </c>
      <c r="I564" s="363"/>
    </row>
    <row r="565" spans="1:9" x14ac:dyDescent="0.25">
      <c r="A565" t="s">
        <v>384</v>
      </c>
      <c r="B565" s="620">
        <v>42769</v>
      </c>
      <c r="C565" s="362">
        <v>5300</v>
      </c>
      <c r="D565" s="621">
        <v>14.006677</v>
      </c>
      <c r="E565" s="363">
        <v>17.23</v>
      </c>
      <c r="F565" s="443">
        <f t="shared" si="118"/>
        <v>17083.611900000004</v>
      </c>
      <c r="G565" s="363">
        <f t="shared" si="119"/>
        <v>74235.388099999996</v>
      </c>
      <c r="H565" s="365">
        <f t="shared" si="120"/>
        <v>0.2301276027140485</v>
      </c>
      <c r="I565" s="363"/>
    </row>
    <row r="566" spans="1:9" x14ac:dyDescent="0.25">
      <c r="A566" t="s">
        <v>394</v>
      </c>
      <c r="B566" s="620">
        <v>42772</v>
      </c>
      <c r="C566" s="362">
        <v>6000</v>
      </c>
      <c r="D566" s="621">
        <v>14.311230999999999</v>
      </c>
      <c r="E566" s="363">
        <v>16.52</v>
      </c>
      <c r="F566" s="443">
        <f t="shared" si="118"/>
        <v>13252.614000000001</v>
      </c>
      <c r="G566" s="363">
        <f t="shared" si="119"/>
        <v>85867.385999999999</v>
      </c>
      <c r="H566" s="365">
        <f t="shared" si="120"/>
        <v>0.15433815581622576</v>
      </c>
      <c r="I566" s="363"/>
    </row>
    <row r="567" spans="1:9" x14ac:dyDescent="0.25">
      <c r="A567" t="s">
        <v>399</v>
      </c>
      <c r="B567" s="620">
        <v>42773</v>
      </c>
      <c r="C567" s="362">
        <v>6600</v>
      </c>
      <c r="D567" s="621">
        <v>14.461574000000001</v>
      </c>
      <c r="E567" s="363">
        <v>16.03</v>
      </c>
      <c r="F567" s="443">
        <f t="shared" si="118"/>
        <v>10351.611600000004</v>
      </c>
      <c r="G567" s="363">
        <f t="shared" si="119"/>
        <v>95446.388400000011</v>
      </c>
      <c r="H567" s="365">
        <f t="shared" si="120"/>
        <v>0.10845472283998965</v>
      </c>
      <c r="I567" s="363"/>
    </row>
    <row r="568" spans="1:9" x14ac:dyDescent="0.25">
      <c r="A568" t="s">
        <v>422</v>
      </c>
      <c r="B568" s="620">
        <v>42781</v>
      </c>
      <c r="C568" s="362">
        <v>5700</v>
      </c>
      <c r="D568" s="621">
        <v>14.140828000000001</v>
      </c>
      <c r="E568" s="363">
        <v>16.3</v>
      </c>
      <c r="F568" s="443">
        <f t="shared" si="118"/>
        <v>12307.2804</v>
      </c>
      <c r="G568" s="363">
        <f t="shared" si="119"/>
        <v>80602.719600000011</v>
      </c>
      <c r="H568" s="365">
        <f t="shared" si="120"/>
        <v>0.1526906345229572</v>
      </c>
      <c r="I568" s="363"/>
    </row>
    <row r="569" spans="1:9" x14ac:dyDescent="0.25">
      <c r="A569" t="s">
        <v>424</v>
      </c>
      <c r="B569" s="620">
        <v>42782</v>
      </c>
      <c r="C569" s="362">
        <v>5700</v>
      </c>
      <c r="D569" s="621">
        <v>14.103</v>
      </c>
      <c r="E569" s="363">
        <v>16.170000000000002</v>
      </c>
      <c r="F569" s="443">
        <f t="shared" si="118"/>
        <v>11781.900000000011</v>
      </c>
      <c r="G569" s="363">
        <f t="shared" si="119"/>
        <v>80387.100000000006</v>
      </c>
      <c r="H569" s="365">
        <f t="shared" si="120"/>
        <v>0.14656456073175933</v>
      </c>
      <c r="I569" s="363"/>
    </row>
    <row r="570" spans="1:9" x14ac:dyDescent="0.25">
      <c r="B570" s="620"/>
      <c r="C570" s="362"/>
      <c r="D570" s="621"/>
      <c r="E570" s="363"/>
      <c r="F570" s="443"/>
      <c r="G570" s="363"/>
      <c r="H570" s="365"/>
      <c r="I570" s="363"/>
    </row>
    <row r="571" spans="1:9" x14ac:dyDescent="0.25">
      <c r="B571" s="620"/>
      <c r="C571" s="362"/>
      <c r="D571" s="621"/>
      <c r="E571" s="363"/>
      <c r="F571" s="443"/>
      <c r="G571" s="363"/>
      <c r="H571" s="365"/>
      <c r="I571" s="363"/>
    </row>
    <row r="572" spans="1:9" x14ac:dyDescent="0.25">
      <c r="B572" s="620"/>
      <c r="C572" s="362"/>
      <c r="D572" s="621"/>
      <c r="E572" s="363"/>
      <c r="F572" s="443"/>
      <c r="G572" s="363"/>
      <c r="H572" s="365"/>
      <c r="I572" s="363"/>
    </row>
    <row r="573" spans="1:9" x14ac:dyDescent="0.25">
      <c r="B573" s="620"/>
      <c r="C573" s="362"/>
      <c r="D573" s="621"/>
      <c r="E573" s="363"/>
      <c r="F573" s="443"/>
      <c r="G573" s="363"/>
      <c r="H573" s="365"/>
      <c r="I573" s="363"/>
    </row>
    <row r="577" spans="1:13" x14ac:dyDescent="0.25">
      <c r="L577" t="s">
        <v>65</v>
      </c>
      <c r="M577" s="227">
        <f>K840+M840-F840</f>
        <v>14615.571000001626</v>
      </c>
    </row>
    <row r="578" spans="1:13" x14ac:dyDescent="0.25">
      <c r="A578" s="510" t="s">
        <v>1</v>
      </c>
      <c r="B578" s="587" t="s">
        <v>2</v>
      </c>
      <c r="C578" s="510" t="s">
        <v>4</v>
      </c>
      <c r="D578" s="588" t="s">
        <v>5</v>
      </c>
      <c r="E578" s="511" t="s">
        <v>90</v>
      </c>
      <c r="F578" s="511" t="s">
        <v>60</v>
      </c>
      <c r="G578" s="510" t="s">
        <v>3</v>
      </c>
      <c r="H578" s="589" t="s">
        <v>6</v>
      </c>
      <c r="I578" s="588" t="s">
        <v>7</v>
      </c>
      <c r="J578" s="511" t="s">
        <v>89</v>
      </c>
      <c r="K578" s="511" t="s">
        <v>61</v>
      </c>
      <c r="L578" s="510" t="s">
        <v>37</v>
      </c>
      <c r="M578" s="511" t="s">
        <v>38</v>
      </c>
    </row>
    <row r="579" spans="1:13" x14ac:dyDescent="0.25">
      <c r="A579" s="512" t="s">
        <v>50</v>
      </c>
      <c r="B579" s="545">
        <v>42187</v>
      </c>
      <c r="C579" s="497">
        <v>1000</v>
      </c>
      <c r="D579" s="498">
        <v>27.25</v>
      </c>
      <c r="E579" s="499">
        <v>0</v>
      </c>
      <c r="F579" s="499">
        <f>C579*D579+E579</f>
        <v>27250</v>
      </c>
      <c r="G579" s="496">
        <v>42187</v>
      </c>
      <c r="H579" s="513">
        <v>2000</v>
      </c>
      <c r="I579" s="498">
        <v>27.34</v>
      </c>
      <c r="J579" s="499">
        <v>-5.49</v>
      </c>
      <c r="K579" s="499">
        <f>H579*I579-J579</f>
        <v>54685.49</v>
      </c>
      <c r="L579" s="496">
        <v>42257</v>
      </c>
      <c r="M579" s="499">
        <v>850.5</v>
      </c>
    </row>
    <row r="580" spans="1:13" x14ac:dyDescent="0.25">
      <c r="A580" s="514" t="s">
        <v>71</v>
      </c>
      <c r="B580" s="545">
        <v>42187</v>
      </c>
      <c r="C580" s="497">
        <v>80</v>
      </c>
      <c r="D580" s="498">
        <v>27.152249999999999</v>
      </c>
      <c r="E580" s="499">
        <v>0</v>
      </c>
      <c r="F580" s="499">
        <f t="shared" ref="F580:F643" si="121">C580*D580+E580</f>
        <v>2172.1799999999998</v>
      </c>
      <c r="G580" s="496">
        <v>42199</v>
      </c>
      <c r="H580" s="513">
        <v>102</v>
      </c>
      <c r="I580" s="498">
        <v>25.28</v>
      </c>
      <c r="J580" s="499">
        <v>0.05</v>
      </c>
      <c r="K580" s="499">
        <f t="shared" ref="K580:K607" si="122">H580*I580-J580</f>
        <v>2578.5099999999998</v>
      </c>
      <c r="L580" s="496">
        <v>42439</v>
      </c>
      <c r="M580" s="499">
        <v>483.9</v>
      </c>
    </row>
    <row r="581" spans="1:13" x14ac:dyDescent="0.25">
      <c r="A581" s="497"/>
      <c r="B581" s="545">
        <v>42187</v>
      </c>
      <c r="C581" s="497">
        <v>1000</v>
      </c>
      <c r="D581" s="498">
        <v>27.1</v>
      </c>
      <c r="E581" s="499">
        <v>0</v>
      </c>
      <c r="F581" s="499">
        <f t="shared" si="121"/>
        <v>27100</v>
      </c>
      <c r="G581" s="496">
        <v>42227</v>
      </c>
      <c r="H581" s="513">
        <v>200</v>
      </c>
      <c r="I581" s="498">
        <v>19.649999999999999</v>
      </c>
      <c r="J581" s="499">
        <v>7.0000000000000007E-2</v>
      </c>
      <c r="K581" s="499">
        <f t="shared" si="122"/>
        <v>3929.9299999999994</v>
      </c>
      <c r="L581" s="496">
        <v>42531</v>
      </c>
      <c r="M581" s="499">
        <v>483.9</v>
      </c>
    </row>
    <row r="582" spans="1:13" x14ac:dyDescent="0.25">
      <c r="A582" s="497"/>
      <c r="B582" s="608">
        <v>42187</v>
      </c>
      <c r="C582" s="497">
        <v>500</v>
      </c>
      <c r="D582" s="498">
        <v>27.039332999999999</v>
      </c>
      <c r="E582" s="499">
        <v>0</v>
      </c>
      <c r="F582" s="499">
        <f t="shared" si="121"/>
        <v>13519.666499999999</v>
      </c>
      <c r="G582" s="496">
        <v>42227</v>
      </c>
      <c r="H582" s="513">
        <v>200</v>
      </c>
      <c r="I582" s="498">
        <v>18.7</v>
      </c>
      <c r="J582" s="499">
        <v>7.0000000000000007E-2</v>
      </c>
      <c r="K582" s="499">
        <f t="shared" si="122"/>
        <v>3739.93</v>
      </c>
      <c r="L582" s="496">
        <v>42625</v>
      </c>
      <c r="M582" s="499">
        <v>433.9</v>
      </c>
    </row>
    <row r="583" spans="1:13" x14ac:dyDescent="0.25">
      <c r="A583" s="497"/>
      <c r="B583" s="608"/>
      <c r="C583" s="497">
        <v>500</v>
      </c>
      <c r="D583" s="498">
        <v>27.039332999999999</v>
      </c>
      <c r="E583" s="499">
        <v>0</v>
      </c>
      <c r="F583" s="499">
        <f t="shared" si="121"/>
        <v>13519.666499999999</v>
      </c>
      <c r="G583" s="496">
        <v>42257</v>
      </c>
      <c r="H583" s="513">
        <v>1600</v>
      </c>
      <c r="I583" s="498">
        <v>16.445</v>
      </c>
      <c r="J583" s="499">
        <v>0.48</v>
      </c>
      <c r="K583" s="499">
        <f t="shared" si="122"/>
        <v>26311.52</v>
      </c>
      <c r="L583" s="496">
        <v>42716</v>
      </c>
      <c r="M583" s="499">
        <v>500</v>
      </c>
    </row>
    <row r="584" spans="1:13" x14ac:dyDescent="0.25">
      <c r="A584" s="497"/>
      <c r="B584" s="608"/>
      <c r="C584" s="497">
        <v>500</v>
      </c>
      <c r="D584" s="498">
        <v>27.039332999999999</v>
      </c>
      <c r="E584" s="499">
        <v>0</v>
      </c>
      <c r="F584" s="499">
        <f t="shared" si="121"/>
        <v>13519.666499999999</v>
      </c>
      <c r="G584" s="609">
        <v>42265</v>
      </c>
      <c r="H584" s="513">
        <v>200</v>
      </c>
      <c r="I584" s="498">
        <v>15.65</v>
      </c>
      <c r="J584" s="499">
        <v>0.05</v>
      </c>
      <c r="K584" s="499">
        <f t="shared" si="122"/>
        <v>3129.95</v>
      </c>
      <c r="L584" s="497"/>
      <c r="M584" s="499"/>
    </row>
    <row r="585" spans="1:13" x14ac:dyDescent="0.25">
      <c r="A585" s="497"/>
      <c r="B585" s="608"/>
      <c r="C585" s="497">
        <v>500</v>
      </c>
      <c r="D585" s="498">
        <v>27.039332999999999</v>
      </c>
      <c r="E585" s="499">
        <v>0</v>
      </c>
      <c r="F585" s="499">
        <f t="shared" si="121"/>
        <v>13519.666499999999</v>
      </c>
      <c r="G585" s="609"/>
      <c r="H585" s="513">
        <v>2400</v>
      </c>
      <c r="I585" s="498">
        <v>15.7</v>
      </c>
      <c r="J585" s="499">
        <v>0.7</v>
      </c>
      <c r="K585" s="499">
        <f t="shared" si="122"/>
        <v>37679.300000000003</v>
      </c>
      <c r="L585" s="497"/>
      <c r="M585" s="499"/>
    </row>
    <row r="586" spans="1:13" x14ac:dyDescent="0.25">
      <c r="A586" s="497"/>
      <c r="B586" s="608"/>
      <c r="C586" s="497">
        <v>1000</v>
      </c>
      <c r="D586" s="498">
        <v>27.039332999999999</v>
      </c>
      <c r="E586" s="499">
        <v>0</v>
      </c>
      <c r="F586" s="499">
        <f t="shared" si="121"/>
        <v>27039.332999999999</v>
      </c>
      <c r="G586" s="496">
        <v>42271</v>
      </c>
      <c r="H586" s="590">
        <v>918</v>
      </c>
      <c r="I586" s="591">
        <v>16.45</v>
      </c>
      <c r="J586" s="592">
        <v>0.28000000000000003</v>
      </c>
      <c r="K586" s="592">
        <f t="shared" si="122"/>
        <v>15100.819999999998</v>
      </c>
      <c r="L586" s="497"/>
      <c r="M586" s="499"/>
    </row>
    <row r="587" spans="1:13" ht="60" x14ac:dyDescent="0.25">
      <c r="A587" s="497"/>
      <c r="B587" s="545">
        <v>42198</v>
      </c>
      <c r="C587" s="497">
        <v>100</v>
      </c>
      <c r="D587" s="498">
        <v>24.77</v>
      </c>
      <c r="E587" s="499">
        <v>0</v>
      </c>
      <c r="F587" s="499">
        <f t="shared" si="121"/>
        <v>2477</v>
      </c>
      <c r="G587" s="610" t="s">
        <v>139</v>
      </c>
      <c r="H587" s="513">
        <v>500</v>
      </c>
      <c r="I587" s="498">
        <v>15.95</v>
      </c>
      <c r="J587" s="499">
        <v>0.15</v>
      </c>
      <c r="K587" s="592">
        <f t="shared" si="122"/>
        <v>7974.85</v>
      </c>
      <c r="L587" s="497"/>
      <c r="M587" s="499"/>
    </row>
    <row r="588" spans="1:13" x14ac:dyDescent="0.25">
      <c r="A588" s="497"/>
      <c r="B588" s="545">
        <v>42205</v>
      </c>
      <c r="C588" s="497">
        <v>50</v>
      </c>
      <c r="D588" s="498">
        <v>24.35</v>
      </c>
      <c r="E588" s="499">
        <v>0</v>
      </c>
      <c r="F588" s="499">
        <f t="shared" si="121"/>
        <v>1217.5</v>
      </c>
      <c r="G588" s="610"/>
      <c r="H588" s="513">
        <v>500</v>
      </c>
      <c r="I588" s="498">
        <v>16.100000000000001</v>
      </c>
      <c r="J588" s="499">
        <v>0.15</v>
      </c>
      <c r="K588" s="592">
        <f t="shared" si="122"/>
        <v>8049.8500000000013</v>
      </c>
      <c r="L588" s="497"/>
      <c r="M588" s="499"/>
    </row>
    <row r="589" spans="1:13" x14ac:dyDescent="0.25">
      <c r="A589" s="497"/>
      <c r="B589" s="545">
        <v>42207</v>
      </c>
      <c r="C589" s="497">
        <v>20</v>
      </c>
      <c r="D589" s="498">
        <v>24.02</v>
      </c>
      <c r="E589" s="499">
        <v>0</v>
      </c>
      <c r="F589" s="499">
        <f t="shared" si="121"/>
        <v>480.4</v>
      </c>
      <c r="G589" s="610"/>
      <c r="H589" s="513">
        <v>500</v>
      </c>
      <c r="I589" s="498">
        <v>16.170000000000002</v>
      </c>
      <c r="J589" s="499">
        <v>0.15</v>
      </c>
      <c r="K589" s="592">
        <f t="shared" si="122"/>
        <v>8084.8500000000013</v>
      </c>
      <c r="L589" s="497"/>
      <c r="M589" s="499"/>
    </row>
    <row r="590" spans="1:13" x14ac:dyDescent="0.25">
      <c r="A590" s="497"/>
      <c r="B590" s="545">
        <v>42207</v>
      </c>
      <c r="C590" s="497">
        <v>20</v>
      </c>
      <c r="D590" s="498">
        <v>23.91</v>
      </c>
      <c r="E590" s="499">
        <v>0</v>
      </c>
      <c r="F590" s="499">
        <f t="shared" si="121"/>
        <v>478.2</v>
      </c>
      <c r="G590" s="610"/>
      <c r="H590" s="513">
        <v>500</v>
      </c>
      <c r="I590" s="498">
        <v>16.28</v>
      </c>
      <c r="J590" s="499">
        <v>0.15</v>
      </c>
      <c r="K590" s="592">
        <f t="shared" si="122"/>
        <v>8139.8500000000013</v>
      </c>
      <c r="L590" s="499"/>
      <c r="M590" s="499"/>
    </row>
    <row r="591" spans="1:13" x14ac:dyDescent="0.25">
      <c r="A591" s="497"/>
      <c r="B591" s="545">
        <v>42207</v>
      </c>
      <c r="C591" s="497">
        <v>20</v>
      </c>
      <c r="D591" s="498">
        <v>23.7</v>
      </c>
      <c r="E591" s="499">
        <v>0</v>
      </c>
      <c r="F591" s="499">
        <f t="shared" si="121"/>
        <v>474</v>
      </c>
      <c r="G591" s="610"/>
      <c r="H591" s="513">
        <v>500</v>
      </c>
      <c r="I591" s="498">
        <v>16.39</v>
      </c>
      <c r="J591" s="499">
        <v>0.15</v>
      </c>
      <c r="K591" s="592">
        <f t="shared" si="122"/>
        <v>8194.85</v>
      </c>
      <c r="L591" s="497"/>
      <c r="M591" s="499"/>
    </row>
    <row r="592" spans="1:13" x14ac:dyDescent="0.25">
      <c r="A592" s="497"/>
      <c r="B592" s="545">
        <v>42207</v>
      </c>
      <c r="C592" s="497">
        <v>20</v>
      </c>
      <c r="D592" s="498">
        <v>23.6</v>
      </c>
      <c r="E592" s="499">
        <v>0</v>
      </c>
      <c r="F592" s="499">
        <f t="shared" si="121"/>
        <v>472</v>
      </c>
      <c r="G592" s="610"/>
      <c r="H592" s="513">
        <v>500</v>
      </c>
      <c r="I592" s="498">
        <v>16.55</v>
      </c>
      <c r="J592" s="499">
        <v>0.17</v>
      </c>
      <c r="K592" s="592">
        <f t="shared" si="122"/>
        <v>8274.83</v>
      </c>
      <c r="L592" s="497"/>
      <c r="M592" s="499"/>
    </row>
    <row r="593" spans="1:13" x14ac:dyDescent="0.25">
      <c r="A593" s="497"/>
      <c r="B593" s="545">
        <v>42209</v>
      </c>
      <c r="C593" s="497">
        <v>40</v>
      </c>
      <c r="D593" s="498">
        <v>22.3</v>
      </c>
      <c r="E593" s="499">
        <v>0</v>
      </c>
      <c r="F593" s="499">
        <f t="shared" si="121"/>
        <v>892</v>
      </c>
      <c r="G593" s="610"/>
      <c r="H593" s="513">
        <v>50</v>
      </c>
      <c r="I593" s="498">
        <v>16.55</v>
      </c>
      <c r="J593" s="499">
        <v>0</v>
      </c>
      <c r="K593" s="592">
        <f t="shared" si="122"/>
        <v>827.5</v>
      </c>
      <c r="L593" s="497"/>
      <c r="M593" s="499"/>
    </row>
    <row r="594" spans="1:13" x14ac:dyDescent="0.25">
      <c r="A594" s="499"/>
      <c r="B594" s="545">
        <v>42221</v>
      </c>
      <c r="C594" s="497">
        <v>12</v>
      </c>
      <c r="D594" s="498">
        <v>20.95</v>
      </c>
      <c r="E594" s="499">
        <v>0</v>
      </c>
      <c r="F594" s="499">
        <f t="shared" si="121"/>
        <v>251.39999999999998</v>
      </c>
      <c r="G594" s="610"/>
      <c r="H594" s="513">
        <v>28</v>
      </c>
      <c r="I594" s="498">
        <v>16.68</v>
      </c>
      <c r="J594" s="499">
        <v>0.01</v>
      </c>
      <c r="K594" s="592">
        <f t="shared" si="122"/>
        <v>467.03</v>
      </c>
      <c r="L594" s="513"/>
      <c r="M594" s="499"/>
    </row>
    <row r="595" spans="1:13" x14ac:dyDescent="0.25">
      <c r="A595" s="497"/>
      <c r="B595" s="545">
        <v>42223</v>
      </c>
      <c r="C595" s="497">
        <v>100</v>
      </c>
      <c r="D595" s="498">
        <v>20.399999999999999</v>
      </c>
      <c r="E595" s="499">
        <v>0</v>
      </c>
      <c r="F595" s="499">
        <f t="shared" si="121"/>
        <v>2039.9999999999998</v>
      </c>
      <c r="G595" s="496">
        <v>42285</v>
      </c>
      <c r="H595" s="513">
        <v>632</v>
      </c>
      <c r="I595" s="498">
        <v>17.850000000000001</v>
      </c>
      <c r="J595" s="499">
        <v>0.21</v>
      </c>
      <c r="K595" s="592">
        <f t="shared" si="122"/>
        <v>11280.990000000002</v>
      </c>
      <c r="L595" s="499"/>
      <c r="M595" s="499"/>
    </row>
    <row r="596" spans="1:13" x14ac:dyDescent="0.25">
      <c r="A596" s="499"/>
      <c r="B596" s="545">
        <v>42226</v>
      </c>
      <c r="C596" s="497">
        <v>200</v>
      </c>
      <c r="D596" s="498">
        <v>19.95</v>
      </c>
      <c r="E596" s="499">
        <v>0</v>
      </c>
      <c r="F596" s="499">
        <f t="shared" si="121"/>
        <v>3990</v>
      </c>
      <c r="G596" s="496">
        <v>42297</v>
      </c>
      <c r="H596" s="513">
        <v>500</v>
      </c>
      <c r="I596" s="498">
        <v>19.149999999999999</v>
      </c>
      <c r="J596" s="499">
        <v>0.18</v>
      </c>
      <c r="K596" s="592">
        <f t="shared" si="122"/>
        <v>9574.82</v>
      </c>
      <c r="L596" s="497"/>
      <c r="M596" s="499"/>
    </row>
    <row r="597" spans="1:13" x14ac:dyDescent="0.25">
      <c r="A597" s="497"/>
      <c r="B597" s="545">
        <v>42226</v>
      </c>
      <c r="C597" s="497">
        <v>50</v>
      </c>
      <c r="D597" s="498">
        <v>20.010000000000002</v>
      </c>
      <c r="E597" s="499">
        <v>0</v>
      </c>
      <c r="F597" s="499">
        <f t="shared" si="121"/>
        <v>1000.5000000000001</v>
      </c>
      <c r="G597" s="496">
        <v>42300</v>
      </c>
      <c r="H597" s="513">
        <v>1000</v>
      </c>
      <c r="I597" s="498">
        <v>18.62</v>
      </c>
      <c r="J597" s="499">
        <v>0.34</v>
      </c>
      <c r="K597" s="592">
        <f t="shared" si="122"/>
        <v>18619.66</v>
      </c>
      <c r="L597" s="497"/>
      <c r="M597" s="499"/>
    </row>
    <row r="598" spans="1:13" x14ac:dyDescent="0.25">
      <c r="A598" s="497"/>
      <c r="B598" s="545">
        <v>42226</v>
      </c>
      <c r="C598" s="497">
        <v>100</v>
      </c>
      <c r="D598" s="498">
        <v>20.2</v>
      </c>
      <c r="E598" s="499">
        <v>0</v>
      </c>
      <c r="F598" s="499">
        <f t="shared" si="121"/>
        <v>2020</v>
      </c>
      <c r="G598" s="496">
        <v>42312</v>
      </c>
      <c r="H598" s="513">
        <v>2500</v>
      </c>
      <c r="I598" s="498">
        <v>18.48</v>
      </c>
      <c r="J598" s="499">
        <v>7.8</v>
      </c>
      <c r="K598" s="499">
        <f t="shared" si="122"/>
        <v>46192.2</v>
      </c>
      <c r="L598" s="497"/>
      <c r="M598" s="499"/>
    </row>
    <row r="599" spans="1:13" x14ac:dyDescent="0.25">
      <c r="A599" s="497"/>
      <c r="B599" s="545">
        <v>42227</v>
      </c>
      <c r="C599" s="497">
        <v>200</v>
      </c>
      <c r="D599" s="498">
        <v>18.399999999999999</v>
      </c>
      <c r="E599" s="499">
        <v>0</v>
      </c>
      <c r="F599" s="499">
        <f t="shared" si="121"/>
        <v>3679.9999999999995</v>
      </c>
      <c r="G599" s="496">
        <v>42313</v>
      </c>
      <c r="H599" s="513">
        <v>3000</v>
      </c>
      <c r="I599" s="498">
        <v>19.059999999999999</v>
      </c>
      <c r="J599" s="499">
        <v>1.05</v>
      </c>
      <c r="K599" s="499">
        <f t="shared" si="122"/>
        <v>57178.94999999999</v>
      </c>
      <c r="L599" s="497"/>
      <c r="M599" s="499"/>
    </row>
    <row r="600" spans="1:13" x14ac:dyDescent="0.25">
      <c r="A600" s="497"/>
      <c r="B600" s="545">
        <v>42227</v>
      </c>
      <c r="C600" s="497">
        <v>200</v>
      </c>
      <c r="D600" s="498">
        <v>19.55</v>
      </c>
      <c r="E600" s="499">
        <v>0</v>
      </c>
      <c r="F600" s="499">
        <f t="shared" si="121"/>
        <v>3910</v>
      </c>
      <c r="G600" s="496">
        <v>42324</v>
      </c>
      <c r="H600" s="513">
        <v>2500</v>
      </c>
      <c r="I600" s="498">
        <v>18.8</v>
      </c>
      <c r="J600" s="499">
        <v>0.86</v>
      </c>
      <c r="K600" s="499">
        <f t="shared" si="122"/>
        <v>46999.14</v>
      </c>
      <c r="L600" s="499"/>
      <c r="M600" s="499"/>
    </row>
    <row r="601" spans="1:13" x14ac:dyDescent="0.25">
      <c r="A601" s="497"/>
      <c r="B601" s="545">
        <v>42234</v>
      </c>
      <c r="C601" s="497">
        <v>40</v>
      </c>
      <c r="D601" s="498">
        <v>18.149999999999999</v>
      </c>
      <c r="E601" s="499">
        <v>0</v>
      </c>
      <c r="F601" s="499">
        <f t="shared" si="121"/>
        <v>726</v>
      </c>
      <c r="G601" s="496">
        <v>42335</v>
      </c>
      <c r="H601" s="513">
        <v>3078</v>
      </c>
      <c r="I601" s="498">
        <v>17.649999999999999</v>
      </c>
      <c r="J601" s="499">
        <v>1</v>
      </c>
      <c r="K601" s="499">
        <f t="shared" si="122"/>
        <v>54325.7</v>
      </c>
      <c r="L601" s="497"/>
      <c r="M601" s="499"/>
    </row>
    <row r="602" spans="1:13" x14ac:dyDescent="0.25">
      <c r="A602" s="497"/>
      <c r="B602" s="545">
        <v>42234</v>
      </c>
      <c r="C602" s="497">
        <v>100</v>
      </c>
      <c r="D602" s="498">
        <v>18</v>
      </c>
      <c r="E602" s="499">
        <v>0</v>
      </c>
      <c r="F602" s="499">
        <f t="shared" si="121"/>
        <v>1800</v>
      </c>
      <c r="G602" s="496">
        <v>42347</v>
      </c>
      <c r="H602" s="513">
        <v>500</v>
      </c>
      <c r="I602" s="498">
        <v>16.149999999999999</v>
      </c>
      <c r="J602" s="499">
        <v>0.15</v>
      </c>
      <c r="K602" s="499">
        <f t="shared" si="122"/>
        <v>8074.8499999999995</v>
      </c>
      <c r="L602" s="497"/>
      <c r="M602" s="499"/>
    </row>
    <row r="603" spans="1:13" x14ac:dyDescent="0.25">
      <c r="A603" s="497"/>
      <c r="B603" s="545">
        <v>42235</v>
      </c>
      <c r="C603" s="497">
        <v>100</v>
      </c>
      <c r="D603" s="498">
        <v>17.78</v>
      </c>
      <c r="E603" s="499">
        <v>0</v>
      </c>
      <c r="F603" s="499">
        <f t="shared" si="121"/>
        <v>1778</v>
      </c>
      <c r="G603" s="496">
        <v>42353</v>
      </c>
      <c r="H603" s="513">
        <v>600</v>
      </c>
      <c r="I603" s="498">
        <v>14.95</v>
      </c>
      <c r="J603" s="499">
        <v>0.17</v>
      </c>
      <c r="K603" s="499">
        <f t="shared" si="122"/>
        <v>8969.83</v>
      </c>
      <c r="L603" s="497"/>
      <c r="M603" s="499"/>
    </row>
    <row r="604" spans="1:13" x14ac:dyDescent="0.25">
      <c r="A604" s="497"/>
      <c r="B604" s="545">
        <v>42235</v>
      </c>
      <c r="C604" s="497">
        <v>100</v>
      </c>
      <c r="D604" s="498">
        <v>17.68</v>
      </c>
      <c r="E604" s="499">
        <v>0</v>
      </c>
      <c r="F604" s="499">
        <f t="shared" si="121"/>
        <v>1768</v>
      </c>
      <c r="G604" s="496">
        <v>42354</v>
      </c>
      <c r="H604" s="513">
        <v>500</v>
      </c>
      <c r="I604" s="498">
        <v>14.32</v>
      </c>
      <c r="J604" s="499">
        <v>0.13</v>
      </c>
      <c r="K604" s="499">
        <f t="shared" si="122"/>
        <v>7159.87</v>
      </c>
      <c r="L604" s="497"/>
      <c r="M604" s="499"/>
    </row>
    <row r="605" spans="1:13" x14ac:dyDescent="0.25">
      <c r="A605" s="497"/>
      <c r="B605" s="545">
        <v>42240</v>
      </c>
      <c r="C605" s="497">
        <v>100</v>
      </c>
      <c r="D605" s="498">
        <v>16.649999999999999</v>
      </c>
      <c r="E605" s="499">
        <v>0</v>
      </c>
      <c r="F605" s="499">
        <f t="shared" si="121"/>
        <v>1664.9999999999998</v>
      </c>
      <c r="G605" s="496">
        <v>42361</v>
      </c>
      <c r="H605" s="513">
        <v>500</v>
      </c>
      <c r="I605" s="498">
        <v>12.83</v>
      </c>
      <c r="J605" s="499">
        <v>0.12</v>
      </c>
      <c r="K605" s="499">
        <f t="shared" si="122"/>
        <v>6414.88</v>
      </c>
      <c r="L605" s="497"/>
      <c r="M605" s="499"/>
    </row>
    <row r="606" spans="1:13" x14ac:dyDescent="0.25">
      <c r="A606" s="497"/>
      <c r="B606" s="545">
        <v>42240</v>
      </c>
      <c r="C606" s="497">
        <v>100</v>
      </c>
      <c r="D606" s="498">
        <v>16.100000000000001</v>
      </c>
      <c r="E606" s="499">
        <v>0</v>
      </c>
      <c r="F606" s="499">
        <f t="shared" si="121"/>
        <v>1610.0000000000002</v>
      </c>
      <c r="G606" s="496">
        <v>42362</v>
      </c>
      <c r="H606" s="513">
        <v>1222</v>
      </c>
      <c r="I606" s="498">
        <v>12.75</v>
      </c>
      <c r="J606" s="499">
        <v>0.28999999999999998</v>
      </c>
      <c r="K606" s="499">
        <f t="shared" si="122"/>
        <v>15580.21</v>
      </c>
      <c r="L606" s="497"/>
      <c r="M606" s="499"/>
    </row>
    <row r="607" spans="1:13" x14ac:dyDescent="0.25">
      <c r="A607" s="497"/>
      <c r="B607" s="545">
        <v>42257</v>
      </c>
      <c r="C607" s="497">
        <v>1500</v>
      </c>
      <c r="D607" s="498">
        <v>16.350000000000001</v>
      </c>
      <c r="E607" s="499">
        <v>0</v>
      </c>
      <c r="F607" s="499">
        <f t="shared" si="121"/>
        <v>24525.000000000004</v>
      </c>
      <c r="G607" s="496">
        <v>42367</v>
      </c>
      <c r="H607" s="513">
        <v>1000</v>
      </c>
      <c r="I607" s="498">
        <v>13.15</v>
      </c>
      <c r="J607" s="499">
        <v>0.24</v>
      </c>
      <c r="K607" s="499">
        <f t="shared" si="122"/>
        <v>13149.76</v>
      </c>
      <c r="L607" s="497"/>
      <c r="M607" s="499"/>
    </row>
    <row r="608" spans="1:13" x14ac:dyDescent="0.25">
      <c r="A608" s="497"/>
      <c r="B608" s="545">
        <v>42258</v>
      </c>
      <c r="C608" s="497">
        <v>100</v>
      </c>
      <c r="D608" s="498">
        <v>16.100000000000001</v>
      </c>
      <c r="E608" s="499">
        <v>0</v>
      </c>
      <c r="F608" s="499">
        <f t="shared" si="121"/>
        <v>1610.0000000000002</v>
      </c>
      <c r="G608" s="496">
        <v>42367</v>
      </c>
      <c r="H608" s="513">
        <v>2178</v>
      </c>
      <c r="I608" s="498">
        <v>13.75</v>
      </c>
      <c r="J608" s="499">
        <v>0.55000000000000004</v>
      </c>
      <c r="K608" s="499">
        <f>H608*I608-J608</f>
        <v>29946.95</v>
      </c>
      <c r="L608" s="497"/>
      <c r="M608" s="499"/>
    </row>
    <row r="609" spans="1:13" x14ac:dyDescent="0.25">
      <c r="A609" s="497"/>
      <c r="B609" s="545">
        <v>42261</v>
      </c>
      <c r="C609" s="497">
        <v>1000</v>
      </c>
      <c r="D609" s="498">
        <v>15.416</v>
      </c>
      <c r="E609" s="499">
        <v>0</v>
      </c>
      <c r="F609" s="499">
        <f t="shared" si="121"/>
        <v>15416</v>
      </c>
      <c r="G609" s="496">
        <v>42010</v>
      </c>
      <c r="H609" s="513">
        <v>1000</v>
      </c>
      <c r="I609" s="498">
        <v>12.63</v>
      </c>
      <c r="J609" s="499">
        <v>0.23</v>
      </c>
      <c r="K609" s="499">
        <f>H609*I609-J609</f>
        <v>12629.77</v>
      </c>
      <c r="L609" s="497"/>
      <c r="M609" s="499"/>
    </row>
    <row r="610" spans="1:13" x14ac:dyDescent="0.25">
      <c r="A610" s="497"/>
      <c r="B610" s="545">
        <v>42261</v>
      </c>
      <c r="C610" s="497">
        <v>1000</v>
      </c>
      <c r="D610" s="498">
        <v>15.1</v>
      </c>
      <c r="E610" s="499">
        <v>0</v>
      </c>
      <c r="F610" s="499">
        <f t="shared" si="121"/>
        <v>15100</v>
      </c>
      <c r="G610" s="593">
        <v>42374</v>
      </c>
      <c r="H610" s="513">
        <v>2000</v>
      </c>
      <c r="I610" s="498">
        <v>12.81</v>
      </c>
      <c r="J610" s="499">
        <v>0.47</v>
      </c>
      <c r="K610" s="499">
        <f t="shared" ref="K610:K622" si="123">H610*I610-J610</f>
        <v>25619.53</v>
      </c>
      <c r="L610" s="497"/>
      <c r="M610" s="499"/>
    </row>
    <row r="611" spans="1:13" x14ac:dyDescent="0.25">
      <c r="A611" s="497"/>
      <c r="B611" s="545">
        <v>42261</v>
      </c>
      <c r="C611" s="497">
        <v>200</v>
      </c>
      <c r="D611" s="498">
        <v>14.87</v>
      </c>
      <c r="E611" s="499">
        <v>0</v>
      </c>
      <c r="F611" s="499">
        <f t="shared" si="121"/>
        <v>2974</v>
      </c>
      <c r="G611" s="496">
        <v>42374</v>
      </c>
      <c r="H611" s="513">
        <v>1000</v>
      </c>
      <c r="I611" s="498">
        <v>12.82</v>
      </c>
      <c r="J611" s="499">
        <v>0.24</v>
      </c>
      <c r="K611" s="499">
        <f t="shared" si="123"/>
        <v>12819.76</v>
      </c>
      <c r="L611" s="497"/>
      <c r="M611" s="499"/>
    </row>
    <row r="612" spans="1:13" x14ac:dyDescent="0.25">
      <c r="A612" s="497"/>
      <c r="B612" s="545">
        <v>42261</v>
      </c>
      <c r="C612" s="497">
        <v>300</v>
      </c>
      <c r="D612" s="498">
        <v>14.87</v>
      </c>
      <c r="E612" s="499">
        <v>0</v>
      </c>
      <c r="F612" s="499">
        <f t="shared" si="121"/>
        <v>4461</v>
      </c>
      <c r="G612" s="496">
        <v>42398</v>
      </c>
      <c r="H612" s="513">
        <v>400</v>
      </c>
      <c r="I612" s="498">
        <v>9.5500000000000007</v>
      </c>
      <c r="J612" s="499">
        <v>7.0000000000000007E-2</v>
      </c>
      <c r="K612" s="499">
        <f t="shared" si="123"/>
        <v>3819.9300000000003</v>
      </c>
      <c r="L612" s="497"/>
      <c r="M612" s="499"/>
    </row>
    <row r="613" spans="1:13" x14ac:dyDescent="0.25">
      <c r="A613" s="497"/>
      <c r="B613" s="545">
        <v>42270</v>
      </c>
      <c r="C613" s="497">
        <v>478</v>
      </c>
      <c r="D613" s="498">
        <v>15.85</v>
      </c>
      <c r="E613" s="499">
        <v>0</v>
      </c>
      <c r="F613" s="499">
        <f t="shared" si="121"/>
        <v>7576.3</v>
      </c>
      <c r="G613" s="496">
        <v>42411</v>
      </c>
      <c r="H613" s="513">
        <v>500</v>
      </c>
      <c r="I613" s="498">
        <v>6.97</v>
      </c>
      <c r="J613" s="499">
        <v>0.08</v>
      </c>
      <c r="K613" s="499">
        <f t="shared" si="123"/>
        <v>3484.92</v>
      </c>
      <c r="L613" s="497"/>
      <c r="M613" s="499"/>
    </row>
    <row r="614" spans="1:13" x14ac:dyDescent="0.25">
      <c r="A614" s="497"/>
      <c r="B614" s="545">
        <v>42292</v>
      </c>
      <c r="C614" s="497">
        <v>500</v>
      </c>
      <c r="D614" s="498">
        <v>18.55</v>
      </c>
      <c r="E614" s="499">
        <v>0</v>
      </c>
      <c r="F614" s="499">
        <f t="shared" si="121"/>
        <v>9275</v>
      </c>
      <c r="G614" s="496">
        <v>42412</v>
      </c>
      <c r="H614" s="513">
        <v>200</v>
      </c>
      <c r="I614" s="498">
        <v>7.45</v>
      </c>
      <c r="J614" s="499">
        <v>0.03</v>
      </c>
      <c r="K614" s="499">
        <f t="shared" si="123"/>
        <v>1489.97</v>
      </c>
      <c r="L614" s="497"/>
      <c r="M614" s="499"/>
    </row>
    <row r="615" spans="1:13" x14ac:dyDescent="0.25">
      <c r="A615" s="497"/>
      <c r="B615" s="545">
        <v>42299</v>
      </c>
      <c r="C615" s="497">
        <v>500</v>
      </c>
      <c r="D615" s="498">
        <v>18.55</v>
      </c>
      <c r="E615" s="499">
        <v>0</v>
      </c>
      <c r="F615" s="499">
        <f t="shared" si="121"/>
        <v>9275</v>
      </c>
      <c r="G615" s="496">
        <v>42416</v>
      </c>
      <c r="H615" s="513">
        <v>500</v>
      </c>
      <c r="I615" s="498">
        <v>7.75</v>
      </c>
      <c r="J615" s="499">
        <v>0.08</v>
      </c>
      <c r="K615" s="499">
        <f t="shared" si="123"/>
        <v>3874.92</v>
      </c>
      <c r="L615" s="497"/>
      <c r="M615" s="499"/>
    </row>
    <row r="616" spans="1:13" x14ac:dyDescent="0.25">
      <c r="A616" s="497"/>
      <c r="B616" s="545">
        <v>42299</v>
      </c>
      <c r="C616" s="497">
        <v>500</v>
      </c>
      <c r="D616" s="498">
        <v>18.28</v>
      </c>
      <c r="E616" s="499">
        <v>0</v>
      </c>
      <c r="F616" s="499">
        <f t="shared" si="121"/>
        <v>9140</v>
      </c>
      <c r="G616" s="496">
        <v>42422</v>
      </c>
      <c r="H616" s="513">
        <v>2500</v>
      </c>
      <c r="I616" s="498">
        <v>7.47</v>
      </c>
      <c r="J616" s="499">
        <v>0.41</v>
      </c>
      <c r="K616" s="499">
        <f t="shared" si="123"/>
        <v>18674.59</v>
      </c>
      <c r="L616" s="497"/>
      <c r="M616" s="499"/>
    </row>
    <row r="617" spans="1:13" x14ac:dyDescent="0.25">
      <c r="A617" s="497"/>
      <c r="B617" s="545">
        <v>42299</v>
      </c>
      <c r="C617" s="497">
        <v>1000</v>
      </c>
      <c r="D617" s="498">
        <v>18.100000000000001</v>
      </c>
      <c r="E617" s="499">
        <v>0</v>
      </c>
      <c r="F617" s="499">
        <f t="shared" si="121"/>
        <v>18100</v>
      </c>
      <c r="G617" s="496">
        <v>42422</v>
      </c>
      <c r="H617" s="513">
        <v>1000</v>
      </c>
      <c r="I617" s="498">
        <v>7.49</v>
      </c>
      <c r="J617" s="499">
        <v>0.16</v>
      </c>
      <c r="K617" s="499">
        <f t="shared" si="123"/>
        <v>7489.84</v>
      </c>
      <c r="L617" s="497"/>
      <c r="M617" s="499"/>
    </row>
    <row r="618" spans="1:13" x14ac:dyDescent="0.25">
      <c r="A618" s="497"/>
      <c r="B618" s="608">
        <v>42306</v>
      </c>
      <c r="C618" s="497">
        <v>660</v>
      </c>
      <c r="D618" s="498">
        <v>17.8</v>
      </c>
      <c r="E618" s="499">
        <v>0</v>
      </c>
      <c r="F618" s="499">
        <f t="shared" si="121"/>
        <v>11748</v>
      </c>
      <c r="G618" s="496">
        <v>42426</v>
      </c>
      <c r="H618" s="513">
        <v>900</v>
      </c>
      <c r="I618" s="498">
        <v>7.7</v>
      </c>
      <c r="J618" s="499">
        <v>0.15</v>
      </c>
      <c r="K618" s="499">
        <f t="shared" si="123"/>
        <v>6929.85</v>
      </c>
      <c r="L618" s="497"/>
      <c r="M618" s="499"/>
    </row>
    <row r="619" spans="1:13" ht="30" x14ac:dyDescent="0.25">
      <c r="A619" s="497"/>
      <c r="B619" s="608"/>
      <c r="C619" s="497">
        <v>340</v>
      </c>
      <c r="D619" s="498">
        <v>17.8</v>
      </c>
      <c r="E619" s="499">
        <v>0</v>
      </c>
      <c r="F619" s="499">
        <f t="shared" si="121"/>
        <v>6052</v>
      </c>
      <c r="G619" s="611" t="s">
        <v>181</v>
      </c>
      <c r="H619" s="513">
        <v>500</v>
      </c>
      <c r="I619" s="498">
        <v>7.73</v>
      </c>
      <c r="J619" s="499">
        <v>0.08</v>
      </c>
      <c r="K619" s="499">
        <f t="shared" si="123"/>
        <v>3864.92</v>
      </c>
      <c r="L619" s="497"/>
      <c r="M619" s="499"/>
    </row>
    <row r="620" spans="1:13" x14ac:dyDescent="0.25">
      <c r="A620" s="497"/>
      <c r="B620" s="545">
        <v>42312</v>
      </c>
      <c r="C620" s="594">
        <v>500</v>
      </c>
      <c r="D620" s="591">
        <v>17.559999999999999</v>
      </c>
      <c r="E620" s="592">
        <v>6.95</v>
      </c>
      <c r="F620" s="592">
        <f t="shared" si="121"/>
        <v>8786.9500000000007</v>
      </c>
      <c r="G620" s="611"/>
      <c r="H620" s="513">
        <v>500</v>
      </c>
      <c r="I620" s="498">
        <v>7.96</v>
      </c>
      <c r="J620" s="499">
        <v>0.09</v>
      </c>
      <c r="K620" s="499">
        <f t="shared" si="123"/>
        <v>3979.91</v>
      </c>
      <c r="L620" s="497"/>
      <c r="M620" s="499"/>
    </row>
    <row r="621" spans="1:13" x14ac:dyDescent="0.25">
      <c r="A621" s="497"/>
      <c r="B621" s="545">
        <v>42313</v>
      </c>
      <c r="C621" s="497">
        <v>3000</v>
      </c>
      <c r="D621" s="498">
        <v>19.05</v>
      </c>
      <c r="E621" s="499">
        <v>0</v>
      </c>
      <c r="F621" s="499">
        <f t="shared" si="121"/>
        <v>57150</v>
      </c>
      <c r="G621" s="611"/>
      <c r="H621" s="513">
        <v>500</v>
      </c>
      <c r="I621" s="498">
        <v>8.0299999999999994</v>
      </c>
      <c r="J621" s="499">
        <v>0.09</v>
      </c>
      <c r="K621" s="499">
        <f t="shared" si="123"/>
        <v>4014.9099999999994</v>
      </c>
      <c r="L621" s="497"/>
      <c r="M621" s="498"/>
    </row>
    <row r="622" spans="1:13" x14ac:dyDescent="0.25">
      <c r="A622" s="497"/>
      <c r="B622" s="545">
        <v>42320</v>
      </c>
      <c r="C622" s="497">
        <v>500</v>
      </c>
      <c r="D622" s="498">
        <v>18.079999999999998</v>
      </c>
      <c r="E622" s="499">
        <v>0</v>
      </c>
      <c r="F622" s="499">
        <f t="shared" si="121"/>
        <v>9040</v>
      </c>
      <c r="G622" s="611"/>
      <c r="H622" s="513">
        <v>1500</v>
      </c>
      <c r="I622" s="498">
        <v>8.1</v>
      </c>
      <c r="J622" s="499">
        <v>0.26</v>
      </c>
      <c r="K622" s="499">
        <f t="shared" si="123"/>
        <v>12149.74</v>
      </c>
      <c r="L622" s="497"/>
      <c r="M622" s="499"/>
    </row>
    <row r="623" spans="1:13" x14ac:dyDescent="0.25">
      <c r="A623" s="497"/>
      <c r="B623" s="545">
        <v>42320</v>
      </c>
      <c r="C623" s="497">
        <v>1000</v>
      </c>
      <c r="D623" s="498">
        <v>18.05</v>
      </c>
      <c r="E623" s="499">
        <v>0</v>
      </c>
      <c r="F623" s="499">
        <f t="shared" si="121"/>
        <v>18050</v>
      </c>
      <c r="G623" s="496">
        <v>42429</v>
      </c>
      <c r="H623" s="513">
        <v>1000</v>
      </c>
      <c r="I623" s="498">
        <v>8.5399999999999991</v>
      </c>
      <c r="J623" s="499">
        <v>0.19</v>
      </c>
      <c r="K623" s="499">
        <f>H623*I623-J623</f>
        <v>8539.81</v>
      </c>
      <c r="L623" s="497"/>
      <c r="M623" s="595"/>
    </row>
    <row r="624" spans="1:13" x14ac:dyDescent="0.25">
      <c r="A624" s="497"/>
      <c r="B624" s="545">
        <v>42320</v>
      </c>
      <c r="C624" s="497">
        <v>1000</v>
      </c>
      <c r="D624" s="498">
        <v>17.82</v>
      </c>
      <c r="E624" s="499">
        <v>0</v>
      </c>
      <c r="F624" s="499">
        <f t="shared" si="121"/>
        <v>17820</v>
      </c>
      <c r="G624" s="496">
        <v>42429</v>
      </c>
      <c r="H624" s="513">
        <v>500</v>
      </c>
      <c r="I624" s="498">
        <v>7.95</v>
      </c>
      <c r="J624" s="499">
        <v>0.09</v>
      </c>
      <c r="K624" s="499">
        <f>H624*I624-J624</f>
        <v>3974.91</v>
      </c>
      <c r="L624" s="497"/>
      <c r="M624" s="499"/>
    </row>
    <row r="625" spans="1:13" x14ac:dyDescent="0.25">
      <c r="A625" s="497"/>
      <c r="B625" s="545">
        <v>42328</v>
      </c>
      <c r="C625" s="497">
        <v>3078</v>
      </c>
      <c r="D625" s="498">
        <v>17.47</v>
      </c>
      <c r="E625" s="499">
        <v>0</v>
      </c>
      <c r="F625" s="499">
        <f t="shared" si="121"/>
        <v>53772.659999999996</v>
      </c>
      <c r="G625" s="496">
        <v>42429</v>
      </c>
      <c r="H625" s="513">
        <v>500</v>
      </c>
      <c r="I625" s="498">
        <v>7.97</v>
      </c>
      <c r="J625" s="499">
        <v>0.09</v>
      </c>
      <c r="K625" s="499">
        <f t="shared" ref="K625:K684" si="124">H625*I625-J625</f>
        <v>3984.91</v>
      </c>
      <c r="L625" s="497"/>
      <c r="M625" s="499"/>
    </row>
    <row r="626" spans="1:13" x14ac:dyDescent="0.25">
      <c r="A626" s="497"/>
      <c r="B626" s="545">
        <v>42340</v>
      </c>
      <c r="C626" s="497">
        <v>3078</v>
      </c>
      <c r="D626" s="498">
        <v>17.739999999999998</v>
      </c>
      <c r="E626" s="499">
        <v>0</v>
      </c>
      <c r="F626" s="499">
        <f t="shared" si="121"/>
        <v>54603.719999999994</v>
      </c>
      <c r="G626" s="496">
        <v>42430</v>
      </c>
      <c r="H626" s="513">
        <v>500</v>
      </c>
      <c r="I626" s="498">
        <v>7.85</v>
      </c>
      <c r="J626" s="499">
        <v>0.09</v>
      </c>
      <c r="K626" s="499">
        <f t="shared" si="124"/>
        <v>3924.91</v>
      </c>
      <c r="L626" s="497"/>
      <c r="M626" s="499"/>
    </row>
    <row r="627" spans="1:13" x14ac:dyDescent="0.25">
      <c r="A627" s="497"/>
      <c r="B627" s="545">
        <v>42340</v>
      </c>
      <c r="C627" s="497">
        <v>500</v>
      </c>
      <c r="D627" s="498">
        <v>17.5</v>
      </c>
      <c r="E627" s="499">
        <v>0</v>
      </c>
      <c r="F627" s="499">
        <f t="shared" si="121"/>
        <v>8750</v>
      </c>
      <c r="G627" s="496">
        <v>42430</v>
      </c>
      <c r="H627" s="513">
        <v>500</v>
      </c>
      <c r="I627" s="498">
        <v>8.0299999999999994</v>
      </c>
      <c r="J627" s="499">
        <v>0.09</v>
      </c>
      <c r="K627" s="499">
        <f t="shared" si="124"/>
        <v>4014.9099999999994</v>
      </c>
      <c r="L627" s="499"/>
      <c r="M627" s="499"/>
    </row>
    <row r="628" spans="1:13" x14ac:dyDescent="0.25">
      <c r="A628" s="497"/>
      <c r="B628" s="545">
        <v>42345</v>
      </c>
      <c r="C628" s="497">
        <v>100</v>
      </c>
      <c r="D628" s="498">
        <v>16.7</v>
      </c>
      <c r="E628" s="499">
        <v>0</v>
      </c>
      <c r="F628" s="499">
        <f t="shared" si="121"/>
        <v>1670</v>
      </c>
      <c r="G628" s="496">
        <v>42431</v>
      </c>
      <c r="H628" s="513">
        <v>500</v>
      </c>
      <c r="I628" s="498">
        <v>8.3800000000000008</v>
      </c>
      <c r="J628" s="499">
        <v>0.09</v>
      </c>
      <c r="K628" s="499">
        <f t="shared" si="124"/>
        <v>4189.91</v>
      </c>
      <c r="L628" s="499"/>
      <c r="M628" s="499"/>
    </row>
    <row r="629" spans="1:13" x14ac:dyDescent="0.25">
      <c r="A629" s="497"/>
      <c r="B629" s="545">
        <v>42345</v>
      </c>
      <c r="C629" s="497">
        <v>500</v>
      </c>
      <c r="D629" s="498">
        <v>16.850000000000001</v>
      </c>
      <c r="E629" s="499">
        <v>0</v>
      </c>
      <c r="F629" s="499">
        <f t="shared" si="121"/>
        <v>8425</v>
      </c>
      <c r="G629" s="496">
        <v>42431</v>
      </c>
      <c r="H629" s="513">
        <v>500</v>
      </c>
      <c r="I629" s="498">
        <v>8.58</v>
      </c>
      <c r="J629" s="499">
        <v>0.09</v>
      </c>
      <c r="K629" s="499">
        <f t="shared" si="124"/>
        <v>4289.91</v>
      </c>
      <c r="L629" s="497"/>
      <c r="M629" s="499"/>
    </row>
    <row r="630" spans="1:13" ht="30" x14ac:dyDescent="0.25">
      <c r="A630" s="497"/>
      <c r="B630" s="545">
        <v>42347</v>
      </c>
      <c r="C630" s="497">
        <v>500</v>
      </c>
      <c r="D630" s="498">
        <v>15.84</v>
      </c>
      <c r="E630" s="499">
        <v>0</v>
      </c>
      <c r="F630" s="499">
        <f t="shared" si="121"/>
        <v>7920</v>
      </c>
      <c r="G630" s="610" t="s">
        <v>183</v>
      </c>
      <c r="H630" s="513">
        <v>400</v>
      </c>
      <c r="I630" s="498">
        <v>9.09</v>
      </c>
      <c r="J630" s="499">
        <v>0.1</v>
      </c>
      <c r="K630" s="499">
        <f t="shared" si="124"/>
        <v>3635.9</v>
      </c>
      <c r="L630" s="497"/>
      <c r="M630" s="499"/>
    </row>
    <row r="631" spans="1:13" x14ac:dyDescent="0.25">
      <c r="A631" s="497"/>
      <c r="B631" s="545">
        <v>42348</v>
      </c>
      <c r="C631" s="497">
        <v>500</v>
      </c>
      <c r="D631" s="498">
        <v>14.78</v>
      </c>
      <c r="E631" s="499">
        <v>0</v>
      </c>
      <c r="F631" s="499">
        <f t="shared" si="121"/>
        <v>7390</v>
      </c>
      <c r="G631" s="610"/>
      <c r="H631" s="513">
        <v>100</v>
      </c>
      <c r="I631" s="498">
        <v>9.09</v>
      </c>
      <c r="J631" s="499">
        <v>0</v>
      </c>
      <c r="K631" s="499">
        <f t="shared" si="124"/>
        <v>909</v>
      </c>
      <c r="L631" s="497"/>
      <c r="M631" s="499"/>
    </row>
    <row r="632" spans="1:13" x14ac:dyDescent="0.25">
      <c r="A632" s="497"/>
      <c r="B632" s="545">
        <v>42352</v>
      </c>
      <c r="C632" s="497">
        <v>100</v>
      </c>
      <c r="D632" s="498">
        <v>14.57</v>
      </c>
      <c r="E632" s="499">
        <v>0</v>
      </c>
      <c r="F632" s="499">
        <f t="shared" si="121"/>
        <v>1457</v>
      </c>
      <c r="G632" s="610"/>
      <c r="H632" s="513">
        <v>500</v>
      </c>
      <c r="I632" s="498">
        <v>8.81</v>
      </c>
      <c r="J632" s="499">
        <v>0.1</v>
      </c>
      <c r="K632" s="499">
        <f t="shared" si="124"/>
        <v>4404.8999999999996</v>
      </c>
      <c r="L632" s="497"/>
      <c r="M632" s="499"/>
    </row>
    <row r="633" spans="1:13" x14ac:dyDescent="0.25">
      <c r="A633" s="497"/>
      <c r="B633" s="545">
        <v>42355</v>
      </c>
      <c r="C633" s="497">
        <v>500</v>
      </c>
      <c r="D633" s="498">
        <v>13.89</v>
      </c>
      <c r="E633" s="499">
        <v>0</v>
      </c>
      <c r="F633" s="499">
        <f t="shared" si="121"/>
        <v>6945</v>
      </c>
      <c r="G633" s="496">
        <v>42432</v>
      </c>
      <c r="H633" s="513">
        <v>600</v>
      </c>
      <c r="I633" s="498">
        <v>9.65</v>
      </c>
      <c r="J633" s="499">
        <v>0.13</v>
      </c>
      <c r="K633" s="499">
        <f t="shared" si="124"/>
        <v>5789.87</v>
      </c>
      <c r="L633" s="497"/>
      <c r="M633" s="499"/>
    </row>
    <row r="634" spans="1:13" x14ac:dyDescent="0.25">
      <c r="A634" s="497"/>
      <c r="B634" s="545">
        <v>42360</v>
      </c>
      <c r="C634" s="497">
        <v>500</v>
      </c>
      <c r="D634" s="498">
        <v>12.95</v>
      </c>
      <c r="E634" s="499">
        <v>0</v>
      </c>
      <c r="F634" s="499">
        <f t="shared" si="121"/>
        <v>6475</v>
      </c>
      <c r="G634" s="496">
        <v>42433</v>
      </c>
      <c r="H634" s="513">
        <v>600</v>
      </c>
      <c r="I634" s="498">
        <v>10.45</v>
      </c>
      <c r="J634" s="499">
        <v>0.14000000000000001</v>
      </c>
      <c r="K634" s="499">
        <f t="shared" si="124"/>
        <v>6269.86</v>
      </c>
      <c r="L634" s="497"/>
      <c r="M634" s="499"/>
    </row>
    <row r="635" spans="1:13" x14ac:dyDescent="0.25">
      <c r="A635" s="497"/>
      <c r="B635" s="545">
        <v>42361</v>
      </c>
      <c r="C635" s="497">
        <v>500</v>
      </c>
      <c r="D635" s="498">
        <v>12.75</v>
      </c>
      <c r="E635" s="499">
        <v>0</v>
      </c>
      <c r="F635" s="499">
        <f t="shared" si="121"/>
        <v>6375</v>
      </c>
      <c r="G635" s="496">
        <v>42440</v>
      </c>
      <c r="H635" s="513">
        <v>400</v>
      </c>
      <c r="I635" s="498">
        <v>11.25</v>
      </c>
      <c r="J635" s="499">
        <v>0.1</v>
      </c>
      <c r="K635" s="499">
        <f t="shared" si="124"/>
        <v>4499.8999999999996</v>
      </c>
      <c r="L635" s="497"/>
      <c r="M635" s="499"/>
    </row>
    <row r="636" spans="1:13" x14ac:dyDescent="0.25">
      <c r="A636" s="497"/>
      <c r="B636" s="545">
        <v>42361</v>
      </c>
      <c r="C636" s="497">
        <v>500</v>
      </c>
      <c r="D636" s="498">
        <v>12.8</v>
      </c>
      <c r="E636" s="499">
        <v>0</v>
      </c>
      <c r="F636" s="499">
        <f t="shared" si="121"/>
        <v>6400</v>
      </c>
      <c r="G636" s="496">
        <v>42446</v>
      </c>
      <c r="H636" s="513">
        <v>1500</v>
      </c>
      <c r="I636" s="498">
        <v>11.49</v>
      </c>
      <c r="J636" s="499">
        <v>0.38</v>
      </c>
      <c r="K636" s="499">
        <f t="shared" si="124"/>
        <v>17234.62</v>
      </c>
      <c r="L636" s="497"/>
      <c r="M636" s="499"/>
    </row>
    <row r="637" spans="1:13" x14ac:dyDescent="0.25">
      <c r="A637" s="497"/>
      <c r="B637" s="545">
        <v>42361</v>
      </c>
      <c r="C637" s="497">
        <v>1000</v>
      </c>
      <c r="D637" s="498">
        <v>12.67</v>
      </c>
      <c r="E637" s="499">
        <v>0</v>
      </c>
      <c r="F637" s="499">
        <f t="shared" si="121"/>
        <v>12670</v>
      </c>
      <c r="G637" s="496">
        <v>42447</v>
      </c>
      <c r="H637" s="513">
        <v>1500</v>
      </c>
      <c r="I637" s="498">
        <v>11.44</v>
      </c>
      <c r="J637" s="499">
        <v>0.37</v>
      </c>
      <c r="K637" s="499">
        <f t="shared" si="124"/>
        <v>17159.63</v>
      </c>
      <c r="L637" s="497"/>
      <c r="M637" s="499"/>
    </row>
    <row r="638" spans="1:13" x14ac:dyDescent="0.25">
      <c r="A638" s="497"/>
      <c r="B638" s="545">
        <v>42361</v>
      </c>
      <c r="C638" s="497">
        <v>222</v>
      </c>
      <c r="D638" s="498">
        <v>12.44</v>
      </c>
      <c r="E638" s="499">
        <v>0</v>
      </c>
      <c r="F638" s="499">
        <f t="shared" si="121"/>
        <v>2761.68</v>
      </c>
      <c r="G638" s="496">
        <v>42447</v>
      </c>
      <c r="H638" s="513">
        <v>500</v>
      </c>
      <c r="I638" s="498">
        <v>11.484999999999999</v>
      </c>
      <c r="J638" s="499">
        <v>0.13</v>
      </c>
      <c r="K638" s="499">
        <f t="shared" si="124"/>
        <v>5742.37</v>
      </c>
      <c r="L638" s="497"/>
      <c r="M638" s="499"/>
    </row>
    <row r="639" spans="1:13" x14ac:dyDescent="0.25">
      <c r="A639" s="497"/>
      <c r="B639" s="545">
        <v>42367</v>
      </c>
      <c r="C639" s="497">
        <v>2178</v>
      </c>
      <c r="D639" s="498">
        <v>13.68</v>
      </c>
      <c r="E639" s="499">
        <v>0</v>
      </c>
      <c r="F639" s="499">
        <f t="shared" si="121"/>
        <v>29795.040000000001</v>
      </c>
      <c r="G639" s="609">
        <v>42447</v>
      </c>
      <c r="H639" s="513">
        <v>650</v>
      </c>
      <c r="I639" s="498">
        <v>11.56</v>
      </c>
      <c r="J639" s="499">
        <v>0.25</v>
      </c>
      <c r="K639" s="499">
        <f t="shared" si="124"/>
        <v>7513.75</v>
      </c>
      <c r="L639" s="497"/>
      <c r="M639" s="499"/>
    </row>
    <row r="640" spans="1:13" x14ac:dyDescent="0.25">
      <c r="A640" s="497"/>
      <c r="B640" s="545">
        <v>42369</v>
      </c>
      <c r="C640" s="497">
        <v>2500</v>
      </c>
      <c r="D640" s="498">
        <v>13.04</v>
      </c>
      <c r="E640" s="499">
        <v>0</v>
      </c>
      <c r="F640" s="499">
        <f t="shared" si="121"/>
        <v>32599.999999999996</v>
      </c>
      <c r="G640" s="609"/>
      <c r="H640" s="513">
        <v>350</v>
      </c>
      <c r="I640" s="498">
        <v>11.56</v>
      </c>
      <c r="J640" s="499">
        <v>0</v>
      </c>
      <c r="K640" s="499">
        <f t="shared" si="124"/>
        <v>4046</v>
      </c>
      <c r="L640" s="497"/>
      <c r="M640" s="499"/>
    </row>
    <row r="641" spans="1:13" x14ac:dyDescent="0.25">
      <c r="A641" s="497"/>
      <c r="B641" s="545">
        <v>42008</v>
      </c>
      <c r="C641" s="497">
        <v>2000</v>
      </c>
      <c r="D641" s="498">
        <v>13.01</v>
      </c>
      <c r="E641" s="499">
        <v>0</v>
      </c>
      <c r="F641" s="499">
        <f t="shared" si="121"/>
        <v>26020</v>
      </c>
      <c r="G641" s="496">
        <v>42447</v>
      </c>
      <c r="H641" s="513">
        <v>1000</v>
      </c>
      <c r="I641" s="498">
        <v>11.62</v>
      </c>
      <c r="J641" s="499">
        <v>0.25</v>
      </c>
      <c r="K641" s="499">
        <f t="shared" si="124"/>
        <v>11619.75</v>
      </c>
      <c r="L641" s="497"/>
      <c r="M641" s="499"/>
    </row>
    <row r="642" spans="1:13" x14ac:dyDescent="0.25">
      <c r="A642" s="497"/>
      <c r="B642" s="545">
        <v>42009</v>
      </c>
      <c r="C642" s="497">
        <v>500</v>
      </c>
      <c r="D642" s="498">
        <v>12.62</v>
      </c>
      <c r="E642" s="499">
        <v>0</v>
      </c>
      <c r="F642" s="499">
        <f t="shared" si="121"/>
        <v>6310</v>
      </c>
      <c r="G642" s="496">
        <v>42451</v>
      </c>
      <c r="H642" s="513">
        <v>1000</v>
      </c>
      <c r="I642" s="498">
        <v>11.45</v>
      </c>
      <c r="J642" s="499">
        <v>0.25</v>
      </c>
      <c r="K642" s="499">
        <f t="shared" si="124"/>
        <v>11449.75</v>
      </c>
      <c r="L642" s="497"/>
      <c r="M642" s="499"/>
    </row>
    <row r="643" spans="1:13" x14ac:dyDescent="0.25">
      <c r="A643" s="497"/>
      <c r="B643" s="545">
        <v>42009</v>
      </c>
      <c r="C643" s="497">
        <v>500</v>
      </c>
      <c r="D643" s="498">
        <v>12.45</v>
      </c>
      <c r="E643" s="499">
        <v>0</v>
      </c>
      <c r="F643" s="499">
        <f t="shared" si="121"/>
        <v>6225</v>
      </c>
      <c r="G643" s="496">
        <v>42451</v>
      </c>
      <c r="H643" s="513">
        <v>50</v>
      </c>
      <c r="I643" s="498">
        <v>11.28</v>
      </c>
      <c r="J643" s="499">
        <v>0.01</v>
      </c>
      <c r="K643" s="499">
        <f t="shared" si="124"/>
        <v>563.99</v>
      </c>
      <c r="L643" s="497"/>
      <c r="M643" s="499"/>
    </row>
    <row r="644" spans="1:13" x14ac:dyDescent="0.25">
      <c r="A644" s="497"/>
      <c r="B644" s="596">
        <v>42374</v>
      </c>
      <c r="C644" s="497">
        <v>2000</v>
      </c>
      <c r="D644" s="498">
        <v>12.73</v>
      </c>
      <c r="E644" s="499">
        <v>0</v>
      </c>
      <c r="F644" s="499">
        <f t="shared" ref="F644:F707" si="125">C644*D644+E644</f>
        <v>25460</v>
      </c>
      <c r="G644" s="496">
        <v>42459</v>
      </c>
      <c r="H644" s="513">
        <v>2000</v>
      </c>
      <c r="I644" s="498">
        <v>10.75</v>
      </c>
      <c r="J644" s="499">
        <v>0.47</v>
      </c>
      <c r="K644" s="499">
        <f t="shared" si="124"/>
        <v>21499.53</v>
      </c>
      <c r="L644" s="497"/>
      <c r="M644" s="499"/>
    </row>
    <row r="645" spans="1:13" x14ac:dyDescent="0.25">
      <c r="A645" s="497"/>
      <c r="B645" s="545">
        <v>42375</v>
      </c>
      <c r="C645" s="497">
        <v>1000</v>
      </c>
      <c r="D645" s="498">
        <v>12.5</v>
      </c>
      <c r="E645" s="499">
        <v>0</v>
      </c>
      <c r="F645" s="499">
        <f t="shared" si="125"/>
        <v>12500</v>
      </c>
      <c r="G645" s="496">
        <v>42460</v>
      </c>
      <c r="H645" s="513">
        <v>1600</v>
      </c>
      <c r="I645" s="498">
        <v>10.95</v>
      </c>
      <c r="J645" s="499">
        <v>2.88</v>
      </c>
      <c r="K645" s="499">
        <f t="shared" si="124"/>
        <v>17517.12</v>
      </c>
      <c r="L645" s="497"/>
      <c r="M645" s="499"/>
    </row>
    <row r="646" spans="1:13" x14ac:dyDescent="0.25">
      <c r="A646" s="497"/>
      <c r="B646" s="545">
        <v>42375</v>
      </c>
      <c r="C646" s="497">
        <v>1000</v>
      </c>
      <c r="D646" s="498">
        <v>11.7</v>
      </c>
      <c r="E646" s="499">
        <v>0</v>
      </c>
      <c r="F646" s="499">
        <f t="shared" si="125"/>
        <v>11700</v>
      </c>
      <c r="G646" s="496">
        <v>42461</v>
      </c>
      <c r="H646" s="513">
        <v>2000</v>
      </c>
      <c r="I646" s="498">
        <v>10.52</v>
      </c>
      <c r="J646" s="499">
        <v>0.46</v>
      </c>
      <c r="K646" s="499">
        <f t="shared" si="124"/>
        <v>21039.54</v>
      </c>
      <c r="L646" s="497"/>
      <c r="M646" s="499"/>
    </row>
    <row r="647" spans="1:13" x14ac:dyDescent="0.25">
      <c r="A647" s="497"/>
      <c r="B647" s="545">
        <v>42402</v>
      </c>
      <c r="C647" s="497">
        <v>400</v>
      </c>
      <c r="D647" s="498">
        <v>9.1</v>
      </c>
      <c r="E647" s="499">
        <v>0</v>
      </c>
      <c r="F647" s="499">
        <f t="shared" si="125"/>
        <v>3640</v>
      </c>
      <c r="G647" s="496">
        <v>42461</v>
      </c>
      <c r="H647" s="513">
        <v>2000</v>
      </c>
      <c r="I647" s="498">
        <v>10.55</v>
      </c>
      <c r="J647" s="499">
        <v>0.46</v>
      </c>
      <c r="K647" s="499">
        <f t="shared" si="124"/>
        <v>21099.54</v>
      </c>
      <c r="L647" s="497"/>
      <c r="M647" s="499"/>
    </row>
    <row r="648" spans="1:13" x14ac:dyDescent="0.25">
      <c r="A648" s="497"/>
      <c r="B648" s="545">
        <v>42411</v>
      </c>
      <c r="C648" s="497">
        <v>500</v>
      </c>
      <c r="D648" s="498">
        <v>6.835</v>
      </c>
      <c r="E648" s="499">
        <v>0</v>
      </c>
      <c r="F648" s="499">
        <f t="shared" si="125"/>
        <v>3417.5</v>
      </c>
      <c r="G648" s="496">
        <v>42465</v>
      </c>
      <c r="H648" s="513">
        <v>100</v>
      </c>
      <c r="I648" s="498">
        <v>10.75</v>
      </c>
      <c r="J648" s="499">
        <v>0.02</v>
      </c>
      <c r="K648" s="499">
        <f t="shared" si="124"/>
        <v>1074.98</v>
      </c>
      <c r="L648" s="497"/>
      <c r="M648" s="499"/>
    </row>
    <row r="649" spans="1:13" x14ac:dyDescent="0.25">
      <c r="A649" s="497"/>
      <c r="B649" s="545">
        <v>42412</v>
      </c>
      <c r="C649" s="497">
        <v>200</v>
      </c>
      <c r="D649" s="498">
        <v>7.23</v>
      </c>
      <c r="E649" s="499">
        <v>0</v>
      </c>
      <c r="F649" s="499">
        <f t="shared" si="125"/>
        <v>1446</v>
      </c>
      <c r="G649" s="496">
        <v>42468</v>
      </c>
      <c r="H649" s="513">
        <v>1000</v>
      </c>
      <c r="I649" s="498">
        <v>11.77</v>
      </c>
      <c r="J649" s="499">
        <v>0.26</v>
      </c>
      <c r="K649" s="499">
        <f t="shared" si="124"/>
        <v>11769.74</v>
      </c>
      <c r="L649" s="497"/>
      <c r="M649" s="499"/>
    </row>
    <row r="650" spans="1:13" x14ac:dyDescent="0.25">
      <c r="A650" s="497"/>
      <c r="B650" s="545">
        <v>42416</v>
      </c>
      <c r="C650" s="497">
        <v>500</v>
      </c>
      <c r="D650" s="498">
        <v>7.5</v>
      </c>
      <c r="E650" s="499">
        <v>0</v>
      </c>
      <c r="F650" s="499">
        <f t="shared" si="125"/>
        <v>3750</v>
      </c>
      <c r="G650" s="609">
        <v>42472</v>
      </c>
      <c r="H650" s="513">
        <v>420</v>
      </c>
      <c r="I650" s="498">
        <v>13.35</v>
      </c>
      <c r="J650" s="499">
        <v>0.15</v>
      </c>
      <c r="K650" s="499">
        <f t="shared" si="124"/>
        <v>5606.85</v>
      </c>
      <c r="L650" s="497"/>
      <c r="M650" s="499"/>
    </row>
    <row r="651" spans="1:13" ht="30" x14ac:dyDescent="0.25">
      <c r="A651" s="497"/>
      <c r="B651" s="612" t="s">
        <v>179</v>
      </c>
      <c r="C651" s="497">
        <v>3000</v>
      </c>
      <c r="D651" s="498">
        <v>7.55</v>
      </c>
      <c r="E651" s="499">
        <v>0</v>
      </c>
      <c r="F651" s="499">
        <f t="shared" si="125"/>
        <v>22650</v>
      </c>
      <c r="G651" s="609"/>
      <c r="H651" s="513">
        <v>80</v>
      </c>
      <c r="I651" s="498">
        <v>13.35</v>
      </c>
      <c r="J651" s="499">
        <v>0</v>
      </c>
      <c r="K651" s="499">
        <f t="shared" si="124"/>
        <v>1068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6.75</v>
      </c>
      <c r="E652" s="499">
        <v>0</v>
      </c>
      <c r="F652" s="499">
        <f t="shared" si="125"/>
        <v>3375</v>
      </c>
      <c r="G652" s="496">
        <v>42472</v>
      </c>
      <c r="H652" s="513">
        <v>500</v>
      </c>
      <c r="I652" s="498">
        <v>13.15</v>
      </c>
      <c r="J652" s="499">
        <v>0.14000000000000001</v>
      </c>
      <c r="K652" s="499">
        <f t="shared" si="124"/>
        <v>6574.86</v>
      </c>
      <c r="L652" s="497"/>
      <c r="M652" s="499"/>
    </row>
    <row r="653" spans="1:13" x14ac:dyDescent="0.25">
      <c r="A653" s="497"/>
      <c r="B653" s="612"/>
      <c r="C653" s="497">
        <v>300</v>
      </c>
      <c r="D653" s="498">
        <v>6.75</v>
      </c>
      <c r="E653" s="499">
        <v>0</v>
      </c>
      <c r="F653" s="499">
        <f t="shared" si="125"/>
        <v>2025</v>
      </c>
      <c r="G653" s="496">
        <v>42472</v>
      </c>
      <c r="H653" s="513">
        <v>500</v>
      </c>
      <c r="I653" s="498">
        <v>12.92</v>
      </c>
      <c r="J653" s="499">
        <v>0.14000000000000001</v>
      </c>
      <c r="K653" s="499">
        <f t="shared" si="124"/>
        <v>6459.86</v>
      </c>
      <c r="L653" s="497"/>
      <c r="M653" s="499"/>
    </row>
    <row r="654" spans="1:13" x14ac:dyDescent="0.25">
      <c r="A654" s="497"/>
      <c r="B654" s="545">
        <v>42426</v>
      </c>
      <c r="C654" s="497">
        <v>600</v>
      </c>
      <c r="D654" s="498">
        <v>7.63</v>
      </c>
      <c r="E654" s="499">
        <v>0</v>
      </c>
      <c r="F654" s="499">
        <f t="shared" si="125"/>
        <v>4578</v>
      </c>
      <c r="G654" s="496">
        <v>42472</v>
      </c>
      <c r="H654" s="513">
        <v>500</v>
      </c>
      <c r="I654" s="498">
        <v>12.59</v>
      </c>
      <c r="J654" s="499">
        <v>0.14000000000000001</v>
      </c>
      <c r="K654" s="499">
        <f t="shared" si="124"/>
        <v>6294.86</v>
      </c>
      <c r="L654" s="497"/>
      <c r="M654" s="499"/>
    </row>
    <row r="655" spans="1:13" x14ac:dyDescent="0.25">
      <c r="A655" s="497"/>
      <c r="B655" s="545">
        <v>42426</v>
      </c>
      <c r="C655" s="497">
        <v>2000</v>
      </c>
      <c r="D655" s="498">
        <v>7.95</v>
      </c>
      <c r="E655" s="499">
        <v>0</v>
      </c>
      <c r="F655" s="499">
        <f t="shared" si="125"/>
        <v>15900</v>
      </c>
      <c r="G655" s="496">
        <v>42474</v>
      </c>
      <c r="H655" s="513">
        <v>500</v>
      </c>
      <c r="I655" s="498">
        <v>13.18</v>
      </c>
      <c r="J655" s="499">
        <v>0.14000000000000001</v>
      </c>
      <c r="K655" s="499">
        <f t="shared" si="124"/>
        <v>6589.86</v>
      </c>
      <c r="L655" s="497"/>
      <c r="M655" s="499"/>
    </row>
    <row r="656" spans="1:13" x14ac:dyDescent="0.25">
      <c r="A656" s="497"/>
      <c r="B656" s="545">
        <v>42429</v>
      </c>
      <c r="C656" s="497">
        <v>2000</v>
      </c>
      <c r="D656" s="498">
        <v>8.1999999999999993</v>
      </c>
      <c r="E656" s="499">
        <v>0</v>
      </c>
      <c r="F656" s="499">
        <f t="shared" si="125"/>
        <v>16400</v>
      </c>
      <c r="G656" s="496">
        <v>42478</v>
      </c>
      <c r="H656" s="513">
        <v>500</v>
      </c>
      <c r="I656" s="498">
        <v>13.4</v>
      </c>
      <c r="J656" s="499">
        <v>0.15</v>
      </c>
      <c r="K656" s="499">
        <f t="shared" si="124"/>
        <v>6699.85</v>
      </c>
      <c r="L656" s="497"/>
      <c r="M656" s="499"/>
    </row>
    <row r="657" spans="1:13" x14ac:dyDescent="0.25">
      <c r="A657" s="499"/>
      <c r="B657" s="545">
        <v>42429</v>
      </c>
      <c r="C657" s="497">
        <v>500</v>
      </c>
      <c r="D657" s="498">
        <v>7.88</v>
      </c>
      <c r="E657" s="499">
        <v>0</v>
      </c>
      <c r="F657" s="499">
        <f t="shared" si="125"/>
        <v>3940</v>
      </c>
      <c r="G657" s="496">
        <v>42486</v>
      </c>
      <c r="H657" s="513">
        <v>500</v>
      </c>
      <c r="I657" s="498">
        <v>14.35</v>
      </c>
      <c r="J657" s="499">
        <v>0.16</v>
      </c>
      <c r="K657" s="499">
        <f t="shared" si="124"/>
        <v>7174.84</v>
      </c>
      <c r="L657" s="497"/>
      <c r="M657" s="499"/>
    </row>
    <row r="658" spans="1:13" x14ac:dyDescent="0.25">
      <c r="A658" s="497"/>
      <c r="B658" s="545">
        <v>42430</v>
      </c>
      <c r="C658" s="497">
        <v>1000</v>
      </c>
      <c r="D658" s="498">
        <v>7.77</v>
      </c>
      <c r="E658" s="499">
        <v>0</v>
      </c>
      <c r="F658" s="499">
        <f t="shared" si="125"/>
        <v>7770</v>
      </c>
      <c r="G658" s="496">
        <v>42487</v>
      </c>
      <c r="H658" s="513">
        <v>600</v>
      </c>
      <c r="I658" s="498">
        <v>14.85</v>
      </c>
      <c r="J658" s="499">
        <v>0.19</v>
      </c>
      <c r="K658" s="499">
        <f t="shared" si="124"/>
        <v>8909.81</v>
      </c>
      <c r="L658" s="497"/>
      <c r="M658" s="499"/>
    </row>
    <row r="659" spans="1:13" x14ac:dyDescent="0.25">
      <c r="A659" s="497"/>
      <c r="B659" s="545">
        <v>42430</v>
      </c>
      <c r="C659" s="497">
        <v>500</v>
      </c>
      <c r="D659" s="498">
        <v>7.94</v>
      </c>
      <c r="E659" s="499">
        <v>0</v>
      </c>
      <c r="F659" s="499">
        <f t="shared" si="125"/>
        <v>3970</v>
      </c>
      <c r="G659" s="496">
        <v>42489</v>
      </c>
      <c r="H659" s="513">
        <v>3000</v>
      </c>
      <c r="I659" s="498">
        <v>14.15</v>
      </c>
      <c r="J659" s="499">
        <v>0.93</v>
      </c>
      <c r="K659" s="499">
        <f t="shared" si="124"/>
        <v>42449.07</v>
      </c>
      <c r="L659" s="497"/>
      <c r="M659" s="499"/>
    </row>
    <row r="660" spans="1:13" x14ac:dyDescent="0.25">
      <c r="A660" s="497"/>
      <c r="B660" s="545">
        <v>42431</v>
      </c>
      <c r="C660" s="497">
        <v>1000</v>
      </c>
      <c r="D660" s="498">
        <v>8.3699999999999992</v>
      </c>
      <c r="E660" s="499">
        <v>0</v>
      </c>
      <c r="F660" s="499">
        <f t="shared" si="125"/>
        <v>8370</v>
      </c>
      <c r="G660" s="496">
        <v>42492</v>
      </c>
      <c r="H660" s="513">
        <v>1000</v>
      </c>
      <c r="I660" s="498">
        <v>13.48</v>
      </c>
      <c r="J660" s="499">
        <v>0.28999999999999998</v>
      </c>
      <c r="K660" s="499">
        <f t="shared" si="124"/>
        <v>13479.71</v>
      </c>
      <c r="L660" s="497"/>
      <c r="M660" s="499"/>
    </row>
    <row r="661" spans="1:13" x14ac:dyDescent="0.25">
      <c r="A661" s="497"/>
      <c r="B661" s="545">
        <v>42432</v>
      </c>
      <c r="C661" s="497">
        <v>600</v>
      </c>
      <c r="D661" s="498">
        <v>9.3699999999999992</v>
      </c>
      <c r="E661" s="499">
        <v>0</v>
      </c>
      <c r="F661" s="499">
        <f t="shared" si="125"/>
        <v>5621.9999999999991</v>
      </c>
      <c r="G661" s="496">
        <v>42492</v>
      </c>
      <c r="H661" s="513">
        <v>1000</v>
      </c>
      <c r="I661" s="498">
        <v>13.61</v>
      </c>
      <c r="J661" s="499">
        <v>0.3</v>
      </c>
      <c r="K661" s="499">
        <f t="shared" si="124"/>
        <v>13609.7</v>
      </c>
      <c r="L661" s="497"/>
      <c r="M661" s="499"/>
    </row>
    <row r="662" spans="1:13" x14ac:dyDescent="0.25">
      <c r="A662" s="497"/>
      <c r="B662" s="545">
        <v>42432</v>
      </c>
      <c r="C662" s="497">
        <v>600</v>
      </c>
      <c r="D662" s="498">
        <v>8.8800000000000008</v>
      </c>
      <c r="E662" s="499">
        <v>0</v>
      </c>
      <c r="F662" s="499">
        <f t="shared" si="125"/>
        <v>5328.0000000000009</v>
      </c>
      <c r="G662" s="496">
        <v>42493</v>
      </c>
      <c r="H662" s="513">
        <v>322</v>
      </c>
      <c r="I662" s="498">
        <v>13.28</v>
      </c>
      <c r="J662" s="499">
        <v>0.09</v>
      </c>
      <c r="K662" s="499">
        <f t="shared" si="124"/>
        <v>4276.07</v>
      </c>
      <c r="L662" s="497"/>
      <c r="M662" s="499"/>
    </row>
    <row r="663" spans="1:13" x14ac:dyDescent="0.25">
      <c r="A663" s="497"/>
      <c r="B663" s="545">
        <v>42433</v>
      </c>
      <c r="C663" s="497">
        <v>600</v>
      </c>
      <c r="D663" s="498">
        <v>10.42</v>
      </c>
      <c r="E663" s="499">
        <v>0</v>
      </c>
      <c r="F663" s="499">
        <f t="shared" si="125"/>
        <v>6252</v>
      </c>
      <c r="G663" s="496">
        <v>42495</v>
      </c>
      <c r="H663" s="513">
        <v>1000</v>
      </c>
      <c r="I663" s="498">
        <v>12.05</v>
      </c>
      <c r="J663" s="499">
        <v>0.26</v>
      </c>
      <c r="K663" s="499">
        <f t="shared" si="124"/>
        <v>12049.74</v>
      </c>
      <c r="L663" s="497"/>
      <c r="M663" s="499"/>
    </row>
    <row r="664" spans="1:13" x14ac:dyDescent="0.25">
      <c r="A664" s="497"/>
      <c r="B664" s="545">
        <v>42440</v>
      </c>
      <c r="C664" s="497">
        <v>400</v>
      </c>
      <c r="D664" s="498">
        <v>11.12</v>
      </c>
      <c r="E664" s="499">
        <v>0</v>
      </c>
      <c r="F664" s="499">
        <f t="shared" si="125"/>
        <v>4448</v>
      </c>
      <c r="G664" s="496">
        <v>42495</v>
      </c>
      <c r="H664" s="513">
        <v>2000</v>
      </c>
      <c r="I664" s="498">
        <v>12.63</v>
      </c>
      <c r="J664" s="499">
        <v>0.55000000000000004</v>
      </c>
      <c r="K664" s="499">
        <f t="shared" si="124"/>
        <v>25259.45</v>
      </c>
      <c r="L664" s="497"/>
      <c r="M664" s="499"/>
    </row>
    <row r="665" spans="1:13" x14ac:dyDescent="0.25">
      <c r="A665" s="497"/>
      <c r="B665" s="545">
        <v>42446</v>
      </c>
      <c r="C665" s="497">
        <v>1500</v>
      </c>
      <c r="D665" s="498">
        <v>11.445</v>
      </c>
      <c r="E665" s="499">
        <v>0</v>
      </c>
      <c r="F665" s="499">
        <f t="shared" si="125"/>
        <v>17167.5</v>
      </c>
      <c r="G665" s="496">
        <v>42500</v>
      </c>
      <c r="H665" s="513">
        <v>1000</v>
      </c>
      <c r="I665" s="498">
        <v>11.66</v>
      </c>
      <c r="J665" s="499">
        <v>5.25</v>
      </c>
      <c r="K665" s="499">
        <f t="shared" si="124"/>
        <v>11654.75</v>
      </c>
      <c r="L665" s="497"/>
      <c r="M665" s="499"/>
    </row>
    <row r="666" spans="1:13" x14ac:dyDescent="0.25">
      <c r="A666" s="497"/>
      <c r="B666" s="608">
        <v>42447</v>
      </c>
      <c r="C666" s="497">
        <v>1500</v>
      </c>
      <c r="D666" s="498">
        <v>11.42</v>
      </c>
      <c r="E666" s="499">
        <v>0</v>
      </c>
      <c r="F666" s="499">
        <f t="shared" si="125"/>
        <v>17130</v>
      </c>
      <c r="G666" s="496">
        <v>42502</v>
      </c>
      <c r="H666" s="513">
        <v>1500</v>
      </c>
      <c r="I666" s="498">
        <v>12.36</v>
      </c>
      <c r="J666" s="499">
        <v>0.4</v>
      </c>
      <c r="K666" s="499">
        <f t="shared" si="124"/>
        <v>18539.599999999999</v>
      </c>
      <c r="L666" s="497"/>
      <c r="M666" s="499"/>
    </row>
    <row r="667" spans="1:13" x14ac:dyDescent="0.25">
      <c r="A667" s="497"/>
      <c r="B667" s="613"/>
      <c r="C667" s="497">
        <v>500</v>
      </c>
      <c r="D667" s="498">
        <v>11.42</v>
      </c>
      <c r="E667" s="499">
        <v>0</v>
      </c>
      <c r="F667" s="499">
        <f t="shared" si="125"/>
        <v>5710</v>
      </c>
      <c r="G667" s="496">
        <v>42503</v>
      </c>
      <c r="H667" s="513">
        <v>500</v>
      </c>
      <c r="I667" s="498">
        <v>12.49</v>
      </c>
      <c r="J667" s="499">
        <v>0.14000000000000001</v>
      </c>
      <c r="K667" s="499">
        <f t="shared" si="124"/>
        <v>6244.86</v>
      </c>
      <c r="L667" s="497"/>
      <c r="M667" s="499"/>
    </row>
    <row r="668" spans="1:13" x14ac:dyDescent="0.25">
      <c r="A668" s="497"/>
      <c r="B668" s="545">
        <v>42447</v>
      </c>
      <c r="C668" s="497">
        <v>650</v>
      </c>
      <c r="D668" s="498">
        <v>11.545</v>
      </c>
      <c r="E668" s="499">
        <v>0.75</v>
      </c>
      <c r="F668" s="499">
        <f t="shared" si="125"/>
        <v>7505</v>
      </c>
      <c r="G668" s="496">
        <v>42506</v>
      </c>
      <c r="H668" s="513">
        <v>300</v>
      </c>
      <c r="I668" s="498">
        <v>12.85</v>
      </c>
      <c r="J668" s="499">
        <v>0.08</v>
      </c>
      <c r="K668" s="499">
        <f t="shared" si="124"/>
        <v>3854.92</v>
      </c>
      <c r="L668" s="497"/>
      <c r="M668" s="499"/>
    </row>
    <row r="669" spans="1:13" x14ac:dyDescent="0.25">
      <c r="A669" s="497"/>
      <c r="B669" s="545">
        <v>42450</v>
      </c>
      <c r="C669" s="497">
        <v>1350</v>
      </c>
      <c r="D669" s="498">
        <v>11.42</v>
      </c>
      <c r="E669" s="499">
        <v>0</v>
      </c>
      <c r="F669" s="499">
        <f t="shared" si="125"/>
        <v>15417</v>
      </c>
      <c r="G669" s="496">
        <v>42513</v>
      </c>
      <c r="H669" s="513">
        <v>500</v>
      </c>
      <c r="I669" s="498">
        <v>13.05</v>
      </c>
      <c r="J669" s="499">
        <v>0.14000000000000001</v>
      </c>
      <c r="K669" s="499">
        <f t="shared" si="124"/>
        <v>6524.86</v>
      </c>
      <c r="L669" s="497"/>
      <c r="M669" s="499"/>
    </row>
    <row r="670" spans="1:13" x14ac:dyDescent="0.25">
      <c r="A670" s="497"/>
      <c r="B670" s="545">
        <v>42451</v>
      </c>
      <c r="C670" s="497">
        <v>1000</v>
      </c>
      <c r="D670" s="498">
        <v>11.38</v>
      </c>
      <c r="E670" s="499">
        <v>0</v>
      </c>
      <c r="F670" s="499">
        <f t="shared" si="125"/>
        <v>11380</v>
      </c>
      <c r="G670" s="496">
        <v>42515</v>
      </c>
      <c r="H670" s="513">
        <v>500</v>
      </c>
      <c r="I670" s="498">
        <v>13.59</v>
      </c>
      <c r="J670" s="499">
        <v>0.15</v>
      </c>
      <c r="K670" s="499">
        <f t="shared" si="124"/>
        <v>6794.85</v>
      </c>
      <c r="L670" s="497"/>
      <c r="M670" s="499"/>
    </row>
    <row r="671" spans="1:13" x14ac:dyDescent="0.25">
      <c r="A671" s="497"/>
      <c r="B671" s="608">
        <v>42451</v>
      </c>
      <c r="C671" s="497">
        <v>50</v>
      </c>
      <c r="D671" s="498">
        <v>11.22</v>
      </c>
      <c r="E671" s="499">
        <v>0</v>
      </c>
      <c r="F671" s="499">
        <f t="shared" si="125"/>
        <v>561</v>
      </c>
      <c r="G671" s="496">
        <v>42515</v>
      </c>
      <c r="H671" s="513">
        <v>500</v>
      </c>
      <c r="I671" s="498">
        <v>13.57</v>
      </c>
      <c r="J671" s="499">
        <v>0.15</v>
      </c>
      <c r="K671" s="499">
        <f t="shared" si="124"/>
        <v>6784.85</v>
      </c>
      <c r="L671" s="497"/>
      <c r="M671" s="499"/>
    </row>
    <row r="672" spans="1:13" x14ac:dyDescent="0.25">
      <c r="A672" s="497"/>
      <c r="B672" s="608"/>
      <c r="C672" s="497">
        <v>350</v>
      </c>
      <c r="D672" s="498">
        <v>11.22</v>
      </c>
      <c r="E672" s="499">
        <v>0</v>
      </c>
      <c r="F672" s="499">
        <f t="shared" si="125"/>
        <v>3927</v>
      </c>
      <c r="G672" s="496">
        <v>42517</v>
      </c>
      <c r="H672" s="513">
        <v>500</v>
      </c>
      <c r="I672" s="498">
        <v>12.87</v>
      </c>
      <c r="J672" s="499">
        <v>0.14000000000000001</v>
      </c>
      <c r="K672" s="499">
        <f t="shared" si="124"/>
        <v>6434.86</v>
      </c>
      <c r="L672" s="497"/>
      <c r="M672" s="499"/>
    </row>
    <row r="673" spans="1:13" ht="45" x14ac:dyDescent="0.25">
      <c r="A673" s="497"/>
      <c r="B673" s="612" t="s">
        <v>192</v>
      </c>
      <c r="C673" s="497">
        <v>650</v>
      </c>
      <c r="D673" s="498">
        <v>11.22</v>
      </c>
      <c r="E673" s="499">
        <v>0</v>
      </c>
      <c r="F673" s="499">
        <f t="shared" si="125"/>
        <v>7293</v>
      </c>
      <c r="G673" s="496">
        <v>42524</v>
      </c>
      <c r="H673" s="513">
        <v>400</v>
      </c>
      <c r="I673" s="498">
        <v>13.38</v>
      </c>
      <c r="J673" s="499">
        <v>0.12</v>
      </c>
      <c r="K673" s="499">
        <f t="shared" si="124"/>
        <v>5351.88</v>
      </c>
      <c r="L673" s="497"/>
      <c r="M673" s="499"/>
    </row>
    <row r="674" spans="1:13" x14ac:dyDescent="0.25">
      <c r="A674" s="497"/>
      <c r="B674" s="612"/>
      <c r="C674" s="497">
        <v>500</v>
      </c>
      <c r="D674" s="498">
        <v>11.01</v>
      </c>
      <c r="E674" s="499">
        <v>0</v>
      </c>
      <c r="F674" s="499">
        <f t="shared" si="125"/>
        <v>5505</v>
      </c>
      <c r="G674" s="496">
        <v>42527</v>
      </c>
      <c r="H674" s="513">
        <v>1000</v>
      </c>
      <c r="I674" s="498">
        <v>13.82</v>
      </c>
      <c r="J674" s="499">
        <v>0.3</v>
      </c>
      <c r="K674" s="499">
        <f t="shared" si="124"/>
        <v>13819.7</v>
      </c>
      <c r="L674" s="497"/>
      <c r="M674" s="499"/>
    </row>
    <row r="675" spans="1:13" x14ac:dyDescent="0.25">
      <c r="A675" s="497"/>
      <c r="B675" s="612"/>
      <c r="C675" s="497">
        <v>500</v>
      </c>
      <c r="D675" s="498">
        <v>10.75</v>
      </c>
      <c r="E675" s="499">
        <v>0</v>
      </c>
      <c r="F675" s="499">
        <f t="shared" si="125"/>
        <v>5375</v>
      </c>
      <c r="G675" s="496">
        <v>42527</v>
      </c>
      <c r="H675" s="513">
        <v>500</v>
      </c>
      <c r="I675" s="498">
        <v>13.97</v>
      </c>
      <c r="J675" s="499">
        <v>1.1499999999999999</v>
      </c>
      <c r="K675" s="499">
        <f t="shared" si="124"/>
        <v>6983.85</v>
      </c>
      <c r="L675" s="497"/>
      <c r="M675" s="499"/>
    </row>
    <row r="676" spans="1:13" x14ac:dyDescent="0.25">
      <c r="A676" s="497"/>
      <c r="B676" s="612"/>
      <c r="C676" s="497">
        <v>1000</v>
      </c>
      <c r="D676" s="498">
        <v>10.4</v>
      </c>
      <c r="E676" s="499">
        <v>0</v>
      </c>
      <c r="F676" s="499">
        <f t="shared" si="125"/>
        <v>10400</v>
      </c>
      <c r="G676" s="496">
        <v>42528</v>
      </c>
      <c r="H676" s="513">
        <v>500</v>
      </c>
      <c r="I676" s="498">
        <v>14.65</v>
      </c>
      <c r="J676" s="499">
        <v>0.16</v>
      </c>
      <c r="K676" s="499">
        <f t="shared" si="124"/>
        <v>7324.84</v>
      </c>
      <c r="L676" s="497"/>
      <c r="M676" s="499"/>
    </row>
    <row r="677" spans="1:13" x14ac:dyDescent="0.25">
      <c r="A677" s="497"/>
      <c r="B677" s="612"/>
      <c r="C677" s="497">
        <v>1000</v>
      </c>
      <c r="D677" s="498">
        <v>10.185</v>
      </c>
      <c r="E677" s="499">
        <v>0</v>
      </c>
      <c r="F677" s="499">
        <f t="shared" si="125"/>
        <v>10185</v>
      </c>
      <c r="G677" s="496">
        <v>42536</v>
      </c>
      <c r="H677" s="513">
        <v>400</v>
      </c>
      <c r="I677" s="498">
        <v>13.43</v>
      </c>
      <c r="J677" s="499">
        <v>0.12</v>
      </c>
      <c r="K677" s="499">
        <f t="shared" si="124"/>
        <v>5371.88</v>
      </c>
      <c r="L677" s="497"/>
      <c r="M677" s="499"/>
    </row>
    <row r="678" spans="1:13" x14ac:dyDescent="0.25">
      <c r="A678" s="497"/>
      <c r="B678" s="545">
        <v>42461</v>
      </c>
      <c r="C678" s="497">
        <v>2000</v>
      </c>
      <c r="D678" s="498">
        <v>10.43</v>
      </c>
      <c r="E678" s="499">
        <v>0</v>
      </c>
      <c r="F678" s="499">
        <f t="shared" si="125"/>
        <v>20860</v>
      </c>
      <c r="G678" s="496">
        <v>42537</v>
      </c>
      <c r="H678" s="513">
        <v>400</v>
      </c>
      <c r="I678" s="498">
        <v>12.69</v>
      </c>
      <c r="J678" s="499">
        <v>0.11</v>
      </c>
      <c r="K678" s="499">
        <f t="shared" si="124"/>
        <v>5075.8900000000003</v>
      </c>
      <c r="L678" s="497"/>
      <c r="M678" s="499"/>
    </row>
    <row r="679" spans="1:13" x14ac:dyDescent="0.25">
      <c r="A679" s="497"/>
      <c r="B679" s="545">
        <v>42461</v>
      </c>
      <c r="C679" s="497">
        <v>2000</v>
      </c>
      <c r="D679" s="498">
        <v>10.42</v>
      </c>
      <c r="E679" s="499">
        <v>0</v>
      </c>
      <c r="F679" s="499">
        <f t="shared" si="125"/>
        <v>20840</v>
      </c>
      <c r="G679" s="496">
        <v>42538</v>
      </c>
      <c r="H679" s="513">
        <v>500</v>
      </c>
      <c r="I679" s="498">
        <v>13.34</v>
      </c>
      <c r="J679" s="499">
        <v>0.15</v>
      </c>
      <c r="K679" s="499">
        <f t="shared" si="124"/>
        <v>6669.85</v>
      </c>
      <c r="L679" s="497"/>
      <c r="M679" s="499"/>
    </row>
    <row r="680" spans="1:13" ht="45" x14ac:dyDescent="0.25">
      <c r="A680" s="497"/>
      <c r="B680" s="545">
        <v>42465</v>
      </c>
      <c r="C680" s="497">
        <v>100</v>
      </c>
      <c r="D680" s="498">
        <v>10.4</v>
      </c>
      <c r="E680" s="499">
        <v>0</v>
      </c>
      <c r="F680" s="499">
        <f t="shared" si="125"/>
        <v>1040</v>
      </c>
      <c r="G680" s="614" t="s">
        <v>216</v>
      </c>
      <c r="H680" s="513">
        <v>500</v>
      </c>
      <c r="I680" s="498">
        <v>13.91</v>
      </c>
      <c r="J680" s="499">
        <v>0.15</v>
      </c>
      <c r="K680" s="499">
        <f t="shared" si="124"/>
        <v>6954.85</v>
      </c>
      <c r="L680" s="497"/>
      <c r="M680" s="499"/>
    </row>
    <row r="681" spans="1:13" x14ac:dyDescent="0.25">
      <c r="A681" s="497"/>
      <c r="B681" s="545">
        <v>42471</v>
      </c>
      <c r="C681" s="497">
        <v>500</v>
      </c>
      <c r="D681" s="498">
        <v>11.77</v>
      </c>
      <c r="E681" s="499">
        <v>0</v>
      </c>
      <c r="F681" s="499">
        <f t="shared" si="125"/>
        <v>5885</v>
      </c>
      <c r="G681" s="614"/>
      <c r="H681" s="513">
        <v>600</v>
      </c>
      <c r="I681" s="498">
        <v>14.36</v>
      </c>
      <c r="J681" s="499">
        <v>0.19</v>
      </c>
      <c r="K681" s="499">
        <f t="shared" si="124"/>
        <v>8615.81</v>
      </c>
      <c r="L681" s="497"/>
      <c r="M681" s="499"/>
    </row>
    <row r="682" spans="1:13" x14ac:dyDescent="0.25">
      <c r="A682" s="497"/>
      <c r="B682" s="545">
        <v>42471</v>
      </c>
      <c r="C682" s="497">
        <v>500</v>
      </c>
      <c r="D682" s="498">
        <v>11.55</v>
      </c>
      <c r="E682" s="499">
        <v>0</v>
      </c>
      <c r="F682" s="499">
        <f t="shared" si="125"/>
        <v>5775</v>
      </c>
      <c r="G682" s="614"/>
      <c r="H682" s="513">
        <v>500</v>
      </c>
      <c r="I682" s="498">
        <v>14.65</v>
      </c>
      <c r="J682" s="499">
        <v>0.16</v>
      </c>
      <c r="K682" s="499">
        <f t="shared" si="124"/>
        <v>7324.84</v>
      </c>
      <c r="L682" s="497"/>
      <c r="M682" s="499"/>
    </row>
    <row r="683" spans="1:13" x14ac:dyDescent="0.25">
      <c r="A683" s="497"/>
      <c r="B683" s="545">
        <v>42472</v>
      </c>
      <c r="C683" s="497">
        <v>610</v>
      </c>
      <c r="D683" s="498">
        <v>12.95</v>
      </c>
      <c r="E683" s="499">
        <v>0</v>
      </c>
      <c r="F683" s="499">
        <f t="shared" si="125"/>
        <v>7899.5</v>
      </c>
      <c r="G683" s="496">
        <v>42542</v>
      </c>
      <c r="H683" s="513">
        <v>500</v>
      </c>
      <c r="I683" s="498">
        <v>14.95</v>
      </c>
      <c r="J683" s="499">
        <v>0.16</v>
      </c>
      <c r="K683" s="499">
        <f t="shared" si="124"/>
        <v>7474.84</v>
      </c>
      <c r="L683" s="497"/>
      <c r="M683" s="499"/>
    </row>
    <row r="684" spans="1:13" x14ac:dyDescent="0.25">
      <c r="A684" s="497"/>
      <c r="B684" s="545">
        <v>42473</v>
      </c>
      <c r="C684" s="497">
        <v>970</v>
      </c>
      <c r="D684" s="498">
        <v>12.76</v>
      </c>
      <c r="E684" s="499">
        <v>4.0999999999999996</v>
      </c>
      <c r="F684" s="499">
        <f t="shared" si="125"/>
        <v>12381.3</v>
      </c>
      <c r="G684" s="496">
        <v>42542</v>
      </c>
      <c r="H684" s="513">
        <v>378</v>
      </c>
      <c r="I684" s="498">
        <v>15.2</v>
      </c>
      <c r="J684" s="499">
        <v>0.13</v>
      </c>
      <c r="K684" s="499">
        <f t="shared" si="124"/>
        <v>5745.4699999999993</v>
      </c>
      <c r="L684" s="497"/>
      <c r="M684" s="499"/>
    </row>
    <row r="685" spans="1:13" x14ac:dyDescent="0.25">
      <c r="A685" s="497"/>
      <c r="B685" s="545">
        <v>42474</v>
      </c>
      <c r="C685" s="497">
        <v>420</v>
      </c>
      <c r="D685" s="498">
        <v>12.755000000000001</v>
      </c>
      <c r="E685" s="499">
        <v>0.34</v>
      </c>
      <c r="F685" s="499">
        <f t="shared" si="125"/>
        <v>5357.4400000000005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42475</v>
      </c>
      <c r="C686" s="497">
        <v>500</v>
      </c>
      <c r="D686" s="498">
        <v>13.02</v>
      </c>
      <c r="E686" s="499">
        <v>-1.75</v>
      </c>
      <c r="F686" s="499">
        <f t="shared" si="125"/>
        <v>6508.25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42485</v>
      </c>
      <c r="C687" s="497">
        <v>500</v>
      </c>
      <c r="D687" s="498">
        <v>13.95</v>
      </c>
      <c r="E687" s="499">
        <v>0</v>
      </c>
      <c r="F687" s="499">
        <f t="shared" si="125"/>
        <v>6975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42487</v>
      </c>
      <c r="C688" s="497">
        <v>600</v>
      </c>
      <c r="D688" s="498">
        <v>14.63</v>
      </c>
      <c r="E688" s="499">
        <v>0</v>
      </c>
      <c r="F688" s="499">
        <f t="shared" si="125"/>
        <v>8778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42488</v>
      </c>
      <c r="C689" s="497">
        <v>500</v>
      </c>
      <c r="D689" s="498">
        <v>14.52</v>
      </c>
      <c r="E689" s="499">
        <v>0</v>
      </c>
      <c r="F689" s="499">
        <f t="shared" si="125"/>
        <v>7260</v>
      </c>
      <c r="G689" s="497"/>
      <c r="H689" s="513"/>
      <c r="I689" s="498"/>
      <c r="J689" s="499"/>
      <c r="K689" s="499"/>
      <c r="L689" s="497"/>
      <c r="M689" s="499"/>
    </row>
    <row r="690" spans="1:13" ht="30" x14ac:dyDescent="0.25">
      <c r="A690" s="615" t="s">
        <v>197</v>
      </c>
      <c r="B690" s="545">
        <v>42489</v>
      </c>
      <c r="C690" s="497">
        <v>500</v>
      </c>
      <c r="D690" s="498">
        <v>14.35</v>
      </c>
      <c r="E690" s="499">
        <v>0</v>
      </c>
      <c r="F690" s="499">
        <f t="shared" si="125"/>
        <v>7175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615"/>
      <c r="B691" s="545">
        <v>42489</v>
      </c>
      <c r="C691" s="497">
        <v>500</v>
      </c>
      <c r="D691" s="498">
        <v>14.15</v>
      </c>
      <c r="E691" s="499">
        <v>0</v>
      </c>
      <c r="F691" s="499">
        <f t="shared" si="125"/>
        <v>7075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615"/>
      <c r="B692" s="545">
        <v>42489</v>
      </c>
      <c r="C692" s="497">
        <v>1000</v>
      </c>
      <c r="D692" s="498">
        <v>13.92</v>
      </c>
      <c r="E692" s="499">
        <v>0</v>
      </c>
      <c r="F692" s="499">
        <f t="shared" si="125"/>
        <v>13920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615"/>
      <c r="B693" s="545">
        <v>42489</v>
      </c>
      <c r="C693" s="497">
        <v>1000</v>
      </c>
      <c r="D693" s="498">
        <v>13.8</v>
      </c>
      <c r="E693" s="499">
        <v>0</v>
      </c>
      <c r="F693" s="499">
        <f t="shared" si="125"/>
        <v>13800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42492</v>
      </c>
      <c r="C694" s="497">
        <v>1500</v>
      </c>
      <c r="D694" s="498">
        <v>13.25</v>
      </c>
      <c r="E694" s="499">
        <v>0</v>
      </c>
      <c r="F694" s="499">
        <f t="shared" si="125"/>
        <v>19875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42492</v>
      </c>
      <c r="C695" s="497">
        <v>500</v>
      </c>
      <c r="D695" s="498">
        <v>13.6</v>
      </c>
      <c r="E695" s="499">
        <v>0</v>
      </c>
      <c r="F695" s="499">
        <f t="shared" si="125"/>
        <v>6800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42493</v>
      </c>
      <c r="C696" s="497">
        <v>322</v>
      </c>
      <c r="D696" s="498">
        <v>12.85</v>
      </c>
      <c r="E696" s="499">
        <v>0</v>
      </c>
      <c r="F696" s="499">
        <f t="shared" si="125"/>
        <v>4137.7</v>
      </c>
      <c r="G696" s="497"/>
      <c r="H696" s="513"/>
      <c r="I696" s="498"/>
      <c r="J696" s="499"/>
      <c r="K696" s="499"/>
      <c r="L696" s="497"/>
      <c r="M696" s="499"/>
    </row>
    <row r="697" spans="1:13" ht="30" x14ac:dyDescent="0.25">
      <c r="A697" s="599" t="s">
        <v>200</v>
      </c>
      <c r="B697" s="545">
        <v>42494</v>
      </c>
      <c r="C697" s="497">
        <v>1000</v>
      </c>
      <c r="D697" s="498">
        <v>12.25</v>
      </c>
      <c r="E697" s="499">
        <v>0</v>
      </c>
      <c r="F697" s="499">
        <f t="shared" si="125"/>
        <v>12250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599"/>
      <c r="B698" s="545">
        <v>42494</v>
      </c>
      <c r="C698" s="497">
        <v>500</v>
      </c>
      <c r="D698" s="498">
        <v>12.53</v>
      </c>
      <c r="E698" s="499">
        <v>0</v>
      </c>
      <c r="F698" s="499">
        <f t="shared" si="125"/>
        <v>6265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599"/>
      <c r="B699" s="545">
        <v>42494</v>
      </c>
      <c r="C699" s="497">
        <v>500</v>
      </c>
      <c r="D699" s="498">
        <v>12.65</v>
      </c>
      <c r="E699" s="499">
        <v>0</v>
      </c>
      <c r="F699" s="499">
        <f t="shared" si="125"/>
        <v>6325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42495</v>
      </c>
      <c r="C700" s="497">
        <v>1000</v>
      </c>
      <c r="D700" s="498">
        <v>11.95</v>
      </c>
      <c r="E700" s="499">
        <v>0</v>
      </c>
      <c r="F700" s="499">
        <f t="shared" si="125"/>
        <v>11950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42499</v>
      </c>
      <c r="C701" s="497">
        <v>500</v>
      </c>
      <c r="D701" s="498">
        <v>11.48</v>
      </c>
      <c r="E701" s="499">
        <v>0</v>
      </c>
      <c r="F701" s="499">
        <f t="shared" si="125"/>
        <v>5740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42499</v>
      </c>
      <c r="C702" s="497">
        <v>500</v>
      </c>
      <c r="D702" s="498">
        <v>11.32</v>
      </c>
      <c r="E702" s="499">
        <v>0</v>
      </c>
      <c r="F702" s="499">
        <f t="shared" si="125"/>
        <v>5660</v>
      </c>
      <c r="G702" s="497"/>
      <c r="H702" s="513"/>
      <c r="I702" s="498"/>
      <c r="J702" s="499"/>
      <c r="K702" s="499"/>
      <c r="L702" s="497"/>
      <c r="M702" s="499"/>
    </row>
    <row r="703" spans="1:13" ht="30" x14ac:dyDescent="0.25">
      <c r="A703" s="615" t="s">
        <v>203</v>
      </c>
      <c r="B703" s="545">
        <v>42502</v>
      </c>
      <c r="C703" s="497">
        <v>500</v>
      </c>
      <c r="D703" s="498">
        <v>12.38</v>
      </c>
      <c r="E703" s="499">
        <v>0</v>
      </c>
      <c r="F703" s="499">
        <f t="shared" si="125"/>
        <v>6190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615"/>
      <c r="B704" s="545">
        <v>42502</v>
      </c>
      <c r="C704" s="497">
        <v>500</v>
      </c>
      <c r="D704" s="498">
        <v>12.3</v>
      </c>
      <c r="E704" s="499">
        <v>0</v>
      </c>
      <c r="F704" s="499">
        <f t="shared" si="125"/>
        <v>6150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615"/>
      <c r="B705" s="545">
        <v>42502</v>
      </c>
      <c r="C705" s="497">
        <v>500</v>
      </c>
      <c r="D705" s="498">
        <v>12.23</v>
      </c>
      <c r="E705" s="499">
        <v>0</v>
      </c>
      <c r="F705" s="499">
        <f t="shared" si="125"/>
        <v>6115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42503</v>
      </c>
      <c r="C706" s="497">
        <v>500</v>
      </c>
      <c r="D706" s="498">
        <v>12.41</v>
      </c>
      <c r="E706" s="499">
        <v>0</v>
      </c>
      <c r="F706" s="499">
        <f t="shared" si="125"/>
        <v>6205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42506</v>
      </c>
      <c r="C707" s="497">
        <v>300</v>
      </c>
      <c r="D707" s="498">
        <v>12.8</v>
      </c>
      <c r="E707" s="499">
        <v>0</v>
      </c>
      <c r="F707" s="499">
        <f t="shared" si="125"/>
        <v>3840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42514</v>
      </c>
      <c r="C708" s="497">
        <v>500</v>
      </c>
      <c r="D708" s="498">
        <v>13.02</v>
      </c>
      <c r="E708" s="499">
        <v>-1.65</v>
      </c>
      <c r="F708" s="499">
        <f t="shared" ref="F708:F771" si="126">C708*D708+E708</f>
        <v>6508.35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42515</v>
      </c>
      <c r="C709" s="497">
        <v>500</v>
      </c>
      <c r="D709" s="498">
        <v>13.45</v>
      </c>
      <c r="E709" s="499">
        <v>1</v>
      </c>
      <c r="F709" s="499">
        <f t="shared" si="126"/>
        <v>6726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42516</v>
      </c>
      <c r="C710" s="497">
        <v>500</v>
      </c>
      <c r="D710" s="498">
        <v>13.28</v>
      </c>
      <c r="E710" s="499">
        <v>-1.04</v>
      </c>
      <c r="F710" s="499">
        <f t="shared" si="126"/>
        <v>6638.96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42517</v>
      </c>
      <c r="C711" s="497">
        <v>500</v>
      </c>
      <c r="D711" s="498">
        <v>12.79</v>
      </c>
      <c r="E711" s="499">
        <v>0</v>
      </c>
      <c r="F711" s="499">
        <f t="shared" si="126"/>
        <v>6395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42524</v>
      </c>
      <c r="C712" s="497">
        <v>400</v>
      </c>
      <c r="D712" s="498">
        <v>13.28</v>
      </c>
      <c r="E712" s="499">
        <v>0</v>
      </c>
      <c r="F712" s="499">
        <f t="shared" si="126"/>
        <v>5312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42529</v>
      </c>
      <c r="C713" s="497">
        <v>500</v>
      </c>
      <c r="D713" s="498">
        <v>14.59</v>
      </c>
      <c r="E713" s="499">
        <v>0</v>
      </c>
      <c r="F713" s="499">
        <f t="shared" si="126"/>
        <v>7295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42531</v>
      </c>
      <c r="C714" s="497">
        <v>800</v>
      </c>
      <c r="D714" s="498">
        <v>13.79</v>
      </c>
      <c r="E714" s="499">
        <v>0</v>
      </c>
      <c r="F714" s="499">
        <f t="shared" si="126"/>
        <v>11032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42531</v>
      </c>
      <c r="C715" s="497">
        <v>300</v>
      </c>
      <c r="D715" s="498">
        <v>13.4</v>
      </c>
      <c r="E715" s="499">
        <v>0</v>
      </c>
      <c r="F715" s="499">
        <f t="shared" si="126"/>
        <v>4020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42535</v>
      </c>
      <c r="C716" s="497">
        <v>400</v>
      </c>
      <c r="D716" s="498">
        <v>12.85</v>
      </c>
      <c r="E716" s="499">
        <v>0</v>
      </c>
      <c r="F716" s="499">
        <f t="shared" si="126"/>
        <v>5140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42537</v>
      </c>
      <c r="C717" s="497">
        <v>400</v>
      </c>
      <c r="D717" s="498">
        <v>12.43</v>
      </c>
      <c r="E717" s="499">
        <v>-0.04</v>
      </c>
      <c r="F717" s="499">
        <f t="shared" si="126"/>
        <v>4971.96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42538</v>
      </c>
      <c r="C718" s="497">
        <v>500</v>
      </c>
      <c r="D718" s="498">
        <v>13.14</v>
      </c>
      <c r="E718" s="499">
        <v>0</v>
      </c>
      <c r="F718" s="499">
        <f t="shared" si="126"/>
        <v>6570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42543</v>
      </c>
      <c r="C719" s="497">
        <v>500</v>
      </c>
      <c r="D719" s="498">
        <v>14.75</v>
      </c>
      <c r="E719" s="499">
        <v>0</v>
      </c>
      <c r="F719" s="499">
        <f t="shared" si="126"/>
        <v>7375</v>
      </c>
      <c r="G719" s="496">
        <v>42544</v>
      </c>
      <c r="H719" s="513">
        <v>500</v>
      </c>
      <c r="I719" s="498">
        <v>15.24</v>
      </c>
      <c r="J719" s="499">
        <v>0.17</v>
      </c>
      <c r="K719" s="499">
        <f>H719*I719-J719</f>
        <v>7619.83</v>
      </c>
      <c r="L719" s="497"/>
      <c r="M719" s="499"/>
    </row>
    <row r="720" spans="1:13" x14ac:dyDescent="0.25">
      <c r="A720" s="497"/>
      <c r="B720" s="545">
        <v>42545</v>
      </c>
      <c r="C720" s="497">
        <v>878</v>
      </c>
      <c r="D720" s="498">
        <v>14.41</v>
      </c>
      <c r="E720" s="499">
        <v>0</v>
      </c>
      <c r="F720" s="499">
        <f t="shared" si="126"/>
        <v>12651.98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42545</v>
      </c>
      <c r="C721" s="497">
        <v>335</v>
      </c>
      <c r="D721" s="498">
        <v>14.08</v>
      </c>
      <c r="E721" s="499">
        <v>0</v>
      </c>
      <c r="F721" s="499">
        <f t="shared" si="126"/>
        <v>4716.8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42548</v>
      </c>
      <c r="C722" s="497">
        <v>965</v>
      </c>
      <c r="D722" s="498">
        <v>13.81</v>
      </c>
      <c r="E722" s="499">
        <v>0</v>
      </c>
      <c r="F722" s="499">
        <f t="shared" si="126"/>
        <v>13326.65</v>
      </c>
      <c r="G722" s="497"/>
      <c r="H722" s="513"/>
      <c r="I722" s="498"/>
      <c r="J722" s="499"/>
      <c r="K722" s="499"/>
      <c r="L722" s="497"/>
      <c r="M722" s="499"/>
    </row>
    <row r="723" spans="1:13" x14ac:dyDescent="0.25">
      <c r="A723" s="497"/>
      <c r="B723" s="545">
        <v>42548</v>
      </c>
      <c r="C723" s="497">
        <v>300</v>
      </c>
      <c r="D723" s="498">
        <v>13.58</v>
      </c>
      <c r="E723" s="499">
        <v>0</v>
      </c>
      <c r="F723" s="499">
        <f t="shared" si="126"/>
        <v>4074</v>
      </c>
      <c r="G723" s="496">
        <v>42549</v>
      </c>
      <c r="H723" s="513">
        <v>1100</v>
      </c>
      <c r="I723" s="498">
        <v>14.68</v>
      </c>
      <c r="J723" s="499">
        <v>0.35</v>
      </c>
      <c r="K723" s="499">
        <f t="shared" ref="K723:K808" si="127">H723*I723-J723</f>
        <v>16147.65</v>
      </c>
      <c r="L723" s="497"/>
      <c r="M723" s="499"/>
    </row>
    <row r="724" spans="1:13" ht="45" x14ac:dyDescent="0.25">
      <c r="A724" s="497"/>
      <c r="B724" s="545">
        <v>42556</v>
      </c>
      <c r="C724" s="497">
        <v>2178</v>
      </c>
      <c r="D724" s="498">
        <v>15.08</v>
      </c>
      <c r="E724" s="499">
        <v>0</v>
      </c>
      <c r="F724" s="499">
        <f t="shared" si="126"/>
        <v>32844.239999999998</v>
      </c>
      <c r="G724" s="611" t="s">
        <v>224</v>
      </c>
      <c r="H724" s="513">
        <v>500</v>
      </c>
      <c r="I724" s="498">
        <v>15.48</v>
      </c>
      <c r="J724" s="499">
        <v>0.17</v>
      </c>
      <c r="K724" s="499">
        <f t="shared" si="127"/>
        <v>7739.83</v>
      </c>
      <c r="L724" s="497"/>
      <c r="M724" s="499"/>
    </row>
    <row r="725" spans="1:13" x14ac:dyDescent="0.25">
      <c r="A725" s="497"/>
      <c r="B725" s="545">
        <v>42556</v>
      </c>
      <c r="C725" s="497">
        <v>500</v>
      </c>
      <c r="D725" s="498">
        <v>14.62</v>
      </c>
      <c r="E725" s="499">
        <v>0</v>
      </c>
      <c r="F725" s="499">
        <f t="shared" si="126"/>
        <v>7310</v>
      </c>
      <c r="G725" s="611"/>
      <c r="H725" s="513">
        <v>378</v>
      </c>
      <c r="I725" s="498">
        <v>15.65</v>
      </c>
      <c r="J725" s="499">
        <v>0.13</v>
      </c>
      <c r="K725" s="499">
        <f t="shared" si="127"/>
        <v>5915.57</v>
      </c>
      <c r="L725" s="497"/>
      <c r="M725" s="499"/>
    </row>
    <row r="726" spans="1:13" x14ac:dyDescent="0.25">
      <c r="A726" s="497"/>
      <c r="B726" s="545">
        <v>42557</v>
      </c>
      <c r="C726" s="497">
        <v>500</v>
      </c>
      <c r="D726" s="498">
        <v>14.78</v>
      </c>
      <c r="E726" s="499">
        <v>0</v>
      </c>
      <c r="F726" s="499">
        <f t="shared" si="126"/>
        <v>7390</v>
      </c>
      <c r="G726" s="611"/>
      <c r="H726" s="513">
        <v>500</v>
      </c>
      <c r="I726" s="498">
        <v>15.51</v>
      </c>
      <c r="J726" s="499">
        <v>0.17</v>
      </c>
      <c r="K726" s="499">
        <f t="shared" si="127"/>
        <v>7754.83</v>
      </c>
      <c r="L726" s="497"/>
      <c r="M726" s="499"/>
    </row>
    <row r="727" spans="1:13" x14ac:dyDescent="0.25">
      <c r="A727" s="497"/>
      <c r="B727" s="597">
        <v>42564</v>
      </c>
      <c r="C727" s="497">
        <v>320</v>
      </c>
      <c r="D727" s="498">
        <v>15.48</v>
      </c>
      <c r="E727" s="499">
        <v>0</v>
      </c>
      <c r="F727" s="499">
        <f t="shared" si="126"/>
        <v>4953.6000000000004</v>
      </c>
      <c r="G727" s="611"/>
      <c r="H727" s="513">
        <v>800</v>
      </c>
      <c r="I727" s="498">
        <v>15.78</v>
      </c>
      <c r="J727" s="499">
        <v>0.28000000000000003</v>
      </c>
      <c r="K727" s="499">
        <f t="shared" si="127"/>
        <v>12623.72</v>
      </c>
      <c r="L727" s="497"/>
      <c r="M727" s="499"/>
    </row>
    <row r="728" spans="1:13" x14ac:dyDescent="0.25">
      <c r="A728" s="598"/>
      <c r="B728" s="597">
        <v>42564</v>
      </c>
      <c r="C728" s="497">
        <v>160</v>
      </c>
      <c r="D728" s="498">
        <v>15.48</v>
      </c>
      <c r="E728" s="499">
        <v>0</v>
      </c>
      <c r="F728" s="499">
        <f t="shared" si="126"/>
        <v>2476.8000000000002</v>
      </c>
      <c r="G728" s="496">
        <v>42557</v>
      </c>
      <c r="H728" s="513">
        <v>500</v>
      </c>
      <c r="I728" s="498">
        <v>14.92</v>
      </c>
      <c r="J728" s="499">
        <v>0.16</v>
      </c>
      <c r="K728" s="499">
        <f t="shared" si="127"/>
        <v>7459.84</v>
      </c>
      <c r="L728" s="497"/>
      <c r="M728" s="499"/>
    </row>
    <row r="729" spans="1:13" x14ac:dyDescent="0.25">
      <c r="A729" s="598"/>
      <c r="B729" s="545">
        <v>42570</v>
      </c>
      <c r="C729" s="497">
        <v>200</v>
      </c>
      <c r="D729" s="498">
        <v>15.18</v>
      </c>
      <c r="E729" s="499">
        <v>0</v>
      </c>
      <c r="F729" s="499">
        <f t="shared" si="126"/>
        <v>3036</v>
      </c>
      <c r="G729" s="496">
        <v>42564</v>
      </c>
      <c r="H729" s="513">
        <v>420</v>
      </c>
      <c r="I729" s="498">
        <v>15.68</v>
      </c>
      <c r="J729" s="499">
        <v>0.14000000000000001</v>
      </c>
      <c r="K729" s="499">
        <f t="shared" si="127"/>
        <v>6585.4599999999991</v>
      </c>
      <c r="L729" s="497"/>
      <c r="M729" s="499"/>
    </row>
    <row r="730" spans="1:13" x14ac:dyDescent="0.25">
      <c r="A730" s="598"/>
      <c r="B730" s="545">
        <v>42570</v>
      </c>
      <c r="C730" s="497">
        <v>200</v>
      </c>
      <c r="D730" s="498">
        <v>14.68</v>
      </c>
      <c r="E730" s="499">
        <v>0</v>
      </c>
      <c r="F730" s="499">
        <f t="shared" si="126"/>
        <v>2936</v>
      </c>
      <c r="G730" s="496">
        <v>42571</v>
      </c>
      <c r="H730" s="513">
        <v>200</v>
      </c>
      <c r="I730" s="498">
        <v>14.82</v>
      </c>
      <c r="J730" s="499">
        <v>0.06</v>
      </c>
      <c r="K730" s="499">
        <f t="shared" si="127"/>
        <v>2963.94</v>
      </c>
      <c r="L730" s="497"/>
      <c r="M730" s="499"/>
    </row>
    <row r="731" spans="1:13" x14ac:dyDescent="0.25">
      <c r="A731" s="497"/>
      <c r="B731" s="545">
        <v>42571</v>
      </c>
      <c r="C731" s="497">
        <v>200</v>
      </c>
      <c r="D731" s="498">
        <v>14.33</v>
      </c>
      <c r="E731" s="499">
        <v>-1</v>
      </c>
      <c r="F731" s="499">
        <f t="shared" si="126"/>
        <v>2865</v>
      </c>
      <c r="G731" s="496">
        <v>42572</v>
      </c>
      <c r="H731" s="513">
        <v>200</v>
      </c>
      <c r="I731" s="498">
        <v>14.8</v>
      </c>
      <c r="J731" s="499">
        <v>0.06</v>
      </c>
      <c r="K731" s="499">
        <f t="shared" si="127"/>
        <v>2959.94</v>
      </c>
      <c r="L731" s="497"/>
      <c r="M731" s="499"/>
    </row>
    <row r="732" spans="1:13" x14ac:dyDescent="0.25">
      <c r="A732" s="497"/>
      <c r="B732" s="545">
        <v>42572</v>
      </c>
      <c r="C732" s="497">
        <v>60</v>
      </c>
      <c r="D732" s="498">
        <v>14.58</v>
      </c>
      <c r="E732" s="499">
        <v>0</v>
      </c>
      <c r="F732" s="499">
        <f t="shared" si="126"/>
        <v>874.8</v>
      </c>
      <c r="G732" s="496">
        <v>42577</v>
      </c>
      <c r="H732" s="513">
        <v>200</v>
      </c>
      <c r="I732" s="498">
        <v>13.78</v>
      </c>
      <c r="J732" s="499">
        <v>0.06</v>
      </c>
      <c r="K732" s="499">
        <f t="shared" si="127"/>
        <v>2755.94</v>
      </c>
      <c r="L732" s="497"/>
      <c r="M732" s="499"/>
    </row>
    <row r="733" spans="1:13" x14ac:dyDescent="0.25">
      <c r="A733" s="497"/>
      <c r="B733" s="545">
        <v>42572</v>
      </c>
      <c r="C733" s="497">
        <v>140</v>
      </c>
      <c r="D733" s="498">
        <v>14.65</v>
      </c>
      <c r="E733" s="499">
        <v>0</v>
      </c>
      <c r="F733" s="499">
        <f t="shared" si="126"/>
        <v>2051</v>
      </c>
      <c r="G733" s="496">
        <v>42580</v>
      </c>
      <c r="H733" s="513">
        <v>200</v>
      </c>
      <c r="I733" s="498">
        <v>13.224</v>
      </c>
      <c r="J733" s="499">
        <v>0.08</v>
      </c>
      <c r="K733" s="499">
        <f t="shared" si="127"/>
        <v>2644.7200000000003</v>
      </c>
      <c r="L733" s="497"/>
      <c r="M733" s="499"/>
    </row>
    <row r="734" spans="1:13" x14ac:dyDescent="0.25">
      <c r="A734" s="497"/>
      <c r="B734" s="545">
        <v>42573</v>
      </c>
      <c r="C734" s="497">
        <v>140</v>
      </c>
      <c r="D734" s="498">
        <v>14.08</v>
      </c>
      <c r="E734" s="499">
        <v>0</v>
      </c>
      <c r="F734" s="499">
        <f t="shared" si="126"/>
        <v>1971.2</v>
      </c>
      <c r="G734" s="496">
        <v>42580</v>
      </c>
      <c r="H734" s="513">
        <v>200</v>
      </c>
      <c r="I734" s="498">
        <v>13.58</v>
      </c>
      <c r="J734" s="499">
        <v>0.06</v>
      </c>
      <c r="K734" s="499">
        <f t="shared" si="127"/>
        <v>2715.94</v>
      </c>
      <c r="L734" s="497"/>
      <c r="M734" s="499"/>
    </row>
    <row r="735" spans="1:13" x14ac:dyDescent="0.25">
      <c r="A735" s="497"/>
      <c r="B735" s="545">
        <v>42576</v>
      </c>
      <c r="C735" s="497">
        <v>200</v>
      </c>
      <c r="D735" s="498">
        <v>13.55</v>
      </c>
      <c r="E735" s="499">
        <v>0</v>
      </c>
      <c r="F735" s="499">
        <f t="shared" si="126"/>
        <v>2710</v>
      </c>
      <c r="G735" s="496">
        <v>42586</v>
      </c>
      <c r="H735" s="513">
        <v>400</v>
      </c>
      <c r="I735" s="498">
        <v>13.78</v>
      </c>
      <c r="J735" s="499">
        <v>0.12</v>
      </c>
      <c r="K735" s="499">
        <f t="shared" si="127"/>
        <v>5511.88</v>
      </c>
      <c r="L735" s="497"/>
      <c r="M735" s="499"/>
    </row>
    <row r="736" spans="1:13" x14ac:dyDescent="0.25">
      <c r="A736" s="497"/>
      <c r="B736" s="545">
        <v>42578</v>
      </c>
      <c r="C736" s="497">
        <v>200</v>
      </c>
      <c r="D736" s="498">
        <v>13.18</v>
      </c>
      <c r="E736" s="499">
        <v>0</v>
      </c>
      <c r="F736" s="499">
        <f t="shared" si="126"/>
        <v>2636</v>
      </c>
      <c r="G736" s="496">
        <v>42586</v>
      </c>
      <c r="H736" s="513">
        <v>400</v>
      </c>
      <c r="I736" s="498">
        <v>13.72</v>
      </c>
      <c r="J736" s="499">
        <v>0.12</v>
      </c>
      <c r="K736" s="499">
        <f t="shared" si="127"/>
        <v>5487.88</v>
      </c>
      <c r="L736" s="497"/>
      <c r="M736" s="499"/>
    </row>
    <row r="737" spans="1:13" x14ac:dyDescent="0.25">
      <c r="A737" s="497"/>
      <c r="B737" s="545">
        <v>42580</v>
      </c>
      <c r="C737" s="497">
        <v>200</v>
      </c>
      <c r="D737" s="498">
        <v>13.15</v>
      </c>
      <c r="E737" s="499">
        <v>0</v>
      </c>
      <c r="F737" s="499">
        <f t="shared" si="126"/>
        <v>2630</v>
      </c>
      <c r="G737" s="496">
        <v>42586</v>
      </c>
      <c r="H737" s="513">
        <v>140</v>
      </c>
      <c r="I737" s="498">
        <v>13.88</v>
      </c>
      <c r="J737" s="499">
        <v>0.04</v>
      </c>
      <c r="K737" s="499">
        <f t="shared" si="127"/>
        <v>1943.16</v>
      </c>
      <c r="L737" s="497"/>
      <c r="M737" s="499"/>
    </row>
    <row r="738" spans="1:13" x14ac:dyDescent="0.25">
      <c r="A738" s="497"/>
      <c r="B738" s="545">
        <v>42583</v>
      </c>
      <c r="C738" s="594">
        <v>20</v>
      </c>
      <c r="D738" s="498">
        <v>13.02</v>
      </c>
      <c r="E738" s="499">
        <v>0</v>
      </c>
      <c r="F738" s="499">
        <f t="shared" si="126"/>
        <v>260.39999999999998</v>
      </c>
      <c r="G738" s="496">
        <v>42593</v>
      </c>
      <c r="H738" s="513">
        <v>460</v>
      </c>
      <c r="I738" s="498">
        <v>14.59</v>
      </c>
      <c r="J738" s="499">
        <v>0.15</v>
      </c>
      <c r="K738" s="499">
        <f t="shared" si="127"/>
        <v>6711.25</v>
      </c>
      <c r="L738" s="497"/>
      <c r="M738" s="499"/>
    </row>
    <row r="739" spans="1:13" x14ac:dyDescent="0.25">
      <c r="A739" s="497"/>
      <c r="B739" s="545">
        <v>42583</v>
      </c>
      <c r="C739" s="497">
        <v>180</v>
      </c>
      <c r="D739" s="498">
        <v>13.02</v>
      </c>
      <c r="E739" s="499">
        <v>0</v>
      </c>
      <c r="F739" s="499">
        <f t="shared" si="126"/>
        <v>2343.6</v>
      </c>
      <c r="G739" s="496">
        <v>42594</v>
      </c>
      <c r="H739" s="513">
        <v>500</v>
      </c>
      <c r="I739" s="498">
        <v>14.88</v>
      </c>
      <c r="J739" s="499">
        <v>0.16</v>
      </c>
      <c r="K739" s="499">
        <f t="shared" si="127"/>
        <v>7439.84</v>
      </c>
      <c r="L739" s="497"/>
      <c r="M739" s="499"/>
    </row>
    <row r="740" spans="1:13" x14ac:dyDescent="0.25">
      <c r="A740" s="497"/>
      <c r="B740" s="545">
        <v>42584</v>
      </c>
      <c r="C740" s="497">
        <v>120</v>
      </c>
      <c r="D740" s="498">
        <v>12.68</v>
      </c>
      <c r="E740" s="499">
        <v>0</v>
      </c>
      <c r="F740" s="499">
        <f t="shared" si="126"/>
        <v>1521.6</v>
      </c>
      <c r="G740" s="496">
        <v>42598</v>
      </c>
      <c r="H740" s="513">
        <v>500</v>
      </c>
      <c r="I740" s="498">
        <v>15.18</v>
      </c>
      <c r="J740" s="499">
        <v>0.17</v>
      </c>
      <c r="K740" s="499">
        <f t="shared" si="127"/>
        <v>7589.83</v>
      </c>
      <c r="L740" s="497"/>
      <c r="M740" s="499"/>
    </row>
    <row r="741" spans="1:13" x14ac:dyDescent="0.25">
      <c r="A741" s="497"/>
      <c r="B741" s="545">
        <v>42584</v>
      </c>
      <c r="C741" s="497">
        <v>80</v>
      </c>
      <c r="D741" s="498">
        <v>12.68</v>
      </c>
      <c r="E741" s="499">
        <v>0</v>
      </c>
      <c r="F741" s="499">
        <f t="shared" si="126"/>
        <v>1014.4</v>
      </c>
      <c r="G741" s="496">
        <v>42599</v>
      </c>
      <c r="H741" s="513">
        <v>500</v>
      </c>
      <c r="I741" s="498">
        <v>15.18</v>
      </c>
      <c r="J741" s="499">
        <v>0.17</v>
      </c>
      <c r="K741" s="499">
        <f t="shared" si="127"/>
        <v>7589.83</v>
      </c>
      <c r="L741" s="497"/>
      <c r="M741" s="499"/>
    </row>
    <row r="742" spans="1:13" x14ac:dyDescent="0.25">
      <c r="A742" s="497"/>
      <c r="B742" s="545">
        <v>42585</v>
      </c>
      <c r="C742" s="497">
        <v>242</v>
      </c>
      <c r="D742" s="498">
        <v>13.38</v>
      </c>
      <c r="E742" s="499">
        <v>0</v>
      </c>
      <c r="F742" s="499">
        <f t="shared" si="126"/>
        <v>3237.96</v>
      </c>
      <c r="G742" s="496">
        <v>42599</v>
      </c>
      <c r="H742" s="513">
        <v>500</v>
      </c>
      <c r="I742" s="498">
        <v>15.41</v>
      </c>
      <c r="J742" s="499">
        <v>0.17</v>
      </c>
      <c r="K742" s="499">
        <f t="shared" si="127"/>
        <v>7704.83</v>
      </c>
      <c r="L742" s="497"/>
      <c r="M742" s="499"/>
    </row>
    <row r="743" spans="1:13" x14ac:dyDescent="0.25">
      <c r="A743" s="497"/>
      <c r="B743" s="545">
        <v>42585</v>
      </c>
      <c r="C743" s="497">
        <v>158</v>
      </c>
      <c r="D743" s="498">
        <v>13.38</v>
      </c>
      <c r="E743" s="499">
        <v>0</v>
      </c>
      <c r="F743" s="499">
        <f t="shared" si="126"/>
        <v>2114.04</v>
      </c>
      <c r="G743" s="496">
        <v>42599</v>
      </c>
      <c r="H743" s="513">
        <v>500</v>
      </c>
      <c r="I743" s="498">
        <v>15.65</v>
      </c>
      <c r="J743" s="499">
        <v>0.17</v>
      </c>
      <c r="K743" s="499">
        <f t="shared" si="127"/>
        <v>7824.83</v>
      </c>
      <c r="L743" s="497"/>
      <c r="M743" s="499"/>
    </row>
    <row r="744" spans="1:13" ht="45" x14ac:dyDescent="0.25">
      <c r="A744" s="497"/>
      <c r="B744" s="545">
        <v>42594</v>
      </c>
      <c r="C744" s="497">
        <v>500</v>
      </c>
      <c r="D744" s="498">
        <v>14.65</v>
      </c>
      <c r="E744" s="499">
        <v>0</v>
      </c>
      <c r="F744" s="499">
        <f t="shared" si="126"/>
        <v>7325</v>
      </c>
      <c r="G744" s="616" t="s">
        <v>252</v>
      </c>
      <c r="H744" s="513">
        <v>500</v>
      </c>
      <c r="I744" s="498">
        <v>16.18</v>
      </c>
      <c r="J744" s="499">
        <v>0.18</v>
      </c>
      <c r="K744" s="499">
        <f t="shared" si="127"/>
        <v>8089.82</v>
      </c>
      <c r="L744" s="497"/>
      <c r="M744" s="499"/>
    </row>
    <row r="745" spans="1:13" x14ac:dyDescent="0.25">
      <c r="A745" s="497"/>
      <c r="B745" s="545">
        <v>42599</v>
      </c>
      <c r="C745" s="497">
        <v>242</v>
      </c>
      <c r="D745" s="498">
        <v>14.95</v>
      </c>
      <c r="E745" s="499">
        <v>0</v>
      </c>
      <c r="F745" s="499">
        <f t="shared" si="126"/>
        <v>3617.8999999999996</v>
      </c>
      <c r="G745" s="616"/>
      <c r="H745" s="513">
        <v>500</v>
      </c>
      <c r="I745" s="498">
        <v>16.38</v>
      </c>
      <c r="J745" s="499">
        <v>0.18</v>
      </c>
      <c r="K745" s="499">
        <f t="shared" si="127"/>
        <v>8189.8199999999988</v>
      </c>
      <c r="L745" s="497"/>
      <c r="M745" s="499"/>
    </row>
    <row r="746" spans="1:13" x14ac:dyDescent="0.25">
      <c r="A746" s="497"/>
      <c r="B746" s="545">
        <v>42599</v>
      </c>
      <c r="C746" s="497">
        <v>200</v>
      </c>
      <c r="D746" s="498">
        <v>14.95</v>
      </c>
      <c r="E746" s="499">
        <v>0</v>
      </c>
      <c r="F746" s="499">
        <f t="shared" si="126"/>
        <v>2990</v>
      </c>
      <c r="G746" s="616"/>
      <c r="H746" s="513">
        <v>178</v>
      </c>
      <c r="I746" s="498">
        <v>16.5</v>
      </c>
      <c r="J746" s="499">
        <v>0.06</v>
      </c>
      <c r="K746" s="499">
        <f t="shared" si="127"/>
        <v>2936.94</v>
      </c>
      <c r="L746" s="497"/>
      <c r="M746" s="499"/>
    </row>
    <row r="747" spans="1:13" x14ac:dyDescent="0.25">
      <c r="A747" s="497"/>
      <c r="B747" s="545">
        <v>42599</v>
      </c>
      <c r="C747" s="497">
        <v>36</v>
      </c>
      <c r="D747" s="498">
        <v>14.95</v>
      </c>
      <c r="E747" s="499">
        <v>0</v>
      </c>
      <c r="F747" s="499">
        <f t="shared" si="126"/>
        <v>538.19999999999993</v>
      </c>
      <c r="G747" s="616"/>
      <c r="H747" s="513">
        <v>500</v>
      </c>
      <c r="I747" s="498">
        <v>16.72</v>
      </c>
      <c r="J747" s="499">
        <v>0.18</v>
      </c>
      <c r="K747" s="499">
        <f t="shared" si="127"/>
        <v>8359.82</v>
      </c>
      <c r="L747" s="497"/>
      <c r="M747" s="499"/>
    </row>
    <row r="748" spans="1:13" x14ac:dyDescent="0.25">
      <c r="A748" s="497"/>
      <c r="B748" s="545">
        <v>42599</v>
      </c>
      <c r="C748" s="497">
        <v>22</v>
      </c>
      <c r="D748" s="498">
        <v>14.95</v>
      </c>
      <c r="E748" s="499">
        <v>0</v>
      </c>
      <c r="F748" s="499">
        <f t="shared" si="126"/>
        <v>328.9</v>
      </c>
      <c r="G748" s="496">
        <v>42601</v>
      </c>
      <c r="H748" s="513">
        <v>500</v>
      </c>
      <c r="I748" s="498">
        <v>16.82</v>
      </c>
      <c r="J748" s="499">
        <v>0.18</v>
      </c>
      <c r="K748" s="499">
        <f t="shared" si="127"/>
        <v>8409.82</v>
      </c>
      <c r="L748" s="497"/>
      <c r="M748" s="499"/>
    </row>
    <row r="749" spans="1:13" x14ac:dyDescent="0.25">
      <c r="A749" s="497"/>
      <c r="B749" s="545">
        <v>42604</v>
      </c>
      <c r="C749" s="497">
        <v>1000</v>
      </c>
      <c r="D749" s="498">
        <v>15.68</v>
      </c>
      <c r="E749" s="499">
        <v>0</v>
      </c>
      <c r="F749" s="499">
        <f t="shared" si="126"/>
        <v>15680</v>
      </c>
      <c r="G749" s="496">
        <v>42605</v>
      </c>
      <c r="H749" s="513">
        <v>500</v>
      </c>
      <c r="I749" s="498">
        <v>15.98</v>
      </c>
      <c r="J749" s="499">
        <v>0.17</v>
      </c>
      <c r="K749" s="499">
        <f t="shared" si="127"/>
        <v>7989.83</v>
      </c>
      <c r="L749" s="497"/>
      <c r="M749" s="499"/>
    </row>
    <row r="750" spans="1:13" x14ac:dyDescent="0.25">
      <c r="A750" s="497"/>
      <c r="B750" s="545">
        <v>42604</v>
      </c>
      <c r="C750" s="497">
        <v>500</v>
      </c>
      <c r="D750" s="498">
        <v>15.48</v>
      </c>
      <c r="E750" s="499">
        <v>0</v>
      </c>
      <c r="F750" s="499">
        <f t="shared" si="126"/>
        <v>7740</v>
      </c>
      <c r="G750" s="496">
        <v>42605</v>
      </c>
      <c r="H750" s="513">
        <v>500</v>
      </c>
      <c r="I750" s="498">
        <v>16.25</v>
      </c>
      <c r="J750" s="499">
        <v>0.18</v>
      </c>
      <c r="K750" s="499">
        <f t="shared" si="127"/>
        <v>8124.82</v>
      </c>
      <c r="L750" s="497"/>
      <c r="M750" s="499"/>
    </row>
    <row r="751" spans="1:13" x14ac:dyDescent="0.25">
      <c r="A751" s="497"/>
      <c r="B751" s="545">
        <v>42606</v>
      </c>
      <c r="C751" s="497">
        <v>178</v>
      </c>
      <c r="D751" s="498">
        <v>16.059999999999999</v>
      </c>
      <c r="E751" s="499">
        <v>0</v>
      </c>
      <c r="F751" s="499">
        <f t="shared" si="126"/>
        <v>2858.68</v>
      </c>
      <c r="G751" s="496">
        <v>42605</v>
      </c>
      <c r="H751" s="513">
        <v>500</v>
      </c>
      <c r="I751" s="498">
        <v>16.48</v>
      </c>
      <c r="J751" s="499">
        <v>0.18</v>
      </c>
      <c r="K751" s="499">
        <f t="shared" si="127"/>
        <v>8239.82</v>
      </c>
      <c r="L751" s="497"/>
      <c r="M751" s="499"/>
    </row>
    <row r="752" spans="1:13" x14ac:dyDescent="0.25">
      <c r="A752" s="497"/>
      <c r="B752" s="545">
        <v>42608</v>
      </c>
      <c r="C752" s="497">
        <v>500</v>
      </c>
      <c r="D752" s="498">
        <v>15.98</v>
      </c>
      <c r="E752" s="499">
        <v>0</v>
      </c>
      <c r="F752" s="499">
        <f t="shared" si="126"/>
        <v>7990</v>
      </c>
      <c r="G752" s="496">
        <v>42615</v>
      </c>
      <c r="H752" s="513">
        <v>500</v>
      </c>
      <c r="I752" s="498">
        <v>15.65</v>
      </c>
      <c r="J752" s="499">
        <v>0.17</v>
      </c>
      <c r="K752" s="499">
        <f t="shared" si="127"/>
        <v>7824.83</v>
      </c>
      <c r="L752" s="497"/>
      <c r="M752" s="499"/>
    </row>
    <row r="753" spans="1:13" ht="30" x14ac:dyDescent="0.25">
      <c r="A753" s="497"/>
      <c r="B753" s="545">
        <v>42608</v>
      </c>
      <c r="C753" s="497">
        <v>500</v>
      </c>
      <c r="D753" s="498">
        <v>15.85</v>
      </c>
      <c r="E753" s="499">
        <v>0</v>
      </c>
      <c r="F753" s="499">
        <f t="shared" si="126"/>
        <v>7925</v>
      </c>
      <c r="G753" s="496">
        <v>42621</v>
      </c>
      <c r="H753" s="513">
        <v>500</v>
      </c>
      <c r="I753" s="498">
        <v>16.72</v>
      </c>
      <c r="J753" s="499">
        <v>0.18</v>
      </c>
      <c r="K753" s="499">
        <f t="shared" si="127"/>
        <v>8359.82</v>
      </c>
      <c r="L753" s="617" t="s">
        <v>265</v>
      </c>
      <c r="M753" s="499"/>
    </row>
    <row r="754" spans="1:13" x14ac:dyDescent="0.25">
      <c r="A754" s="497"/>
      <c r="B754" s="545">
        <v>42612</v>
      </c>
      <c r="C754" s="497">
        <v>500</v>
      </c>
      <c r="D754" s="498">
        <v>15.68</v>
      </c>
      <c r="E754" s="499">
        <v>0</v>
      </c>
      <c r="F754" s="499">
        <f t="shared" si="126"/>
        <v>7840</v>
      </c>
      <c r="G754" s="496">
        <v>42621</v>
      </c>
      <c r="H754" s="513">
        <v>500</v>
      </c>
      <c r="I754" s="498">
        <v>16.28</v>
      </c>
      <c r="J754" s="499">
        <v>0.18</v>
      </c>
      <c r="K754" s="499">
        <f t="shared" si="127"/>
        <v>8139.8200000000006</v>
      </c>
      <c r="L754" s="617"/>
      <c r="M754" s="499"/>
    </row>
    <row r="755" spans="1:13" x14ac:dyDescent="0.25">
      <c r="A755" s="497"/>
      <c r="B755" s="545">
        <v>42612</v>
      </c>
      <c r="C755" s="497">
        <v>500</v>
      </c>
      <c r="D755" s="498">
        <v>15.55</v>
      </c>
      <c r="E755" s="499">
        <v>0</v>
      </c>
      <c r="F755" s="499">
        <f t="shared" si="126"/>
        <v>7775</v>
      </c>
      <c r="G755" s="496">
        <v>42621</v>
      </c>
      <c r="H755" s="513">
        <v>220</v>
      </c>
      <c r="I755" s="498">
        <v>16.77</v>
      </c>
      <c r="J755" s="499">
        <v>0.08</v>
      </c>
      <c r="K755" s="499">
        <f t="shared" si="127"/>
        <v>3689.32</v>
      </c>
      <c r="L755" s="617"/>
      <c r="M755" s="499"/>
    </row>
    <row r="756" spans="1:13" x14ac:dyDescent="0.25">
      <c r="A756" s="497"/>
      <c r="B756" s="545">
        <v>42613</v>
      </c>
      <c r="C756" s="497">
        <v>500</v>
      </c>
      <c r="D756" s="498">
        <v>15.244999999999999</v>
      </c>
      <c r="E756" s="499">
        <v>0</v>
      </c>
      <c r="F756" s="499">
        <f t="shared" si="126"/>
        <v>7622.5</v>
      </c>
      <c r="G756" s="496">
        <v>42625</v>
      </c>
      <c r="H756" s="513">
        <v>500</v>
      </c>
      <c r="I756" s="498">
        <v>15.5</v>
      </c>
      <c r="J756" s="499">
        <v>0.17</v>
      </c>
      <c r="K756" s="499">
        <f t="shared" si="127"/>
        <v>7749.83</v>
      </c>
      <c r="L756" s="497"/>
      <c r="M756" s="499"/>
    </row>
    <row r="757" spans="1:13" x14ac:dyDescent="0.25">
      <c r="A757" s="497"/>
      <c r="B757" s="545">
        <v>42613</v>
      </c>
      <c r="C757" s="497">
        <v>500</v>
      </c>
      <c r="D757" s="498">
        <v>15.08</v>
      </c>
      <c r="E757" s="499">
        <v>0</v>
      </c>
      <c r="F757" s="499">
        <f t="shared" si="126"/>
        <v>7540</v>
      </c>
      <c r="G757" s="496">
        <v>42628</v>
      </c>
      <c r="H757" s="513">
        <v>300</v>
      </c>
      <c r="I757" s="498">
        <v>14.46</v>
      </c>
      <c r="J757" s="499">
        <v>0.09</v>
      </c>
      <c r="K757" s="499">
        <f t="shared" si="127"/>
        <v>4337.91</v>
      </c>
      <c r="L757" s="497"/>
      <c r="M757" s="499"/>
    </row>
    <row r="758" spans="1:13" x14ac:dyDescent="0.25">
      <c r="A758" s="497"/>
      <c r="B758" s="545">
        <v>42622</v>
      </c>
      <c r="C758" s="497">
        <v>220</v>
      </c>
      <c r="D758" s="498">
        <v>16.25</v>
      </c>
      <c r="E758" s="499">
        <v>0</v>
      </c>
      <c r="F758" s="499">
        <f t="shared" si="126"/>
        <v>3575</v>
      </c>
      <c r="G758" s="496">
        <v>42634</v>
      </c>
      <c r="H758" s="513">
        <v>322</v>
      </c>
      <c r="I758" s="498">
        <v>14.28</v>
      </c>
      <c r="J758" s="499">
        <v>0.1</v>
      </c>
      <c r="K758" s="499">
        <f t="shared" si="127"/>
        <v>4598.0599999999995</v>
      </c>
      <c r="L758" s="497"/>
      <c r="M758" s="499"/>
    </row>
    <row r="759" spans="1:13" x14ac:dyDescent="0.25">
      <c r="A759" s="497"/>
      <c r="B759" s="545">
        <v>42622</v>
      </c>
      <c r="C759" s="497">
        <v>500</v>
      </c>
      <c r="D759" s="498">
        <v>15.98</v>
      </c>
      <c r="E759" s="499">
        <v>0</v>
      </c>
      <c r="F759" s="499">
        <f t="shared" si="126"/>
        <v>7990</v>
      </c>
      <c r="G759" s="496">
        <v>42634</v>
      </c>
      <c r="H759" s="513">
        <v>400</v>
      </c>
      <c r="I759" s="498">
        <v>14.64</v>
      </c>
      <c r="J759" s="499">
        <v>0.13</v>
      </c>
      <c r="K759" s="499">
        <f t="shared" si="127"/>
        <v>5855.87</v>
      </c>
      <c r="L759" s="497"/>
      <c r="M759" s="499"/>
    </row>
    <row r="760" spans="1:13" x14ac:dyDescent="0.25">
      <c r="A760" s="497"/>
      <c r="B760" s="545">
        <v>42622</v>
      </c>
      <c r="C760" s="497">
        <v>500</v>
      </c>
      <c r="D760" s="498">
        <v>15.75</v>
      </c>
      <c r="E760" s="499">
        <v>0</v>
      </c>
      <c r="F760" s="499">
        <f t="shared" si="126"/>
        <v>7875</v>
      </c>
      <c r="G760" s="496">
        <v>42639</v>
      </c>
      <c r="H760" s="513">
        <v>200</v>
      </c>
      <c r="I760" s="498">
        <v>14.72</v>
      </c>
      <c r="J760" s="499">
        <v>0.06</v>
      </c>
      <c r="K760" s="499">
        <f t="shared" si="127"/>
        <v>2943.94</v>
      </c>
      <c r="L760" s="497"/>
      <c r="M760" s="499"/>
    </row>
    <row r="761" spans="1:13" x14ac:dyDescent="0.25">
      <c r="A761" s="497"/>
      <c r="B761" s="545">
        <v>42625</v>
      </c>
      <c r="C761" s="497">
        <v>500</v>
      </c>
      <c r="D761" s="498">
        <v>15.22</v>
      </c>
      <c r="E761" s="499">
        <v>0</v>
      </c>
      <c r="F761" s="499">
        <f t="shared" si="126"/>
        <v>7610</v>
      </c>
      <c r="G761" s="496">
        <v>42641</v>
      </c>
      <c r="H761" s="513">
        <v>300</v>
      </c>
      <c r="I761" s="498">
        <v>15.28</v>
      </c>
      <c r="J761" s="499">
        <v>0.1</v>
      </c>
      <c r="K761" s="499">
        <f t="shared" si="127"/>
        <v>4583.8999999999996</v>
      </c>
      <c r="L761" s="497"/>
      <c r="M761" s="499"/>
    </row>
    <row r="762" spans="1:13" ht="30" x14ac:dyDescent="0.25">
      <c r="A762" s="599" t="s">
        <v>274</v>
      </c>
      <c r="B762" s="545">
        <v>42626</v>
      </c>
      <c r="C762" s="497">
        <v>600</v>
      </c>
      <c r="D762" s="498">
        <v>14.91</v>
      </c>
      <c r="E762" s="499">
        <v>-3</v>
      </c>
      <c r="F762" s="499">
        <f t="shared" si="126"/>
        <v>8943</v>
      </c>
      <c r="G762" s="496">
        <v>42641</v>
      </c>
      <c r="H762" s="513">
        <v>400</v>
      </c>
      <c r="I762" s="498">
        <v>15.06</v>
      </c>
      <c r="J762" s="499">
        <v>0.13</v>
      </c>
      <c r="K762" s="499">
        <f t="shared" si="127"/>
        <v>6023.87</v>
      </c>
      <c r="L762" s="497"/>
      <c r="M762" s="499"/>
    </row>
    <row r="763" spans="1:13" x14ac:dyDescent="0.25">
      <c r="A763" s="599"/>
      <c r="B763" s="545">
        <v>42626</v>
      </c>
      <c r="C763" s="497">
        <v>400</v>
      </c>
      <c r="D763" s="498">
        <v>14.75</v>
      </c>
      <c r="E763" s="499">
        <v>0</v>
      </c>
      <c r="F763" s="499">
        <f t="shared" si="126"/>
        <v>5900</v>
      </c>
      <c r="G763" s="496">
        <v>42641</v>
      </c>
      <c r="H763" s="513">
        <v>322</v>
      </c>
      <c r="I763" s="498">
        <v>14.39</v>
      </c>
      <c r="J763" s="499">
        <v>0.1</v>
      </c>
      <c r="K763" s="499">
        <f t="shared" si="127"/>
        <v>4633.4799999999996</v>
      </c>
      <c r="L763" s="497"/>
      <c r="M763" s="499"/>
    </row>
    <row r="764" spans="1:13" x14ac:dyDescent="0.25">
      <c r="A764" s="599"/>
      <c r="B764" s="545">
        <v>42626</v>
      </c>
      <c r="C764" s="497">
        <v>300</v>
      </c>
      <c r="D764" s="498">
        <v>14.48</v>
      </c>
      <c r="E764" s="499">
        <v>0</v>
      </c>
      <c r="F764" s="499">
        <f t="shared" si="126"/>
        <v>4344</v>
      </c>
      <c r="G764" s="496">
        <v>42641</v>
      </c>
      <c r="H764" s="513">
        <v>500</v>
      </c>
      <c r="I764" s="498">
        <v>14.26</v>
      </c>
      <c r="J764" s="499">
        <v>0.16</v>
      </c>
      <c r="K764" s="499">
        <f t="shared" si="127"/>
        <v>7129.84</v>
      </c>
      <c r="L764" s="497"/>
      <c r="M764" s="499"/>
    </row>
    <row r="765" spans="1:13" x14ac:dyDescent="0.25">
      <c r="A765" s="599"/>
      <c r="B765" s="545">
        <v>42626</v>
      </c>
      <c r="C765" s="497">
        <v>300</v>
      </c>
      <c r="D765" s="498">
        <v>14.25</v>
      </c>
      <c r="E765" s="499">
        <v>0</v>
      </c>
      <c r="F765" s="499">
        <f t="shared" si="126"/>
        <v>4275</v>
      </c>
      <c r="G765" s="496">
        <v>42642</v>
      </c>
      <c r="H765" s="513">
        <v>300</v>
      </c>
      <c r="I765" s="498">
        <v>15.28</v>
      </c>
      <c r="J765" s="499">
        <v>0.1</v>
      </c>
      <c r="K765" s="499">
        <f t="shared" si="127"/>
        <v>4583.8999999999996</v>
      </c>
      <c r="L765" s="497"/>
      <c r="M765" s="499"/>
    </row>
    <row r="766" spans="1:13" x14ac:dyDescent="0.25">
      <c r="A766" s="599"/>
      <c r="B766" s="545">
        <v>42627</v>
      </c>
      <c r="C766" s="497">
        <v>200</v>
      </c>
      <c r="D766" s="498">
        <v>14.02</v>
      </c>
      <c r="E766" s="499">
        <v>-1</v>
      </c>
      <c r="F766" s="499">
        <f t="shared" si="126"/>
        <v>2803</v>
      </c>
      <c r="G766" s="496">
        <v>42642</v>
      </c>
      <c r="H766" s="513">
        <v>700</v>
      </c>
      <c r="I766" s="498">
        <v>15.78</v>
      </c>
      <c r="J766" s="499">
        <v>0.24</v>
      </c>
      <c r="K766" s="499">
        <f t="shared" si="127"/>
        <v>11045.76</v>
      </c>
      <c r="L766" s="497"/>
      <c r="M766" s="499"/>
    </row>
    <row r="767" spans="1:13" x14ac:dyDescent="0.25">
      <c r="A767" s="497"/>
      <c r="B767" s="545">
        <v>42628</v>
      </c>
      <c r="C767" s="497">
        <v>300</v>
      </c>
      <c r="D767" s="498">
        <v>14.3</v>
      </c>
      <c r="E767" s="499">
        <v>0</v>
      </c>
      <c r="F767" s="499">
        <f t="shared" si="126"/>
        <v>4290</v>
      </c>
      <c r="G767" s="496">
        <v>42642</v>
      </c>
      <c r="H767" s="513">
        <v>214</v>
      </c>
      <c r="I767" s="498">
        <v>15.98</v>
      </c>
      <c r="J767" s="499">
        <v>7.0000000000000007E-2</v>
      </c>
      <c r="K767" s="499">
        <f t="shared" si="127"/>
        <v>3419.65</v>
      </c>
      <c r="L767" s="497"/>
      <c r="M767" s="499"/>
    </row>
    <row r="768" spans="1:13" x14ac:dyDescent="0.25">
      <c r="A768" s="497"/>
      <c r="B768" s="545">
        <v>42632</v>
      </c>
      <c r="C768" s="497">
        <v>200</v>
      </c>
      <c r="D768" s="498">
        <v>14.06</v>
      </c>
      <c r="E768" s="499">
        <v>0</v>
      </c>
      <c r="F768" s="499">
        <f t="shared" si="126"/>
        <v>2812</v>
      </c>
      <c r="G768" s="496">
        <v>42648</v>
      </c>
      <c r="H768" s="513">
        <v>1000</v>
      </c>
      <c r="I768" s="498">
        <v>16.079999999999998</v>
      </c>
      <c r="J768" s="499">
        <v>0.35</v>
      </c>
      <c r="K768" s="499">
        <f t="shared" si="127"/>
        <v>16079.649999999998</v>
      </c>
      <c r="L768" s="497"/>
      <c r="M768" s="499"/>
    </row>
    <row r="769" spans="1:13" x14ac:dyDescent="0.25">
      <c r="A769" s="497"/>
      <c r="B769" s="545">
        <v>42633</v>
      </c>
      <c r="C769" s="497">
        <v>200</v>
      </c>
      <c r="D769" s="498">
        <v>14.11</v>
      </c>
      <c r="E769" s="499">
        <v>0</v>
      </c>
      <c r="F769" s="499">
        <f t="shared" si="126"/>
        <v>2822</v>
      </c>
      <c r="G769" s="496">
        <v>42648</v>
      </c>
      <c r="H769" s="513">
        <v>500</v>
      </c>
      <c r="I769" s="498">
        <v>16.38</v>
      </c>
      <c r="J769" s="499">
        <v>0.18</v>
      </c>
      <c r="K769" s="499">
        <f t="shared" si="127"/>
        <v>8189.8199999999988</v>
      </c>
      <c r="L769" s="497"/>
      <c r="M769" s="499"/>
    </row>
    <row r="770" spans="1:13" x14ac:dyDescent="0.25">
      <c r="A770" s="497"/>
      <c r="B770" s="545">
        <v>42633</v>
      </c>
      <c r="C770" s="497">
        <v>122</v>
      </c>
      <c r="D770" s="498">
        <v>14.1</v>
      </c>
      <c r="E770" s="499">
        <v>0</v>
      </c>
      <c r="F770" s="499">
        <f t="shared" si="126"/>
        <v>1720.2</v>
      </c>
      <c r="G770" s="496">
        <v>42649</v>
      </c>
      <c r="H770" s="513">
        <v>500</v>
      </c>
      <c r="I770" s="498">
        <v>16.16</v>
      </c>
      <c r="J770" s="499">
        <v>0.18</v>
      </c>
      <c r="K770" s="499">
        <f t="shared" si="127"/>
        <v>8079.82</v>
      </c>
      <c r="L770" s="497"/>
      <c r="M770" s="499"/>
    </row>
    <row r="771" spans="1:13" x14ac:dyDescent="0.25">
      <c r="A771" s="497"/>
      <c r="B771" s="545">
        <v>42636</v>
      </c>
      <c r="C771" s="497">
        <v>200</v>
      </c>
      <c r="D771" s="498">
        <v>14.38</v>
      </c>
      <c r="E771" s="499">
        <v>0</v>
      </c>
      <c r="F771" s="499">
        <f t="shared" si="126"/>
        <v>2876</v>
      </c>
      <c r="G771" s="496">
        <v>42671</v>
      </c>
      <c r="H771" s="513">
        <v>1000</v>
      </c>
      <c r="I771" s="498">
        <v>14.22</v>
      </c>
      <c r="J771" s="499">
        <v>0.31</v>
      </c>
      <c r="K771" s="499">
        <f t="shared" si="127"/>
        <v>14219.69</v>
      </c>
      <c r="L771" s="497"/>
      <c r="M771" s="499"/>
    </row>
    <row r="772" spans="1:13" x14ac:dyDescent="0.25">
      <c r="A772" s="497"/>
      <c r="B772" s="545">
        <v>42639</v>
      </c>
      <c r="C772" s="497">
        <v>200</v>
      </c>
      <c r="D772" s="498">
        <v>14.5</v>
      </c>
      <c r="E772" s="499">
        <v>0</v>
      </c>
      <c r="F772" s="499">
        <f t="shared" ref="F772:F786" si="128">C772*D772+E772</f>
        <v>2900</v>
      </c>
      <c r="G772" s="496">
        <v>42674</v>
      </c>
      <c r="H772" s="513">
        <v>300</v>
      </c>
      <c r="I772" s="498">
        <v>13.42</v>
      </c>
      <c r="J772" s="499">
        <v>0.09</v>
      </c>
      <c r="K772" s="499">
        <f t="shared" si="127"/>
        <v>4025.91</v>
      </c>
      <c r="L772" s="497"/>
      <c r="M772" s="499"/>
    </row>
    <row r="773" spans="1:13" x14ac:dyDescent="0.25">
      <c r="A773" s="497"/>
      <c r="B773" s="545">
        <v>42639</v>
      </c>
      <c r="C773" s="497">
        <v>200</v>
      </c>
      <c r="D773" s="498">
        <v>14.38</v>
      </c>
      <c r="E773" s="499">
        <v>0</v>
      </c>
      <c r="F773" s="499">
        <f t="shared" si="128"/>
        <v>2876</v>
      </c>
      <c r="G773" s="496">
        <v>42674</v>
      </c>
      <c r="H773" s="513">
        <v>200</v>
      </c>
      <c r="I773" s="498">
        <v>13.25</v>
      </c>
      <c r="J773" s="499">
        <v>-0.74</v>
      </c>
      <c r="K773" s="499">
        <f t="shared" si="127"/>
        <v>2650.74</v>
      </c>
      <c r="L773" s="497"/>
      <c r="M773" s="499"/>
    </row>
    <row r="774" spans="1:13" x14ac:dyDescent="0.25">
      <c r="A774" s="497"/>
      <c r="B774" s="545">
        <v>42640</v>
      </c>
      <c r="C774" s="497">
        <v>322</v>
      </c>
      <c r="D774" s="498">
        <v>13.97</v>
      </c>
      <c r="E774" s="499">
        <v>0</v>
      </c>
      <c r="F774" s="499">
        <f t="shared" si="128"/>
        <v>4498.34</v>
      </c>
      <c r="G774" s="496">
        <v>42676</v>
      </c>
      <c r="H774" s="513">
        <v>200</v>
      </c>
      <c r="I774" s="498">
        <v>13.05</v>
      </c>
      <c r="J774" s="499">
        <v>0.06</v>
      </c>
      <c r="K774" s="499">
        <f t="shared" si="127"/>
        <v>2609.94</v>
      </c>
      <c r="L774" s="497"/>
      <c r="M774" s="499"/>
    </row>
    <row r="775" spans="1:13" x14ac:dyDescent="0.25">
      <c r="A775" s="497"/>
      <c r="B775" s="545">
        <v>42641</v>
      </c>
      <c r="C775" s="497">
        <v>300</v>
      </c>
      <c r="D775" s="498">
        <v>14.02</v>
      </c>
      <c r="E775" s="499">
        <v>-1.26</v>
      </c>
      <c r="F775" s="499">
        <f t="shared" si="128"/>
        <v>4204.74</v>
      </c>
      <c r="G775" s="496">
        <v>42677</v>
      </c>
      <c r="H775" s="513">
        <v>500</v>
      </c>
      <c r="I775" s="498">
        <v>13.96</v>
      </c>
      <c r="J775" s="499">
        <v>0.15</v>
      </c>
      <c r="K775" s="499">
        <f t="shared" si="127"/>
        <v>6979.85</v>
      </c>
      <c r="L775" s="497"/>
      <c r="M775" s="499"/>
    </row>
    <row r="776" spans="1:13" x14ac:dyDescent="0.25">
      <c r="A776" s="497"/>
      <c r="B776" s="545">
        <v>42641</v>
      </c>
      <c r="C776" s="497">
        <v>200</v>
      </c>
      <c r="D776" s="498">
        <v>14.17</v>
      </c>
      <c r="E776" s="499">
        <v>0</v>
      </c>
      <c r="F776" s="499">
        <f t="shared" si="128"/>
        <v>2834</v>
      </c>
      <c r="G776" s="496">
        <v>42677</v>
      </c>
      <c r="H776" s="513">
        <v>2000</v>
      </c>
      <c r="I776" s="498">
        <v>14.5</v>
      </c>
      <c r="J776" s="499">
        <v>0.63</v>
      </c>
      <c r="K776" s="499">
        <f t="shared" si="127"/>
        <v>28999.37</v>
      </c>
      <c r="L776" s="497"/>
      <c r="M776" s="499"/>
    </row>
    <row r="777" spans="1:13" x14ac:dyDescent="0.25">
      <c r="A777" s="497"/>
      <c r="B777" s="545">
        <v>42642</v>
      </c>
      <c r="C777" s="497">
        <v>414</v>
      </c>
      <c r="D777" s="498">
        <v>15.66</v>
      </c>
      <c r="E777" s="499">
        <v>0</v>
      </c>
      <c r="F777" s="499">
        <f t="shared" si="128"/>
        <v>6483.24</v>
      </c>
      <c r="G777" s="496">
        <v>42682</v>
      </c>
      <c r="H777" s="513">
        <v>1000</v>
      </c>
      <c r="I777" s="498">
        <v>14.28</v>
      </c>
      <c r="J777" s="499">
        <v>0.31</v>
      </c>
      <c r="K777" s="499">
        <f t="shared" si="127"/>
        <v>14279.69</v>
      </c>
      <c r="L777" s="497"/>
      <c r="M777" s="499"/>
    </row>
    <row r="778" spans="1:13" ht="30" x14ac:dyDescent="0.25">
      <c r="A778" s="599" t="s">
        <v>289</v>
      </c>
      <c r="B778" s="545">
        <v>42647</v>
      </c>
      <c r="C778" s="497">
        <v>500</v>
      </c>
      <c r="D778" s="498">
        <v>15.86</v>
      </c>
      <c r="E778" s="499">
        <v>0</v>
      </c>
      <c r="F778" s="499">
        <f t="shared" si="128"/>
        <v>7930</v>
      </c>
      <c r="G778" s="496">
        <v>42685</v>
      </c>
      <c r="H778" s="513">
        <v>500</v>
      </c>
      <c r="I778" s="498">
        <v>15.88</v>
      </c>
      <c r="J778" s="499">
        <v>0.17</v>
      </c>
      <c r="K778" s="499">
        <f t="shared" si="127"/>
        <v>7939.83</v>
      </c>
      <c r="L778" s="497"/>
      <c r="M778" s="499"/>
    </row>
    <row r="779" spans="1:13" x14ac:dyDescent="0.25">
      <c r="A779" s="599"/>
      <c r="B779" s="545">
        <v>42647</v>
      </c>
      <c r="C779" s="497">
        <v>500</v>
      </c>
      <c r="D779" s="498">
        <v>15.62</v>
      </c>
      <c r="E779" s="499">
        <v>0</v>
      </c>
      <c r="F779" s="499">
        <f t="shared" si="128"/>
        <v>7810</v>
      </c>
      <c r="G779" s="496">
        <v>42695</v>
      </c>
      <c r="H779" s="513">
        <v>2272</v>
      </c>
      <c r="I779" s="498">
        <v>16.28</v>
      </c>
      <c r="J779" s="499">
        <v>0.81</v>
      </c>
      <c r="K779" s="499">
        <f t="shared" si="127"/>
        <v>36987.350000000006</v>
      </c>
      <c r="L779" s="497"/>
      <c r="M779" s="499"/>
    </row>
    <row r="780" spans="1:13" x14ac:dyDescent="0.25">
      <c r="A780" s="599"/>
      <c r="B780" s="545">
        <v>42649</v>
      </c>
      <c r="C780" s="497">
        <v>500</v>
      </c>
      <c r="D780" s="498">
        <v>15.97</v>
      </c>
      <c r="E780" s="499">
        <v>0</v>
      </c>
      <c r="F780" s="499">
        <f t="shared" si="128"/>
        <v>7985</v>
      </c>
      <c r="G780" s="496">
        <v>42695</v>
      </c>
      <c r="H780" s="513">
        <v>500</v>
      </c>
      <c r="I780" s="498">
        <v>16.45</v>
      </c>
      <c r="J780" s="499">
        <v>0.18</v>
      </c>
      <c r="K780" s="499">
        <f t="shared" si="127"/>
        <v>8224.82</v>
      </c>
      <c r="L780" s="497"/>
      <c r="M780" s="499"/>
    </row>
    <row r="781" spans="1:13" x14ac:dyDescent="0.25">
      <c r="A781" s="599"/>
      <c r="B781" s="545">
        <v>42649</v>
      </c>
      <c r="C781" s="497">
        <v>500</v>
      </c>
      <c r="D781" s="498">
        <v>15.84</v>
      </c>
      <c r="E781" s="499">
        <v>0</v>
      </c>
      <c r="F781" s="499">
        <f t="shared" si="128"/>
        <v>7920</v>
      </c>
      <c r="G781" s="496">
        <v>42696</v>
      </c>
      <c r="H781" s="513">
        <v>500</v>
      </c>
      <c r="I781" s="498">
        <v>16.54</v>
      </c>
      <c r="J781" s="499">
        <v>0.18</v>
      </c>
      <c r="K781" s="499">
        <f t="shared" si="127"/>
        <v>8269.82</v>
      </c>
      <c r="L781" s="497"/>
      <c r="M781" s="499"/>
    </row>
    <row r="782" spans="1:13" x14ac:dyDescent="0.25">
      <c r="A782" s="497"/>
      <c r="B782" s="545">
        <v>42649</v>
      </c>
      <c r="C782" s="497">
        <v>500</v>
      </c>
      <c r="D782" s="498">
        <v>16.079999999999998</v>
      </c>
      <c r="E782" s="499">
        <v>0</v>
      </c>
      <c r="F782" s="499">
        <f t="shared" si="128"/>
        <v>8039.9999999999991</v>
      </c>
      <c r="G782" s="496">
        <v>42697</v>
      </c>
      <c r="H782" s="513">
        <v>200</v>
      </c>
      <c r="I782" s="498">
        <v>16.79</v>
      </c>
      <c r="J782" s="499">
        <v>7.0000000000000007E-2</v>
      </c>
      <c r="K782" s="499">
        <f t="shared" si="127"/>
        <v>3357.93</v>
      </c>
      <c r="L782" s="497"/>
      <c r="M782" s="499"/>
    </row>
    <row r="783" spans="1:13" x14ac:dyDescent="0.25">
      <c r="A783" s="497"/>
      <c r="B783" s="545">
        <v>42650</v>
      </c>
      <c r="C783" s="497">
        <v>300</v>
      </c>
      <c r="D783" s="498">
        <v>15.75</v>
      </c>
      <c r="E783" s="499">
        <v>0</v>
      </c>
      <c r="F783" s="499">
        <f t="shared" si="128"/>
        <v>4725</v>
      </c>
      <c r="G783" s="496">
        <v>42697</v>
      </c>
      <c r="H783" s="513">
        <v>500</v>
      </c>
      <c r="I783" s="498">
        <v>16.59</v>
      </c>
      <c r="J783" s="499">
        <v>0.18</v>
      </c>
      <c r="K783" s="499">
        <f t="shared" si="127"/>
        <v>8294.82</v>
      </c>
      <c r="L783" s="497"/>
      <c r="M783" s="499"/>
    </row>
    <row r="784" spans="1:13" x14ac:dyDescent="0.25">
      <c r="A784" s="497"/>
      <c r="B784" s="545">
        <v>42650</v>
      </c>
      <c r="C784" s="497">
        <v>300</v>
      </c>
      <c r="D784" s="498">
        <v>15.58</v>
      </c>
      <c r="E784" s="499">
        <v>0</v>
      </c>
      <c r="F784" s="499">
        <f t="shared" si="128"/>
        <v>4674</v>
      </c>
      <c r="G784" s="496">
        <v>42704</v>
      </c>
      <c r="H784" s="513">
        <v>1000</v>
      </c>
      <c r="I784" s="498">
        <v>16.420000000000002</v>
      </c>
      <c r="J784" s="499">
        <v>0.36</v>
      </c>
      <c r="K784" s="499">
        <f t="shared" si="127"/>
        <v>16419.64</v>
      </c>
      <c r="L784" s="497"/>
      <c r="M784" s="499"/>
    </row>
    <row r="785" spans="1:13" x14ac:dyDescent="0.25">
      <c r="A785" s="497"/>
      <c r="B785" s="545">
        <v>42653</v>
      </c>
      <c r="C785" s="497">
        <v>394</v>
      </c>
      <c r="D785" s="498">
        <v>15.72</v>
      </c>
      <c r="E785" s="499">
        <v>0</v>
      </c>
      <c r="F785" s="499">
        <f t="shared" si="128"/>
        <v>6193.68</v>
      </c>
      <c r="G785" s="496">
        <v>42704</v>
      </c>
      <c r="H785" s="513">
        <v>300</v>
      </c>
      <c r="I785" s="498">
        <v>16.78</v>
      </c>
      <c r="J785" s="499">
        <v>1.61</v>
      </c>
      <c r="K785" s="499">
        <f t="shared" si="127"/>
        <v>5032.3900000000003</v>
      </c>
      <c r="L785" s="497"/>
      <c r="M785" s="499"/>
    </row>
    <row r="786" spans="1:13" x14ac:dyDescent="0.25">
      <c r="A786" s="497"/>
      <c r="B786" s="545">
        <v>42653</v>
      </c>
      <c r="C786" s="497">
        <v>6</v>
      </c>
      <c r="D786" s="498">
        <v>15.72</v>
      </c>
      <c r="E786" s="499">
        <v>0</v>
      </c>
      <c r="F786" s="499">
        <f t="shared" si="128"/>
        <v>94.320000000000007</v>
      </c>
      <c r="G786" s="496">
        <v>42704</v>
      </c>
      <c r="H786" s="513">
        <v>1000</v>
      </c>
      <c r="I786" s="498">
        <v>17.079999999999998</v>
      </c>
      <c r="J786" s="499">
        <v>0.37</v>
      </c>
      <c r="K786" s="499">
        <f t="shared" si="127"/>
        <v>17079.63</v>
      </c>
      <c r="L786" s="497"/>
      <c r="M786" s="499"/>
    </row>
    <row r="787" spans="1:13" x14ac:dyDescent="0.25">
      <c r="A787" s="497"/>
      <c r="B787" s="545">
        <v>42655</v>
      </c>
      <c r="C787" s="497">
        <v>22</v>
      </c>
      <c r="D787" s="498">
        <v>15.48</v>
      </c>
      <c r="E787" s="499">
        <v>0</v>
      </c>
      <c r="F787" s="499">
        <f>C787*D787+E787</f>
        <v>340.56</v>
      </c>
      <c r="G787" s="496">
        <v>42704</v>
      </c>
      <c r="H787" s="513">
        <v>1000</v>
      </c>
      <c r="I787" s="498">
        <v>17.32</v>
      </c>
      <c r="J787" s="499">
        <v>0.38</v>
      </c>
      <c r="K787" s="499">
        <f t="shared" si="127"/>
        <v>17319.62</v>
      </c>
      <c r="L787" s="497"/>
      <c r="M787" s="499"/>
    </row>
    <row r="788" spans="1:13" x14ac:dyDescent="0.25">
      <c r="A788" s="497"/>
      <c r="B788" s="545">
        <v>42655</v>
      </c>
      <c r="C788" s="497">
        <v>300</v>
      </c>
      <c r="D788" s="498">
        <v>15.48</v>
      </c>
      <c r="E788" s="499">
        <v>0</v>
      </c>
      <c r="F788" s="499">
        <f>C788*D788+E788</f>
        <v>4644</v>
      </c>
      <c r="G788" s="496">
        <v>42704</v>
      </c>
      <c r="H788" s="513">
        <v>500</v>
      </c>
      <c r="I788" s="498">
        <v>17.64</v>
      </c>
      <c r="J788" s="499">
        <v>0.19</v>
      </c>
      <c r="K788" s="499">
        <f t="shared" si="127"/>
        <v>8819.81</v>
      </c>
      <c r="L788" s="497"/>
      <c r="M788" s="499"/>
    </row>
    <row r="789" spans="1:13" x14ac:dyDescent="0.25">
      <c r="A789" s="600"/>
      <c r="B789" s="545">
        <v>42668</v>
      </c>
      <c r="C789" s="497">
        <v>500</v>
      </c>
      <c r="D789" s="498">
        <v>14.26</v>
      </c>
      <c r="E789" s="499">
        <v>-2.5</v>
      </c>
      <c r="F789" s="499">
        <f t="shared" ref="F789:F798" si="129">C789*D789+E789</f>
        <v>7127.5</v>
      </c>
      <c r="G789" s="496">
        <v>42705</v>
      </c>
      <c r="H789" s="513">
        <v>528</v>
      </c>
      <c r="I789" s="498">
        <v>18.7</v>
      </c>
      <c r="J789" s="499">
        <v>0.22</v>
      </c>
      <c r="K789" s="499">
        <f t="shared" si="127"/>
        <v>9873.380000000001</v>
      </c>
      <c r="L789" s="497"/>
      <c r="M789" s="499"/>
    </row>
    <row r="790" spans="1:13" x14ac:dyDescent="0.25">
      <c r="A790" s="600"/>
      <c r="B790" s="545">
        <v>42668</v>
      </c>
      <c r="C790" s="497">
        <v>500</v>
      </c>
      <c r="D790" s="498">
        <v>14.16</v>
      </c>
      <c r="E790" s="499">
        <v>0</v>
      </c>
      <c r="F790" s="499">
        <f t="shared" si="129"/>
        <v>7080</v>
      </c>
      <c r="G790" s="496">
        <v>42711</v>
      </c>
      <c r="H790" s="513">
        <v>500</v>
      </c>
      <c r="I790" s="498">
        <v>18.329999999999998</v>
      </c>
      <c r="J790" s="499">
        <v>0.2</v>
      </c>
      <c r="K790" s="499">
        <f t="shared" si="127"/>
        <v>9164.7999999999993</v>
      </c>
      <c r="L790" s="497"/>
      <c r="M790" s="499"/>
    </row>
    <row r="791" spans="1:13" x14ac:dyDescent="0.25">
      <c r="A791" s="600"/>
      <c r="B791" s="545">
        <v>42670</v>
      </c>
      <c r="C791" s="497">
        <v>500</v>
      </c>
      <c r="D791" s="498">
        <v>14.18</v>
      </c>
      <c r="E791" s="499">
        <v>0</v>
      </c>
      <c r="F791" s="499">
        <f t="shared" si="129"/>
        <v>7090</v>
      </c>
      <c r="G791" s="496">
        <v>42713</v>
      </c>
      <c r="H791" s="513">
        <v>500</v>
      </c>
      <c r="I791" s="498">
        <v>18.28</v>
      </c>
      <c r="J791" s="499">
        <v>0.2</v>
      </c>
      <c r="K791" s="499">
        <f t="shared" si="127"/>
        <v>9139.7999999999993</v>
      </c>
      <c r="L791" s="497"/>
      <c r="M791" s="499"/>
    </row>
    <row r="792" spans="1:13" x14ac:dyDescent="0.25">
      <c r="A792" s="600"/>
      <c r="B792" s="545">
        <v>42670</v>
      </c>
      <c r="C792" s="497">
        <v>500</v>
      </c>
      <c r="D792" s="498">
        <v>14.05</v>
      </c>
      <c r="E792" s="499">
        <v>0</v>
      </c>
      <c r="F792" s="499">
        <f t="shared" si="129"/>
        <v>7025</v>
      </c>
      <c r="G792" s="496">
        <v>42718</v>
      </c>
      <c r="H792" s="513">
        <v>200</v>
      </c>
      <c r="I792" s="498">
        <v>18.78</v>
      </c>
      <c r="J792" s="499">
        <v>0.08</v>
      </c>
      <c r="K792" s="499">
        <f t="shared" si="127"/>
        <v>3755.92</v>
      </c>
      <c r="L792" s="497"/>
      <c r="M792" s="499"/>
    </row>
    <row r="793" spans="1:13" x14ac:dyDescent="0.25">
      <c r="A793" s="600"/>
      <c r="B793" s="545">
        <v>42670</v>
      </c>
      <c r="C793" s="497">
        <v>500</v>
      </c>
      <c r="D793" s="498">
        <v>13.88</v>
      </c>
      <c r="E793" s="499">
        <v>0</v>
      </c>
      <c r="F793" s="499">
        <f t="shared" si="129"/>
        <v>6940</v>
      </c>
      <c r="G793" s="496">
        <v>42734</v>
      </c>
      <c r="H793" s="513">
        <v>1000</v>
      </c>
      <c r="I793" s="498">
        <v>17.72</v>
      </c>
      <c r="J793" s="499">
        <v>0.39</v>
      </c>
      <c r="K793" s="499">
        <f t="shared" si="127"/>
        <v>17719.61</v>
      </c>
      <c r="L793" s="497"/>
      <c r="M793" s="499"/>
    </row>
    <row r="794" spans="1:13" x14ac:dyDescent="0.25">
      <c r="A794" s="497"/>
      <c r="B794" s="545">
        <v>42671</v>
      </c>
      <c r="C794" s="497">
        <v>1000</v>
      </c>
      <c r="D794" s="498">
        <v>14.15</v>
      </c>
      <c r="E794" s="499">
        <v>0</v>
      </c>
      <c r="F794" s="499">
        <f t="shared" si="129"/>
        <v>14150</v>
      </c>
      <c r="G794" s="496">
        <v>42739</v>
      </c>
      <c r="H794" s="513">
        <v>500</v>
      </c>
      <c r="I794" s="498">
        <v>18.079999999999998</v>
      </c>
      <c r="J794" s="499">
        <v>0.2</v>
      </c>
      <c r="K794" s="499">
        <f t="shared" si="127"/>
        <v>9039.7999999999993</v>
      </c>
      <c r="L794" s="497"/>
      <c r="M794" s="499"/>
    </row>
    <row r="795" spans="1:13" x14ac:dyDescent="0.25">
      <c r="A795" s="497"/>
      <c r="B795" s="545">
        <v>42674</v>
      </c>
      <c r="C795" s="497">
        <v>300</v>
      </c>
      <c r="D795" s="498">
        <v>13.28</v>
      </c>
      <c r="E795" s="499">
        <v>-1.5</v>
      </c>
      <c r="F795" s="499">
        <f t="shared" si="129"/>
        <v>3982.5</v>
      </c>
      <c r="G795" s="496">
        <v>42748</v>
      </c>
      <c r="H795" s="513">
        <v>500</v>
      </c>
      <c r="I795" s="498">
        <v>17.48</v>
      </c>
      <c r="J795" s="499">
        <v>0.19</v>
      </c>
      <c r="K795" s="499">
        <f t="shared" si="127"/>
        <v>8739.81</v>
      </c>
      <c r="L795" s="497"/>
      <c r="M795" s="499"/>
    </row>
    <row r="796" spans="1:13" x14ac:dyDescent="0.25">
      <c r="A796" s="497"/>
      <c r="B796" s="545">
        <v>42674</v>
      </c>
      <c r="C796" s="497">
        <v>200</v>
      </c>
      <c r="D796" s="498">
        <v>13.15</v>
      </c>
      <c r="E796" s="499">
        <v>0.02</v>
      </c>
      <c r="F796" s="499">
        <f t="shared" si="129"/>
        <v>2630.02</v>
      </c>
      <c r="G796" s="496">
        <v>42761</v>
      </c>
      <c r="H796" s="513">
        <v>1000</v>
      </c>
      <c r="I796" s="498">
        <v>17.899999999999999</v>
      </c>
      <c r="J796" s="499">
        <v>0.39</v>
      </c>
      <c r="K796" s="499">
        <f t="shared" si="127"/>
        <v>17899.61</v>
      </c>
      <c r="L796" s="497"/>
      <c r="M796" s="499"/>
    </row>
    <row r="797" spans="1:13" x14ac:dyDescent="0.25">
      <c r="A797" s="497"/>
      <c r="B797" s="545">
        <v>42676</v>
      </c>
      <c r="C797" s="497">
        <v>200</v>
      </c>
      <c r="D797" s="498">
        <v>12.89</v>
      </c>
      <c r="E797" s="499">
        <v>0</v>
      </c>
      <c r="F797" s="499">
        <f t="shared" si="129"/>
        <v>2578</v>
      </c>
      <c r="G797" s="496">
        <v>42766</v>
      </c>
      <c r="H797" s="513">
        <v>300</v>
      </c>
      <c r="I797" s="498">
        <v>16.649999999999999</v>
      </c>
      <c r="J797" s="499">
        <v>0.11</v>
      </c>
      <c r="K797" s="499">
        <f t="shared" si="127"/>
        <v>4994.8900000000003</v>
      </c>
      <c r="L797" s="497"/>
      <c r="M797" s="499"/>
    </row>
    <row r="798" spans="1:13" x14ac:dyDescent="0.25">
      <c r="A798" s="497"/>
      <c r="B798" s="545">
        <v>42678</v>
      </c>
      <c r="C798" s="497">
        <v>500</v>
      </c>
      <c r="D798" s="498">
        <v>13.69</v>
      </c>
      <c r="E798" s="499">
        <v>0</v>
      </c>
      <c r="F798" s="499">
        <f t="shared" si="129"/>
        <v>6845</v>
      </c>
      <c r="G798" s="496">
        <v>42767</v>
      </c>
      <c r="H798" s="513">
        <v>612</v>
      </c>
      <c r="I798" s="498">
        <v>17.03</v>
      </c>
      <c r="J798" s="499">
        <v>0.23</v>
      </c>
      <c r="K798" s="499">
        <f t="shared" si="127"/>
        <v>10422.130000000001</v>
      </c>
      <c r="L798" s="497"/>
      <c r="M798" s="499"/>
    </row>
    <row r="799" spans="1:13" x14ac:dyDescent="0.25">
      <c r="A799" s="497"/>
      <c r="B799" s="545">
        <v>42678</v>
      </c>
      <c r="C799" s="497">
        <v>500</v>
      </c>
      <c r="D799" s="498">
        <v>13.69</v>
      </c>
      <c r="E799" s="499">
        <v>0</v>
      </c>
      <c r="F799" s="499">
        <f>C799*D799+E799</f>
        <v>6845</v>
      </c>
      <c r="G799" s="496">
        <v>42767</v>
      </c>
      <c r="H799" s="513">
        <v>288</v>
      </c>
      <c r="I799" s="498">
        <v>17.12</v>
      </c>
      <c r="J799" s="499">
        <v>0.11</v>
      </c>
      <c r="K799" s="499">
        <f t="shared" si="127"/>
        <v>4930.4500000000007</v>
      </c>
      <c r="L799" s="497"/>
      <c r="M799" s="499"/>
    </row>
    <row r="800" spans="1:13" x14ac:dyDescent="0.25">
      <c r="A800" s="497"/>
      <c r="B800" s="545">
        <v>42691</v>
      </c>
      <c r="C800" s="497">
        <v>150</v>
      </c>
      <c r="D800" s="498">
        <v>15.48</v>
      </c>
      <c r="E800" s="499">
        <v>0</v>
      </c>
      <c r="F800" s="499">
        <f t="shared" ref="F800:F816" si="130">C800*D800+E800</f>
        <v>2322</v>
      </c>
      <c r="G800" s="496">
        <v>42767</v>
      </c>
      <c r="H800" s="513">
        <v>700</v>
      </c>
      <c r="I800" s="498">
        <v>16.57</v>
      </c>
      <c r="J800" s="499">
        <v>0.25</v>
      </c>
      <c r="K800" s="499">
        <f t="shared" si="127"/>
        <v>11598.75</v>
      </c>
      <c r="L800" s="497"/>
      <c r="M800" s="499"/>
    </row>
    <row r="801" spans="1:13" x14ac:dyDescent="0.25">
      <c r="A801" s="497"/>
      <c r="B801" s="545">
        <v>42691</v>
      </c>
      <c r="C801" s="497">
        <v>300</v>
      </c>
      <c r="D801" s="498">
        <v>15.48</v>
      </c>
      <c r="E801" s="499">
        <v>0</v>
      </c>
      <c r="F801" s="499">
        <f t="shared" si="130"/>
        <v>4644</v>
      </c>
      <c r="G801" s="496">
        <v>42768</v>
      </c>
      <c r="H801" s="513">
        <v>200</v>
      </c>
      <c r="I801" s="498">
        <v>16.7</v>
      </c>
      <c r="J801" s="499">
        <v>7.0000000000000007E-2</v>
      </c>
      <c r="K801" s="499">
        <f t="shared" si="127"/>
        <v>3339.93</v>
      </c>
      <c r="L801" s="497"/>
      <c r="M801" s="499"/>
    </row>
    <row r="802" spans="1:13" x14ac:dyDescent="0.25">
      <c r="A802" s="497"/>
      <c r="B802" s="545">
        <v>42696</v>
      </c>
      <c r="C802" s="497">
        <v>1000</v>
      </c>
      <c r="D802" s="498">
        <v>16.12</v>
      </c>
      <c r="E802" s="499">
        <v>0</v>
      </c>
      <c r="F802" s="499">
        <f t="shared" si="130"/>
        <v>16120.000000000002</v>
      </c>
      <c r="G802" s="496">
        <v>42768</v>
      </c>
      <c r="H802" s="513">
        <v>500</v>
      </c>
      <c r="I802" s="498">
        <v>16.600000000000001</v>
      </c>
      <c r="J802" s="499">
        <v>-1.82</v>
      </c>
      <c r="K802" s="499">
        <f t="shared" si="127"/>
        <v>8301.82</v>
      </c>
      <c r="L802" s="497"/>
      <c r="M802" s="499"/>
    </row>
    <row r="803" spans="1:13" x14ac:dyDescent="0.25">
      <c r="A803" s="497"/>
      <c r="B803" s="545">
        <v>42699</v>
      </c>
      <c r="C803" s="497">
        <v>200</v>
      </c>
      <c r="D803" s="498">
        <v>16.28</v>
      </c>
      <c r="E803" s="499">
        <v>0</v>
      </c>
      <c r="F803" s="499">
        <f t="shared" si="130"/>
        <v>3256</v>
      </c>
      <c r="G803" s="496">
        <v>42768</v>
      </c>
      <c r="H803" s="513">
        <v>500</v>
      </c>
      <c r="I803" s="498">
        <v>16.75</v>
      </c>
      <c r="J803" s="499">
        <v>0.18</v>
      </c>
      <c r="K803" s="499">
        <f t="shared" si="127"/>
        <v>8374.82</v>
      </c>
      <c r="L803" s="497"/>
      <c r="M803" s="499"/>
    </row>
    <row r="804" spans="1:13" x14ac:dyDescent="0.25">
      <c r="A804" s="600"/>
      <c r="B804" s="545">
        <v>42699</v>
      </c>
      <c r="C804" s="497">
        <v>500</v>
      </c>
      <c r="D804" s="498">
        <v>16.16</v>
      </c>
      <c r="E804" s="499">
        <v>0</v>
      </c>
      <c r="F804" s="499">
        <f t="shared" si="130"/>
        <v>8080</v>
      </c>
      <c r="G804" s="496">
        <v>42769</v>
      </c>
      <c r="H804" s="601">
        <v>400</v>
      </c>
      <c r="I804" s="602">
        <v>16.95</v>
      </c>
      <c r="J804" s="603">
        <v>0.15</v>
      </c>
      <c r="K804" s="603">
        <f t="shared" si="127"/>
        <v>6779.85</v>
      </c>
      <c r="L804" s="497"/>
      <c r="M804" s="499"/>
    </row>
    <row r="805" spans="1:13" x14ac:dyDescent="0.25">
      <c r="A805" s="600"/>
      <c r="B805" s="545">
        <v>42702</v>
      </c>
      <c r="C805" s="497">
        <v>500</v>
      </c>
      <c r="D805" s="498">
        <v>16.059999999999999</v>
      </c>
      <c r="E805" s="499">
        <v>0</v>
      </c>
      <c r="F805" s="499">
        <f t="shared" si="130"/>
        <v>8029.9999999999991</v>
      </c>
      <c r="G805" s="496">
        <v>42769</v>
      </c>
      <c r="H805" s="601">
        <v>300</v>
      </c>
      <c r="I805" s="602">
        <v>17.32</v>
      </c>
      <c r="J805" s="603">
        <v>0.11</v>
      </c>
      <c r="K805" s="603">
        <f t="shared" si="127"/>
        <v>5195.8900000000003</v>
      </c>
      <c r="L805" s="497"/>
      <c r="M805" s="499"/>
    </row>
    <row r="806" spans="1:13" x14ac:dyDescent="0.25">
      <c r="A806" s="600"/>
      <c r="B806" s="545">
        <v>42702</v>
      </c>
      <c r="C806" s="497">
        <v>200</v>
      </c>
      <c r="D806" s="498">
        <v>15.8</v>
      </c>
      <c r="E806" s="499">
        <v>0</v>
      </c>
      <c r="F806" s="499">
        <f t="shared" si="130"/>
        <v>3160</v>
      </c>
      <c r="G806" s="496">
        <v>42781</v>
      </c>
      <c r="H806" s="513">
        <v>600</v>
      </c>
      <c r="I806" s="498">
        <v>16.52</v>
      </c>
      <c r="J806" s="499">
        <v>0.22</v>
      </c>
      <c r="K806" s="499">
        <f t="shared" si="127"/>
        <v>9911.7800000000007</v>
      </c>
      <c r="L806" s="497"/>
      <c r="M806" s="499"/>
    </row>
    <row r="807" spans="1:13" x14ac:dyDescent="0.25">
      <c r="A807" s="600"/>
      <c r="B807" s="545">
        <v>42702</v>
      </c>
      <c r="C807" s="497">
        <v>300</v>
      </c>
      <c r="D807" s="498">
        <v>15.65</v>
      </c>
      <c r="E807" s="499">
        <v>0</v>
      </c>
      <c r="F807" s="499">
        <f t="shared" si="130"/>
        <v>4695</v>
      </c>
      <c r="G807" s="496">
        <v>42781</v>
      </c>
      <c r="H807" s="513">
        <v>300</v>
      </c>
      <c r="I807" s="498">
        <v>16.440000000000001</v>
      </c>
      <c r="J807" s="499">
        <v>0.11</v>
      </c>
      <c r="K807" s="499">
        <f t="shared" si="127"/>
        <v>4931.8900000000003</v>
      </c>
      <c r="L807" s="497"/>
      <c r="M807" s="499"/>
    </row>
    <row r="808" spans="1:13" x14ac:dyDescent="0.25">
      <c r="A808" s="497"/>
      <c r="B808" s="545">
        <v>42703</v>
      </c>
      <c r="C808" s="497">
        <v>300</v>
      </c>
      <c r="D808" s="498">
        <v>14.78</v>
      </c>
      <c r="E808" s="499">
        <v>0</v>
      </c>
      <c r="F808" s="499">
        <f t="shared" si="130"/>
        <v>4434</v>
      </c>
      <c r="G808" s="496">
        <v>42782</v>
      </c>
      <c r="H808" s="513">
        <v>300</v>
      </c>
      <c r="I808" s="498">
        <v>17</v>
      </c>
      <c r="J808" s="499">
        <v>0.11</v>
      </c>
      <c r="K808" s="499">
        <f t="shared" si="127"/>
        <v>5099.8900000000003</v>
      </c>
      <c r="L808" s="497"/>
      <c r="M808" s="499"/>
    </row>
    <row r="809" spans="1:13" x14ac:dyDescent="0.25">
      <c r="A809" s="497"/>
      <c r="B809" s="545">
        <v>42705</v>
      </c>
      <c r="C809" s="497">
        <v>350</v>
      </c>
      <c r="D809" s="498">
        <v>17.600000000000001</v>
      </c>
      <c r="E809" s="499">
        <v>0</v>
      </c>
      <c r="F809" s="499">
        <f t="shared" si="130"/>
        <v>6160.0000000000009</v>
      </c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>
        <v>42711</v>
      </c>
      <c r="C810" s="497">
        <v>500</v>
      </c>
      <c r="D810" s="498">
        <v>18.12</v>
      </c>
      <c r="E810" s="499">
        <v>0</v>
      </c>
      <c r="F810" s="499">
        <f t="shared" si="130"/>
        <v>9060</v>
      </c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>
        <v>42713</v>
      </c>
      <c r="C811" s="497">
        <v>500</v>
      </c>
      <c r="D811" s="498">
        <v>18.12</v>
      </c>
      <c r="E811" s="499">
        <v>0</v>
      </c>
      <c r="F811" s="499">
        <f t="shared" si="130"/>
        <v>9060</v>
      </c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>
        <v>42718</v>
      </c>
      <c r="C812" s="497">
        <v>200</v>
      </c>
      <c r="D812" s="498">
        <v>18.73</v>
      </c>
      <c r="E812" s="499">
        <v>-1</v>
      </c>
      <c r="F812" s="499">
        <f t="shared" si="130"/>
        <v>3745</v>
      </c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>
        <v>42733</v>
      </c>
      <c r="C813" s="497">
        <v>1000</v>
      </c>
      <c r="D813" s="498">
        <v>17.64</v>
      </c>
      <c r="E813" s="499">
        <v>-1.5</v>
      </c>
      <c r="F813" s="499">
        <f t="shared" si="130"/>
        <v>17638.5</v>
      </c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>
        <v>42734</v>
      </c>
      <c r="C814" s="497">
        <v>1000</v>
      </c>
      <c r="D814" s="498">
        <v>17.329999999999998</v>
      </c>
      <c r="E814" s="499">
        <v>0</v>
      </c>
      <c r="F814" s="499">
        <f t="shared" si="130"/>
        <v>17330</v>
      </c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>
        <v>42741</v>
      </c>
      <c r="C815" s="497">
        <v>500</v>
      </c>
      <c r="D815" s="498">
        <v>17.88</v>
      </c>
      <c r="E815" s="499">
        <v>0</v>
      </c>
      <c r="F815" s="499">
        <f t="shared" si="130"/>
        <v>8940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42748</v>
      </c>
      <c r="C816" s="497">
        <v>500</v>
      </c>
      <c r="D816" s="498">
        <v>17.260000000000002</v>
      </c>
      <c r="E816" s="499">
        <v>0</v>
      </c>
      <c r="F816" s="499">
        <f t="shared" si="130"/>
        <v>8630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599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99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599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599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515" t="s">
        <v>81</v>
      </c>
      <c r="B840" s="604"/>
      <c r="C840" s="538">
        <f>SUM(C579:C839)</f>
        <v>133812</v>
      </c>
      <c r="D840" s="517"/>
      <c r="E840" s="517"/>
      <c r="F840" s="517">
        <f>SUM(F579:F839)</f>
        <v>1899450.8389999999</v>
      </c>
      <c r="G840" s="516"/>
      <c r="H840" s="538">
        <f>SUM(H579:H839)</f>
        <v>133812</v>
      </c>
      <c r="I840" s="605"/>
      <c r="J840" s="517"/>
      <c r="K840" s="517">
        <f>SUM(K579:K839)</f>
        <v>1911314.2100000016</v>
      </c>
      <c r="L840" s="516"/>
      <c r="M840" s="517">
        <f>SUM(M579:M589)</f>
        <v>2752.2000000000003</v>
      </c>
    </row>
    <row r="841" spans="1:13" ht="15.75" thickBot="1" x14ac:dyDescent="0.3">
      <c r="A841" s="518" t="s">
        <v>193</v>
      </c>
      <c r="B841" s="606"/>
      <c r="C841" s="520">
        <f>SumByColor($A$113, C579:C839)</f>
        <v>0</v>
      </c>
      <c r="D841" s="520"/>
      <c r="E841" s="520"/>
      <c r="F841" s="521">
        <f>SumByColor($A$113, F579:F839)</f>
        <v>0</v>
      </c>
      <c r="G841" s="520"/>
      <c r="H841" s="520">
        <f>SumByColor($A$113, H579:H839)</f>
        <v>0</v>
      </c>
      <c r="I841" s="520"/>
      <c r="J841" s="521"/>
      <c r="K841" s="521">
        <f>SumByColor($A$113, K579:K839)</f>
        <v>0</v>
      </c>
      <c r="L841" s="520"/>
      <c r="M841" s="521">
        <f>SumByColor($A$113, M579:M839)</f>
        <v>0</v>
      </c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</sheetData>
  <mergeCells count="5">
    <mergeCell ref="O23:P23"/>
    <mergeCell ref="A80:A82"/>
    <mergeCell ref="A87:A90"/>
    <mergeCell ref="A96:A99"/>
    <mergeCell ref="A100:A104"/>
  </mergeCells>
  <conditionalFormatting sqref="F325:F343 H325:H343 H478 F478 H549:H573 F549:F573 F135:F224 H135:H224 H277:H281 F277:F281 K117:K287 F291:F294 H291:H294 K292:K294 K314:K315 F314:F315 H314:H315 H304:H306 F304:F306 K304:K306">
    <cfRule type="expression" dxfId="2259" priority="191">
      <formula>F117&gt;0</formula>
    </cfRule>
    <cfRule type="expression" dxfId="2258" priority="192">
      <formula>F117&lt;0</formula>
    </cfRule>
  </conditionalFormatting>
  <conditionalFormatting sqref="O24:O6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6">
      <iconSet iconSet="3Arrows">
        <cfvo type="percent" val="0"/>
        <cfvo type="num" val="0"/>
        <cfvo type="num" val="0"/>
      </iconSet>
    </cfRule>
  </conditionalFormatting>
  <conditionalFormatting sqref="F318:F324">
    <cfRule type="expression" dxfId="2257" priority="184">
      <formula>F318&gt;0</formula>
    </cfRule>
    <cfRule type="expression" dxfId="2256" priority="185">
      <formula>F318&lt;0</formula>
    </cfRule>
  </conditionalFormatting>
  <conditionalFormatting sqref="H318:H324">
    <cfRule type="expression" dxfId="2255" priority="180">
      <formula>H318&gt;0</formula>
    </cfRule>
    <cfRule type="expression" dxfId="2254" priority="181">
      <formula>H318&lt;0</formula>
    </cfRule>
  </conditionalFormatting>
  <conditionalFormatting sqref="Q8">
    <cfRule type="expression" dxfId="2253" priority="166">
      <formula>Q8&gt;0</formula>
    </cfRule>
    <cfRule type="expression" dxfId="2252" priority="167">
      <formula>Q8&lt;0</formula>
    </cfRule>
  </conditionalFormatting>
  <conditionalFormatting sqref="Q7">
    <cfRule type="expression" dxfId="2251" priority="168">
      <formula>Q7&gt;0</formula>
    </cfRule>
    <cfRule type="expression" dxfId="2250" priority="169">
      <formula>Q7&lt;0</formula>
    </cfRule>
  </conditionalFormatting>
  <conditionalFormatting sqref="F426:F432">
    <cfRule type="expression" dxfId="2249" priority="140">
      <formula>F426&gt;0</formula>
    </cfRule>
    <cfRule type="expression" dxfId="2248" priority="141">
      <formula>F426&lt;0</formula>
    </cfRule>
  </conditionalFormatting>
  <conditionalFormatting sqref="F351:F369 H351:H369">
    <cfRule type="expression" dxfId="2247" priority="162">
      <formula>F351&gt;0</formula>
    </cfRule>
    <cfRule type="expression" dxfId="2246" priority="163">
      <formula>F351&lt;0</formula>
    </cfRule>
  </conditionalFormatting>
  <conditionalFormatting sqref="F344:F350">
    <cfRule type="expression" dxfId="2245" priority="160">
      <formula>F344&gt;0</formula>
    </cfRule>
    <cfRule type="expression" dxfId="2244" priority="161">
      <formula>F344&lt;0</formula>
    </cfRule>
  </conditionalFormatting>
  <conditionalFormatting sqref="H344:H350">
    <cfRule type="expression" dxfId="2243" priority="158">
      <formula>H344&gt;0</formula>
    </cfRule>
    <cfRule type="expression" dxfId="2242" priority="159">
      <formula>H344&lt;0</formula>
    </cfRule>
  </conditionalFormatting>
  <conditionalFormatting sqref="F377:F395 H377:H395">
    <cfRule type="expression" dxfId="2241" priority="156">
      <formula>F377&gt;0</formula>
    </cfRule>
    <cfRule type="expression" dxfId="2240" priority="157">
      <formula>F377&lt;0</formula>
    </cfRule>
  </conditionalFormatting>
  <conditionalFormatting sqref="F370:F376">
    <cfRule type="expression" dxfId="2239" priority="154">
      <formula>F370&gt;0</formula>
    </cfRule>
    <cfRule type="expression" dxfId="2238" priority="155">
      <formula>F370&lt;0</formula>
    </cfRule>
  </conditionalFormatting>
  <conditionalFormatting sqref="H370:H376">
    <cfRule type="expression" dxfId="2237" priority="152">
      <formula>H370&gt;0</formula>
    </cfRule>
    <cfRule type="expression" dxfId="2236" priority="153">
      <formula>H370&lt;0</formula>
    </cfRule>
  </conditionalFormatting>
  <conditionalFormatting sqref="F403:F420 H403:H420">
    <cfRule type="expression" dxfId="2235" priority="150">
      <formula>F403&gt;0</formula>
    </cfRule>
    <cfRule type="expression" dxfId="2234" priority="151">
      <formula>F403&lt;0</formula>
    </cfRule>
  </conditionalFormatting>
  <conditionalFormatting sqref="F396:F402">
    <cfRule type="expression" dxfId="2233" priority="148">
      <formula>F396&gt;0</formula>
    </cfRule>
    <cfRule type="expression" dxfId="2232" priority="149">
      <formula>F396&lt;0</formula>
    </cfRule>
  </conditionalFormatting>
  <conditionalFormatting sqref="H396:H402">
    <cfRule type="expression" dxfId="2231" priority="146">
      <formula>H396&gt;0</formula>
    </cfRule>
    <cfRule type="expression" dxfId="2230" priority="147">
      <formula>H396&lt;0</formula>
    </cfRule>
  </conditionalFormatting>
  <conditionalFormatting sqref="F421:F425 H421:H425">
    <cfRule type="expression" dxfId="2229" priority="144">
      <formula>F421&gt;0</formula>
    </cfRule>
    <cfRule type="expression" dxfId="2228" priority="145">
      <formula>F421&lt;0</formula>
    </cfRule>
  </conditionalFormatting>
  <conditionalFormatting sqref="F433:F448 H433:H448">
    <cfRule type="expression" dxfId="2227" priority="142">
      <formula>F433&gt;0</formula>
    </cfRule>
    <cfRule type="expression" dxfId="2226" priority="143">
      <formula>F433&lt;0</formula>
    </cfRule>
  </conditionalFormatting>
  <conditionalFormatting sqref="H426:H432">
    <cfRule type="expression" dxfId="2225" priority="138">
      <formula>H426&gt;0</formula>
    </cfRule>
    <cfRule type="expression" dxfId="2224" priority="139">
      <formula>H426&lt;0</formula>
    </cfRule>
  </conditionalFormatting>
  <conditionalFormatting sqref="F449 H449">
    <cfRule type="expression" dxfId="2223" priority="136">
      <formula>F449&gt;0</formula>
    </cfRule>
    <cfRule type="expression" dxfId="2222" priority="137">
      <formula>F449&lt;0</formula>
    </cfRule>
  </conditionalFormatting>
  <conditionalFormatting sqref="F450:F454 H450:H454">
    <cfRule type="expression" dxfId="2221" priority="134">
      <formula>F450&gt;0</formula>
    </cfRule>
    <cfRule type="expression" dxfId="2220" priority="135">
      <formula>F450&lt;0</formula>
    </cfRule>
  </conditionalFormatting>
  <conditionalFormatting sqref="F462:F477 H462:H477">
    <cfRule type="expression" dxfId="2219" priority="132">
      <formula>F462&gt;0</formula>
    </cfRule>
    <cfRule type="expression" dxfId="2218" priority="133">
      <formula>F462&lt;0</formula>
    </cfRule>
  </conditionalFormatting>
  <conditionalFormatting sqref="F455:F461">
    <cfRule type="expression" dxfId="2217" priority="130">
      <formula>F455&gt;0</formula>
    </cfRule>
    <cfRule type="expression" dxfId="2216" priority="131">
      <formula>F455&lt;0</formula>
    </cfRule>
  </conditionalFormatting>
  <conditionalFormatting sqref="H455:H461">
    <cfRule type="expression" dxfId="2215" priority="128">
      <formula>H455&gt;0</formula>
    </cfRule>
    <cfRule type="expression" dxfId="2214" priority="129">
      <formula>H455&lt;0</formula>
    </cfRule>
  </conditionalFormatting>
  <conditionalFormatting sqref="F479:F484 H479:H484">
    <cfRule type="expression" dxfId="2213" priority="126">
      <formula>F479&gt;0</formula>
    </cfRule>
    <cfRule type="expression" dxfId="2212" priority="127">
      <formula>F479&lt;0</formula>
    </cfRule>
  </conditionalFormatting>
  <conditionalFormatting sqref="F485 H485">
    <cfRule type="expression" dxfId="2211" priority="124">
      <formula>F485&gt;0</formula>
    </cfRule>
    <cfRule type="expression" dxfId="2210" priority="125">
      <formula>F485&lt;0</formula>
    </cfRule>
  </conditionalFormatting>
  <conditionalFormatting sqref="F486:F490 H486:H490">
    <cfRule type="expression" dxfId="2209" priority="122">
      <formula>F486&gt;0</formula>
    </cfRule>
    <cfRule type="expression" dxfId="2208" priority="123">
      <formula>F486&lt;0</formula>
    </cfRule>
  </conditionalFormatting>
  <conditionalFormatting sqref="F498:F513 H498:H513">
    <cfRule type="expression" dxfId="2207" priority="120">
      <formula>F498&gt;0</formula>
    </cfRule>
    <cfRule type="expression" dxfId="2206" priority="121">
      <formula>F498&lt;0</formula>
    </cfRule>
  </conditionalFormatting>
  <conditionalFormatting sqref="F491:F497">
    <cfRule type="expression" dxfId="2205" priority="118">
      <formula>F491&gt;0</formula>
    </cfRule>
    <cfRule type="expression" dxfId="2204" priority="119">
      <formula>F491&lt;0</formula>
    </cfRule>
  </conditionalFormatting>
  <conditionalFormatting sqref="H491:H497">
    <cfRule type="expression" dxfId="2203" priority="116">
      <formula>H491&gt;0</formula>
    </cfRule>
    <cfRule type="expression" dxfId="2202" priority="117">
      <formula>H491&lt;0</formula>
    </cfRule>
  </conditionalFormatting>
  <conditionalFormatting sqref="F514:F519 H514:H519">
    <cfRule type="expression" dxfId="2201" priority="114">
      <formula>F514&gt;0</formula>
    </cfRule>
    <cfRule type="expression" dxfId="2200" priority="115">
      <formula>F514&lt;0</formula>
    </cfRule>
  </conditionalFormatting>
  <conditionalFormatting sqref="F520 H520">
    <cfRule type="expression" dxfId="2199" priority="112">
      <formula>F520&gt;0</formula>
    </cfRule>
    <cfRule type="expression" dxfId="2198" priority="113">
      <formula>F520&lt;0</formula>
    </cfRule>
  </conditionalFormatting>
  <conditionalFormatting sqref="F521:F525 H521:H525">
    <cfRule type="expression" dxfId="2197" priority="110">
      <formula>F521&gt;0</formula>
    </cfRule>
    <cfRule type="expression" dxfId="2196" priority="111">
      <formula>F521&lt;0</formula>
    </cfRule>
  </conditionalFormatting>
  <conditionalFormatting sqref="F533:F548 H533:H548">
    <cfRule type="expression" dxfId="2195" priority="108">
      <formula>F533&gt;0</formula>
    </cfRule>
    <cfRule type="expression" dxfId="2194" priority="109">
      <formula>F533&lt;0</formula>
    </cfRule>
  </conditionalFormatting>
  <conditionalFormatting sqref="F526:F532">
    <cfRule type="expression" dxfId="2193" priority="106">
      <formula>F526&gt;0</formula>
    </cfRule>
    <cfRule type="expression" dxfId="2192" priority="107">
      <formula>F526&lt;0</formula>
    </cfRule>
  </conditionalFormatting>
  <conditionalFormatting sqref="H526:H532">
    <cfRule type="expression" dxfId="2191" priority="104">
      <formula>H526&gt;0</formula>
    </cfRule>
    <cfRule type="expression" dxfId="2190" priority="105">
      <formula>H526&lt;0</formula>
    </cfRule>
  </conditionalFormatting>
  <conditionalFormatting sqref="M577">
    <cfRule type="expression" dxfId="2189" priority="102">
      <formula>M577&gt;0</formula>
    </cfRule>
    <cfRule type="expression" dxfId="2188" priority="103">
      <formula>M577&lt;0</formula>
    </cfRule>
  </conditionalFormatting>
  <conditionalFormatting sqref="F123:F134">
    <cfRule type="expression" dxfId="2187" priority="98">
      <formula>F123&gt;0</formula>
    </cfRule>
    <cfRule type="expression" dxfId="2186" priority="99">
      <formula>F123&lt;0</formula>
    </cfRule>
  </conditionalFormatting>
  <conditionalFormatting sqref="H123:H134">
    <cfRule type="expression" dxfId="2185" priority="96">
      <formula>H123&gt;0</formula>
    </cfRule>
    <cfRule type="expression" dxfId="2184" priority="97">
      <formula>H123&lt;0</formula>
    </cfRule>
  </conditionalFormatting>
  <conditionalFormatting sqref="F117:F122 H117:H122">
    <cfRule type="expression" dxfId="2183" priority="94">
      <formula>F117&gt;0</formula>
    </cfRule>
    <cfRule type="expression" dxfId="2182" priority="95">
      <formula>F117&lt;0</formula>
    </cfRule>
  </conditionalFormatting>
  <conditionalFormatting sqref="J119">
    <cfRule type="expression" dxfId="2181" priority="92">
      <formula>J119&gt;0</formula>
    </cfRule>
    <cfRule type="expression" dxfId="2180" priority="93">
      <formula>J119&lt;0</formula>
    </cfRule>
  </conditionalFormatting>
  <conditionalFormatting sqref="J120:J126">
    <cfRule type="expression" dxfId="2179" priority="90">
      <formula>J120&gt;0</formula>
    </cfRule>
    <cfRule type="expression" dxfId="2178" priority="91">
      <formula>J120&lt;0</formula>
    </cfRule>
  </conditionalFormatting>
  <conditionalFormatting sqref="L119:L201 L208 L210">
    <cfRule type="expression" dxfId="2177" priority="86">
      <formula>L119&gt;0</formula>
    </cfRule>
    <cfRule type="expression" dxfId="2176" priority="87">
      <formula>L119&lt;0</formula>
    </cfRule>
  </conditionalFormatting>
  <conditionalFormatting sqref="Q10">
    <cfRule type="expression" dxfId="2175" priority="84">
      <formula>Q10&gt;0</formula>
    </cfRule>
    <cfRule type="expression" dxfId="2174" priority="85">
      <formula>Q10&lt;0</formula>
    </cfRule>
  </conditionalFormatting>
  <conditionalFormatting sqref="H230:H232 F230:F232">
    <cfRule type="expression" dxfId="2173" priority="81">
      <formula>F230&gt;0</formula>
    </cfRule>
    <cfRule type="expression" dxfId="2172" priority="82">
      <formula>F230&lt;0</formula>
    </cfRule>
  </conditionalFormatting>
  <conditionalFormatting sqref="H226:H228 F226:F228">
    <cfRule type="expression" dxfId="2171" priority="79">
      <formula>F226&gt;0</formula>
    </cfRule>
    <cfRule type="expression" dxfId="2170" priority="80">
      <formula>F226&lt;0</formula>
    </cfRule>
  </conditionalFormatting>
  <conditionalFormatting sqref="H225 F225">
    <cfRule type="expression" dxfId="2169" priority="77">
      <formula>F225&gt;0</formula>
    </cfRule>
    <cfRule type="expression" dxfId="2168" priority="78">
      <formula>F225&lt;0</formula>
    </cfRule>
  </conditionalFormatting>
  <conditionalFormatting sqref="H229 F229">
    <cfRule type="expression" dxfId="2167" priority="75">
      <formula>F229&gt;0</formula>
    </cfRule>
    <cfRule type="expression" dxfId="2166" priority="76">
      <formula>F229&lt;0</formula>
    </cfRule>
  </conditionalFormatting>
  <conditionalFormatting sqref="H235:H238 F235:F238">
    <cfRule type="expression" dxfId="2165" priority="71">
      <formula>F235&gt;0</formula>
    </cfRule>
    <cfRule type="expression" dxfId="2164" priority="72">
      <formula>F235&lt;0</formula>
    </cfRule>
  </conditionalFormatting>
  <conditionalFormatting sqref="H233:H234 F233:F234">
    <cfRule type="expression" dxfId="2163" priority="69">
      <formula>F233&gt;0</formula>
    </cfRule>
    <cfRule type="expression" dxfId="2162" priority="70">
      <formula>F233&lt;0</formula>
    </cfRule>
  </conditionalFormatting>
  <conditionalFormatting sqref="H260 F260">
    <cfRule type="expression" dxfId="2161" priority="67">
      <formula>F260&gt;0</formula>
    </cfRule>
    <cfRule type="expression" dxfId="2160" priority="68">
      <formula>F260&lt;0</formula>
    </cfRule>
  </conditionalFormatting>
  <conditionalFormatting sqref="H241:H243 F241:F243">
    <cfRule type="expression" dxfId="2159" priority="65">
      <formula>F241&gt;0</formula>
    </cfRule>
    <cfRule type="expression" dxfId="2158" priority="66">
      <formula>F241&lt;0</formula>
    </cfRule>
  </conditionalFormatting>
  <conditionalFormatting sqref="H239:H240 F239:F240">
    <cfRule type="expression" dxfId="2157" priority="63">
      <formula>F239&gt;0</formula>
    </cfRule>
    <cfRule type="expression" dxfId="2156" priority="64">
      <formula>F239&lt;0</formula>
    </cfRule>
  </conditionalFormatting>
  <conditionalFormatting sqref="H253:H255 F253:F255">
    <cfRule type="expression" dxfId="2155" priority="61">
      <formula>F253&gt;0</formula>
    </cfRule>
    <cfRule type="expression" dxfId="2154" priority="62">
      <formula>F253&lt;0</formula>
    </cfRule>
  </conditionalFormatting>
  <conditionalFormatting sqref="H252 F252">
    <cfRule type="expression" dxfId="2153" priority="59">
      <formula>F252&gt;0</formula>
    </cfRule>
    <cfRule type="expression" dxfId="2152" priority="60">
      <formula>F252&lt;0</formula>
    </cfRule>
  </conditionalFormatting>
  <conditionalFormatting sqref="H249:H251 F249:F251">
    <cfRule type="expression" dxfId="2151" priority="57">
      <formula>F249&gt;0</formula>
    </cfRule>
    <cfRule type="expression" dxfId="2150" priority="58">
      <formula>F249&lt;0</formula>
    </cfRule>
  </conditionalFormatting>
  <conditionalFormatting sqref="H248 F248">
    <cfRule type="expression" dxfId="2149" priority="55">
      <formula>F248&gt;0</formula>
    </cfRule>
    <cfRule type="expression" dxfId="2148" priority="56">
      <formula>F248&lt;0</formula>
    </cfRule>
  </conditionalFormatting>
  <conditionalFormatting sqref="H245:H247 F245:F247">
    <cfRule type="expression" dxfId="2147" priority="53">
      <formula>F245&gt;0</formula>
    </cfRule>
    <cfRule type="expression" dxfId="2146" priority="54">
      <formula>F245&lt;0</formula>
    </cfRule>
  </conditionalFormatting>
  <conditionalFormatting sqref="H244 F244">
    <cfRule type="expression" dxfId="2145" priority="51">
      <formula>F244&gt;0</formula>
    </cfRule>
    <cfRule type="expression" dxfId="2144" priority="52">
      <formula>F244&lt;0</formula>
    </cfRule>
  </conditionalFormatting>
  <conditionalFormatting sqref="H257:H259 F257:F259">
    <cfRule type="expression" dxfId="2143" priority="49">
      <formula>F257&gt;0</formula>
    </cfRule>
    <cfRule type="expression" dxfId="2142" priority="50">
      <formula>F257&lt;0</formula>
    </cfRule>
  </conditionalFormatting>
  <conditionalFormatting sqref="H256 F256">
    <cfRule type="expression" dxfId="2141" priority="47">
      <formula>F256&gt;0</formula>
    </cfRule>
    <cfRule type="expression" dxfId="2140" priority="48">
      <formula>F256&lt;0</formula>
    </cfRule>
  </conditionalFormatting>
  <conditionalFormatting sqref="H264 F264">
    <cfRule type="expression" dxfId="2139" priority="43">
      <formula>F264&gt;0</formula>
    </cfRule>
    <cfRule type="expression" dxfId="2138" priority="44">
      <formula>F264&lt;0</formula>
    </cfRule>
  </conditionalFormatting>
  <conditionalFormatting sqref="H261:H263 F261:F263">
    <cfRule type="expression" dxfId="2137" priority="41">
      <formula>F261&gt;0</formula>
    </cfRule>
    <cfRule type="expression" dxfId="2136" priority="42">
      <formula>F261&lt;0</formula>
    </cfRule>
  </conditionalFormatting>
  <conditionalFormatting sqref="H275:H276 F275:F276">
    <cfRule type="expression" dxfId="2135" priority="39">
      <formula>F275&gt;0</formula>
    </cfRule>
    <cfRule type="expression" dxfId="2134" priority="40">
      <formula>F275&lt;0</formula>
    </cfRule>
  </conditionalFormatting>
  <conditionalFormatting sqref="H271:H274 F271:F274">
    <cfRule type="expression" dxfId="2133" priority="35">
      <formula>F271&gt;0</formula>
    </cfRule>
    <cfRule type="expression" dxfId="2132" priority="36">
      <formula>F271&lt;0</formula>
    </cfRule>
  </conditionalFormatting>
  <conditionalFormatting sqref="H269:H270 F269:F270">
    <cfRule type="expression" dxfId="2131" priority="33">
      <formula>F269&gt;0</formula>
    </cfRule>
    <cfRule type="expression" dxfId="2130" priority="34">
      <formula>F269&lt;0</formula>
    </cfRule>
  </conditionalFormatting>
  <conditionalFormatting sqref="H265:H268 F265:F268">
    <cfRule type="expression" dxfId="2129" priority="29">
      <formula>F265&gt;0</formula>
    </cfRule>
    <cfRule type="expression" dxfId="2128" priority="30">
      <formula>F265&lt;0</formula>
    </cfRule>
  </conditionalFormatting>
  <conditionalFormatting sqref="F284:F287 H284:H287">
    <cfRule type="expression" dxfId="2127" priority="27">
      <formula>F284&gt;0</formula>
    </cfRule>
    <cfRule type="expression" dxfId="2126" priority="28">
      <formula>F284&lt;0</formula>
    </cfRule>
  </conditionalFormatting>
  <conditionalFormatting sqref="F282:F283 H282:H283">
    <cfRule type="expression" dxfId="2125" priority="25">
      <formula>F282&gt;0</formula>
    </cfRule>
    <cfRule type="expression" dxfId="2124" priority="26">
      <formula>F282&lt;0</formula>
    </cfRule>
  </conditionalFormatting>
  <conditionalFormatting sqref="F288:F290 H288:H290 K288:K291">
    <cfRule type="expression" dxfId="2123" priority="19">
      <formula>F288&gt;0</formula>
    </cfRule>
    <cfRule type="expression" dxfId="2122" priority="20">
      <formula>F288&lt;0</formula>
    </cfRule>
  </conditionalFormatting>
  <conditionalFormatting sqref="H295:H297 F295:F297 K295:K298">
    <cfRule type="expression" dxfId="2121" priority="15">
      <formula>F295&gt;0</formula>
    </cfRule>
    <cfRule type="expression" dxfId="2120" priority="16">
      <formula>F295&lt;0</formula>
    </cfRule>
  </conditionalFormatting>
  <conditionalFormatting sqref="H298:H301 F298:F301 K299:K301">
    <cfRule type="expression" dxfId="2119" priority="13">
      <formula>F298&gt;0</formula>
    </cfRule>
    <cfRule type="expression" dxfId="2118" priority="14">
      <formula>F298&lt;0</formula>
    </cfRule>
  </conditionalFormatting>
  <conditionalFormatting sqref="H302:H303 F302:F303 K302:K303">
    <cfRule type="expression" dxfId="2117" priority="11">
      <formula>F302&gt;0</formula>
    </cfRule>
    <cfRule type="expression" dxfId="2116" priority="12">
      <formula>F302&lt;0</formula>
    </cfRule>
  </conditionalFormatting>
  <conditionalFormatting sqref="K313 F313 H313">
    <cfRule type="expression" dxfId="2115" priority="9">
      <formula>F313&gt;0</formula>
    </cfRule>
    <cfRule type="expression" dxfId="2114" priority="10">
      <formula>F313&lt;0</formula>
    </cfRule>
  </conditionalFormatting>
  <conditionalFormatting sqref="K307:K309 F307:F309 H307:H309">
    <cfRule type="expression" dxfId="2113" priority="7">
      <formula>F307&gt;0</formula>
    </cfRule>
    <cfRule type="expression" dxfId="2112" priority="8">
      <formula>F307&lt;0</formula>
    </cfRule>
  </conditionalFormatting>
  <conditionalFormatting sqref="K311:K312 F311:F312 H311:H312">
    <cfRule type="expression" dxfId="2111" priority="3">
      <formula>F311&gt;0</formula>
    </cfRule>
    <cfRule type="expression" dxfId="2110" priority="4">
      <formula>F311&lt;0</formula>
    </cfRule>
  </conditionalFormatting>
  <conditionalFormatting sqref="K310 F310 H310">
    <cfRule type="expression" dxfId="2109" priority="1">
      <formula>F310&gt;0</formula>
    </cfRule>
    <cfRule type="expression" dxfId="2108" priority="2">
      <formula>F310&lt;0</formula>
    </cfRule>
  </conditionalFormatting>
  <hyperlinks>
    <hyperlink ref="A3" location="ACTIVE!A1" display="Back"/>
    <hyperlink ref="A58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6" activePane="bottomLeft" state="frozen"/>
      <selection activeCell="A2" sqref="A2"/>
      <selection pane="bottomLeft" activeCell="L56" sqref="L56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307</v>
      </c>
      <c r="AJ2">
        <f>$Q$2*$Q$4</f>
        <v>2232</v>
      </c>
      <c r="AK2">
        <f ca="1">AJ2*EXP(-$X$2 * AI2/365.25)</f>
        <v>2232</v>
      </c>
      <c r="AM2" s="2">
        <f>Q10</f>
        <v>0</v>
      </c>
      <c r="AO2">
        <f ca="1" xml:space="preserve"> (SUM(AB:AB) - SUM(AE:AE) - SUM(AH:AH) - SUM(AK:AK))/SUM(AB:AB)</f>
        <v>3.0736023673445877E-2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13.808600000000014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11.16</v>
      </c>
      <c r="R4" s="495">
        <v>-1.24E-2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2232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2761.720000000003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-529.72000000000298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-529.72000000000298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-0.19180800370783513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4.301075268817204E-2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1319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11.747368421052633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1250</v>
      </c>
      <c r="D18" s="18"/>
      <c r="E18" s="18"/>
      <c r="F18" s="18">
        <f>SUM(F2:F12)</f>
        <v>17234.5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108</v>
      </c>
      <c r="T18" s="1">
        <v>43305</v>
      </c>
      <c r="U18" t="s">
        <v>1246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12.276000000000002</v>
      </c>
      <c r="W21" s="134"/>
    </row>
    <row r="22" spans="1:34" x14ac:dyDescent="0.25">
      <c r="O22" s="81">
        <v>1.0900000000000001</v>
      </c>
      <c r="P22" s="81">
        <f t="shared" ref="P22:P41" si="11">O22*$Q$4</f>
        <v>12.164400000000001</v>
      </c>
      <c r="W22" s="134"/>
    </row>
    <row r="23" spans="1:34" x14ac:dyDescent="0.25">
      <c r="O23" s="81">
        <v>1.08</v>
      </c>
      <c r="P23" s="81">
        <f t="shared" si="11"/>
        <v>12.052800000000001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11.9412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11.829600000000001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11.718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11.606400000000001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11.4948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11.3832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11.271599999999999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11.16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11.048400000000001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10.9368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10.825200000000001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10.7136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10.602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10.490399999999999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10.3788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10.267200000000001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10.1556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10.044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5" si="18">C48*(E48-D48)</f>
        <v>-827.99999999999943</v>
      </c>
      <c r="G48" s="39">
        <f t="shared" ref="G48:G55" si="19">D48*C48</f>
        <v>5812</v>
      </c>
      <c r="H48" s="222">
        <f t="shared" ref="H48:H55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07" priority="25">
      <formula>F62&gt;0</formula>
    </cfRule>
    <cfRule type="expression" dxfId="2106" priority="26">
      <formula>F62&lt;0</formula>
    </cfRule>
  </conditionalFormatting>
  <conditionalFormatting sqref="Q7">
    <cfRule type="expression" dxfId="2105" priority="23">
      <formula>Q7&gt;0</formula>
    </cfRule>
    <cfRule type="expression" dxfId="2104" priority="24">
      <formula>Q7&lt;0</formula>
    </cfRule>
  </conditionalFormatting>
  <conditionalFormatting sqref="Q8">
    <cfRule type="expression" dxfId="2103" priority="21">
      <formula>Q8&gt;0</formula>
    </cfRule>
    <cfRule type="expression" dxfId="2102" priority="22">
      <formula>Q8&lt;0</formula>
    </cfRule>
  </conditionalFormatting>
  <conditionalFormatting sqref="F25:F30 F34:F61">
    <cfRule type="expression" dxfId="2101" priority="19">
      <formula>F25&gt;0</formula>
    </cfRule>
    <cfRule type="expression" dxfId="2100" priority="20">
      <formula>F25&lt;0</formula>
    </cfRule>
  </conditionalFormatting>
  <conditionalFormatting sqref="H25:H30 H34:H61">
    <cfRule type="expression" dxfId="2099" priority="17">
      <formula>H25&gt;0</formula>
    </cfRule>
    <cfRule type="expression" dxfId="2098" priority="18">
      <formula>H25&lt;0</formula>
    </cfRule>
  </conditionalFormatting>
  <conditionalFormatting sqref="F89:F110">
    <cfRule type="expression" dxfId="2097" priority="15">
      <formula>F89&gt;0</formula>
    </cfRule>
    <cfRule type="expression" dxfId="2096" priority="16">
      <formula>F89&lt;0</formula>
    </cfRule>
  </conditionalFormatting>
  <conditionalFormatting sqref="H89:H110">
    <cfRule type="expression" dxfId="2095" priority="13">
      <formula>H89&gt;0</formula>
    </cfRule>
    <cfRule type="expression" dxfId="2094" priority="14">
      <formula>H89&lt;0</formula>
    </cfRule>
  </conditionalFormatting>
  <conditionalFormatting sqref="Q10">
    <cfRule type="expression" dxfId="2093" priority="11">
      <formula>Q10&gt;0</formula>
    </cfRule>
    <cfRule type="expression" dxfId="2092" priority="12">
      <formula>Q10&lt;0</formula>
    </cfRule>
  </conditionalFormatting>
  <conditionalFormatting sqref="J25:J38">
    <cfRule type="expression" dxfId="2091" priority="9">
      <formula>J25&gt;0</formula>
    </cfRule>
    <cfRule type="expression" dxfId="2090" priority="10">
      <formula>J25&lt;0</formula>
    </cfRule>
  </conditionalFormatting>
  <conditionalFormatting sqref="K25:K38">
    <cfRule type="expression" dxfId="2089" priority="7">
      <formula>K25&gt;0</formula>
    </cfRule>
    <cfRule type="expression" dxfId="2088" priority="8">
      <formula>K25&lt;0</formula>
    </cfRule>
  </conditionalFormatting>
  <conditionalFormatting sqref="L25:L38">
    <cfRule type="expression" dxfId="2087" priority="5">
      <formula>L25&gt;0</formula>
    </cfRule>
    <cfRule type="expression" dxfId="208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5" priority="3">
      <formula>F31&gt;0</formula>
    </cfRule>
    <cfRule type="expression" dxfId="2084" priority="4">
      <formula>F31&lt;0</formula>
    </cfRule>
  </conditionalFormatting>
  <conditionalFormatting sqref="H31:H33">
    <cfRule type="expression" dxfId="2083" priority="1">
      <formula>H31&gt;0</formula>
    </cfRule>
    <cfRule type="expression" dxfId="208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1253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1286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34.32</v>
      </c>
      <c r="R4" s="495">
        <v>-2.9999999999999997E-4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12012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-2934.1800000000003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-2934.1800000000003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-0.1963163831828601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1.0198135198135198E-2</v>
      </c>
      <c r="R11">
        <v>8.7499999999999994E-2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Q4/2.075</f>
        <v>16.539759036144577</v>
      </c>
      <c r="T13" s="1">
        <v>43319</v>
      </c>
      <c r="U13" t="s">
        <v>1221</v>
      </c>
    </row>
    <row r="14" spans="1:21" x14ac:dyDescent="0.25">
      <c r="H14" s="70"/>
      <c r="O14" s="11" t="s">
        <v>1039</v>
      </c>
      <c r="Q14" s="1">
        <v>43331</v>
      </c>
      <c r="U14" t="s">
        <v>1222</v>
      </c>
    </row>
    <row r="15" spans="1:21" x14ac:dyDescent="0.25">
      <c r="H15" s="70"/>
      <c r="U15" t="s">
        <v>1223</v>
      </c>
    </row>
    <row r="16" spans="1:21" x14ac:dyDescent="0.25">
      <c r="H16" s="70"/>
    </row>
    <row r="17" spans="1:21" x14ac:dyDescent="0.25">
      <c r="T17" s="1">
        <v>43348</v>
      </c>
      <c r="U17" t="s">
        <v>1272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37.752000000000002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37.408800000000006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37.065600000000003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36.7224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36.379200000000004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36.036000000000001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35.692799999999998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35.349600000000002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35.006399999999999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34.663200000000003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34.32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33.976799999999997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33.633600000000001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33.290399999999998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32.947200000000002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32.603999999999999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32.260799999999996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31.9176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31.574400000000001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31.231200000000001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30.888000000000002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81" priority="35">
      <formula>F60&gt;0</formula>
    </cfRule>
    <cfRule type="expression" dxfId="2080" priority="36">
      <formula>F60&lt;0</formula>
    </cfRule>
  </conditionalFormatting>
  <conditionalFormatting sqref="Q7">
    <cfRule type="expression" dxfId="2079" priority="33">
      <formula>Q7&gt;0</formula>
    </cfRule>
    <cfRule type="expression" dxfId="2078" priority="34">
      <formula>Q7&lt;0</formula>
    </cfRule>
  </conditionalFormatting>
  <conditionalFormatting sqref="Q8">
    <cfRule type="expression" dxfId="2077" priority="31">
      <formula>Q8&gt;0</formula>
    </cfRule>
    <cfRule type="expression" dxfId="2076" priority="32">
      <formula>Q8&lt;0</formula>
    </cfRule>
  </conditionalFormatting>
  <conditionalFormatting sqref="F31:F49 F51:F59">
    <cfRule type="expression" dxfId="2075" priority="29">
      <formula>F31&gt;0</formula>
    </cfRule>
    <cfRule type="expression" dxfId="2074" priority="30">
      <formula>F31&lt;0</formula>
    </cfRule>
  </conditionalFormatting>
  <conditionalFormatting sqref="H31:H49 H51:H59">
    <cfRule type="expression" dxfId="2073" priority="27">
      <formula>H31&gt;0</formula>
    </cfRule>
    <cfRule type="expression" dxfId="2072" priority="28">
      <formula>H31&lt;0</formula>
    </cfRule>
  </conditionalFormatting>
  <conditionalFormatting sqref="Q10">
    <cfRule type="expression" dxfId="2071" priority="25">
      <formula>Q10&gt;0</formula>
    </cfRule>
    <cfRule type="expression" dxfId="2070" priority="26">
      <formula>Q10&lt;0</formula>
    </cfRule>
  </conditionalFormatting>
  <conditionalFormatting sqref="J25:J38">
    <cfRule type="expression" dxfId="2069" priority="23">
      <formula>J25&gt;0</formula>
    </cfRule>
    <cfRule type="expression" dxfId="2068" priority="24">
      <formula>J25&lt;0</formula>
    </cfRule>
  </conditionalFormatting>
  <conditionalFormatting sqref="K38">
    <cfRule type="expression" dxfId="2067" priority="21">
      <formula>K38&gt;0</formula>
    </cfRule>
    <cfRule type="expression" dxfId="2066" priority="22">
      <formula>K38&lt;0</formula>
    </cfRule>
  </conditionalFormatting>
  <conditionalFormatting sqref="L25:L38">
    <cfRule type="expression" dxfId="2065" priority="19">
      <formula>L25&gt;0</formula>
    </cfRule>
    <cfRule type="expression" dxfId="2064" priority="20">
      <formula>L25&lt;0</formula>
    </cfRule>
  </conditionalFormatting>
  <conditionalFormatting sqref="F89:F110">
    <cfRule type="expression" dxfId="2063" priority="17">
      <formula>F89&gt;0</formula>
    </cfRule>
    <cfRule type="expression" dxfId="2062" priority="18">
      <formula>F89&lt;0</formula>
    </cfRule>
  </conditionalFormatting>
  <conditionalFormatting sqref="H89:H110">
    <cfRule type="expression" dxfId="2061" priority="15">
      <formula>H89&gt;0</formula>
    </cfRule>
    <cfRule type="expression" dxfId="2060" priority="16">
      <formula>H89&lt;0</formula>
    </cfRule>
  </conditionalFormatting>
  <conditionalFormatting sqref="J89:J102">
    <cfRule type="expression" dxfId="2059" priority="13">
      <formula>J89&gt;0</formula>
    </cfRule>
    <cfRule type="expression" dxfId="2058" priority="14">
      <formula>J89&lt;0</formula>
    </cfRule>
  </conditionalFormatting>
  <conditionalFormatting sqref="K89:K102">
    <cfRule type="expression" dxfId="2057" priority="11">
      <formula>K89&gt;0</formula>
    </cfRule>
    <cfRule type="expression" dxfId="2056" priority="12">
      <formula>K89&lt;0</formula>
    </cfRule>
  </conditionalFormatting>
  <conditionalFormatting sqref="L89:L102">
    <cfRule type="expression" dxfId="2055" priority="9">
      <formula>L89&gt;0</formula>
    </cfRule>
    <cfRule type="expression" dxfId="2054" priority="10">
      <formula>L89&lt;0</formula>
    </cfRule>
  </conditionalFormatting>
  <conditionalFormatting sqref="F25:F30">
    <cfRule type="expression" dxfId="2053" priority="7">
      <formula>F25&gt;0</formula>
    </cfRule>
    <cfRule type="expression" dxfId="2052" priority="8">
      <formula>F25&lt;0</formula>
    </cfRule>
  </conditionalFormatting>
  <conditionalFormatting sqref="H25:H30">
    <cfRule type="expression" dxfId="2051" priority="5">
      <formula>H25&gt;0</formula>
    </cfRule>
    <cfRule type="expression" dxfId="2050" priority="6">
      <formula>H25&lt;0</formula>
    </cfRule>
  </conditionalFormatting>
  <conditionalFormatting sqref="F50">
    <cfRule type="expression" dxfId="2049" priority="3">
      <formula>F50&gt;0</formula>
    </cfRule>
    <cfRule type="expression" dxfId="2048" priority="4">
      <formula>F50&lt;0</formula>
    </cfRule>
  </conditionalFormatting>
  <conditionalFormatting sqref="H50">
    <cfRule type="expression" dxfId="2047" priority="1">
      <formula>H50&gt;0</formula>
    </cfRule>
    <cfRule type="expression" dxfId="2046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5" priority="35">
      <formula>F47&gt;0</formula>
    </cfRule>
    <cfRule type="expression" dxfId="2044" priority="36">
      <formula>F47&lt;0</formula>
    </cfRule>
  </conditionalFormatting>
  <conditionalFormatting sqref="Q7">
    <cfRule type="expression" dxfId="2043" priority="33">
      <formula>Q7&gt;0</formula>
    </cfRule>
    <cfRule type="expression" dxfId="2042" priority="34">
      <formula>Q7&lt;0</formula>
    </cfRule>
  </conditionalFormatting>
  <conditionalFormatting sqref="Q8">
    <cfRule type="expression" dxfId="2041" priority="31">
      <formula>Q8&gt;0</formula>
    </cfRule>
    <cfRule type="expression" dxfId="2040" priority="32">
      <formula>Q8&lt;0</formula>
    </cfRule>
  </conditionalFormatting>
  <conditionalFormatting sqref="F30:F46">
    <cfRule type="expression" dxfId="2039" priority="29">
      <formula>F30&gt;0</formula>
    </cfRule>
    <cfRule type="expression" dxfId="2038" priority="30">
      <formula>F30&lt;0</formula>
    </cfRule>
  </conditionalFormatting>
  <conditionalFormatting sqref="H30:H46">
    <cfRule type="expression" dxfId="2037" priority="27">
      <formula>H30&gt;0</formula>
    </cfRule>
    <cfRule type="expression" dxfId="2036" priority="28">
      <formula>H30&lt;0</formula>
    </cfRule>
  </conditionalFormatting>
  <conditionalFormatting sqref="Q10">
    <cfRule type="expression" dxfId="2035" priority="25">
      <formula>Q10&gt;0</formula>
    </cfRule>
    <cfRule type="expression" dxfId="2034" priority="26">
      <formula>Q10&lt;0</formula>
    </cfRule>
  </conditionalFormatting>
  <conditionalFormatting sqref="J25:J38">
    <cfRule type="expression" dxfId="2033" priority="23">
      <formula>J25&gt;0</formula>
    </cfRule>
    <cfRule type="expression" dxfId="2032" priority="24">
      <formula>J25&lt;0</formula>
    </cfRule>
  </conditionalFormatting>
  <conditionalFormatting sqref="K25:K38">
    <cfRule type="expression" dxfId="2031" priority="21">
      <formula>K25&gt;0</formula>
    </cfRule>
    <cfRule type="expression" dxfId="2030" priority="22">
      <formula>K25&lt;0</formula>
    </cfRule>
  </conditionalFormatting>
  <conditionalFormatting sqref="L25 L38">
    <cfRule type="expression" dxfId="2029" priority="19">
      <formula>L25&gt;0</formula>
    </cfRule>
    <cfRule type="expression" dxfId="2028" priority="20">
      <formula>L25&lt;0</formula>
    </cfRule>
  </conditionalFormatting>
  <conditionalFormatting sqref="F89:F110">
    <cfRule type="expression" dxfId="2027" priority="17">
      <formula>F89&gt;0</formula>
    </cfRule>
    <cfRule type="expression" dxfId="2026" priority="18">
      <formula>F89&lt;0</formula>
    </cfRule>
  </conditionalFormatting>
  <conditionalFormatting sqref="H89:H110">
    <cfRule type="expression" dxfId="2025" priority="15">
      <formula>H89&gt;0</formula>
    </cfRule>
    <cfRule type="expression" dxfId="2024" priority="16">
      <formula>H89&lt;0</formula>
    </cfRule>
  </conditionalFormatting>
  <conditionalFormatting sqref="J89:J102">
    <cfRule type="expression" dxfId="2023" priority="13">
      <formula>J89&gt;0</formula>
    </cfRule>
    <cfRule type="expression" dxfId="2022" priority="14">
      <formula>J89&lt;0</formula>
    </cfRule>
  </conditionalFormatting>
  <conditionalFormatting sqref="K89:K102">
    <cfRule type="expression" dxfId="2021" priority="11">
      <formula>K89&gt;0</formula>
    </cfRule>
    <cfRule type="expression" dxfId="2020" priority="12">
      <formula>K89&lt;0</formula>
    </cfRule>
  </conditionalFormatting>
  <conditionalFormatting sqref="L89:L102">
    <cfRule type="expression" dxfId="2019" priority="9">
      <formula>L89&gt;0</formula>
    </cfRule>
    <cfRule type="expression" dxfId="2018" priority="10">
      <formula>L89&lt;0</formula>
    </cfRule>
  </conditionalFormatting>
  <conditionalFormatting sqref="F25 F29">
    <cfRule type="expression" dxfId="2017" priority="7">
      <formula>F25&gt;0</formula>
    </cfRule>
    <cfRule type="expression" dxfId="2016" priority="8">
      <formula>F25&lt;0</formula>
    </cfRule>
  </conditionalFormatting>
  <conditionalFormatting sqref="H29 H25:H27">
    <cfRule type="expression" dxfId="2015" priority="5">
      <formula>H25&gt;0</formula>
    </cfRule>
    <cfRule type="expression" dxfId="2014" priority="6">
      <formula>H25&lt;0</formula>
    </cfRule>
  </conditionalFormatting>
  <conditionalFormatting sqref="F26:F28">
    <cfRule type="expression" dxfId="2013" priority="3">
      <formula>F26&gt;0</formula>
    </cfRule>
    <cfRule type="expression" dxfId="2012" priority="4">
      <formula>F26&lt;0</formula>
    </cfRule>
  </conditionalFormatting>
  <conditionalFormatting sqref="H28">
    <cfRule type="expression" dxfId="2011" priority="1">
      <formula>H28&gt;0</formula>
    </cfRule>
    <cfRule type="expression" dxfId="201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13.851933333333079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28.229900000000001</v>
      </c>
      <c r="R4" s="222">
        <v>2.3599999999999999E-2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8468.9699999999993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4155.5799999999235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6061.3600000000934</v>
      </c>
      <c r="R7" s="29">
        <v>43409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4313.3900000000995</v>
      </c>
      <c r="T8" s="813" t="s">
        <v>1243</v>
      </c>
      <c r="U8" t="s">
        <v>1256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1.03797544506427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1.9837123050382752E-2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1309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13.604771084337349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31.052890000000005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30.770591000000003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30.488292000000001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30.205993000000003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29.923694000000001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29.641395000000003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29.359096000000001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29.076797000000003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28.794498000000001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28.512199000000003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28.229900000000001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27.947600999999999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27.665302000000001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27.383002999999999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27.100704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26.818404999999998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26.536106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26.253807000000002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25.971508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25.689209000000002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25.40691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2" t="s">
        <v>1304</v>
      </c>
      <c r="B52" s="735">
        <v>43377</v>
      </c>
      <c r="C52" s="4">
        <v>100</v>
      </c>
      <c r="D52" s="231">
        <v>28.88</v>
      </c>
      <c r="E52" s="3">
        <v>0</v>
      </c>
      <c r="F52" s="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2"/>
      <c r="B54" s="735">
        <v>43384</v>
      </c>
      <c r="C54" s="4">
        <v>100</v>
      </c>
      <c r="D54" s="231">
        <v>26.75</v>
      </c>
      <c r="E54" s="3">
        <v>0</v>
      </c>
      <c r="F54" s="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11920</v>
      </c>
      <c r="I59" s="18"/>
      <c r="J59" s="18"/>
      <c r="K59" s="18">
        <f>SUM(K2:K58)</f>
        <v>318669.69000000006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11920</v>
      </c>
      <c r="D60" s="343"/>
      <c r="E60" s="343"/>
      <c r="F60" s="344">
        <f>SumByColor($A$60,F2:F58)</f>
        <v>315751</v>
      </c>
      <c r="G60" s="344"/>
      <c r="H60" s="747">
        <f>SumByColor($A$60,H2:H58)</f>
        <v>11920</v>
      </c>
      <c r="I60" s="343"/>
      <c r="J60" s="343"/>
      <c r="K60" s="344">
        <f>SumByColor($A$60,K2:K58)</f>
        <v>318675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1227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1280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48">
        <v>43402</v>
      </c>
      <c r="U74" t="s">
        <v>1310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>F175+$Q$10</f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>F176+$Q$10</f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>F177+$Q$10</f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>F178+$Q$10</f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 t="shared" ref="F179" si="27">C179*(E179-D179)</f>
        <v>4313.3999999999996</v>
      </c>
      <c r="G179" s="39">
        <f t="shared" ref="G179" si="28">D179*C179</f>
        <v>4155.6000000000004</v>
      </c>
      <c r="H179" s="222">
        <f t="shared" ref="H179" si="29">(E179-D179)/D179</f>
        <v>1.0379728559052843</v>
      </c>
      <c r="I179" s="39"/>
      <c r="J179" s="39"/>
      <c r="K179" s="39">
        <f>F179+$Q$10</f>
        <v>6061.3699999999935</v>
      </c>
      <c r="L179" s="39">
        <v>13.6</v>
      </c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30">C189*(E189-D189)</f>
        <v>-33.800000000000097</v>
      </c>
      <c r="G189" s="363">
        <f t="shared" ref="G189:G202" si="31">D189*C189</f>
        <v>3591.7999999999997</v>
      </c>
      <c r="H189" s="364">
        <f t="shared" ref="H189:H202" si="32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30"/>
        <v>85.200000000000387</v>
      </c>
      <c r="G190" s="363">
        <f t="shared" si="31"/>
        <v>3591.7999999999997</v>
      </c>
      <c r="H190" s="364">
        <f t="shared" si="32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30"/>
        <v>-136.80000000000021</v>
      </c>
      <c r="G191" s="363">
        <f t="shared" si="31"/>
        <v>3591.7999999999997</v>
      </c>
      <c r="H191" s="364">
        <f t="shared" si="32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30"/>
        <v>-147.56000000000029</v>
      </c>
      <c r="G192" s="363">
        <f t="shared" si="31"/>
        <v>4959.3599999999997</v>
      </c>
      <c r="H192" s="364">
        <f t="shared" si="32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30"/>
        <v>-49.199999999999591</v>
      </c>
      <c r="G193" s="363">
        <f t="shared" si="31"/>
        <v>8408.4</v>
      </c>
      <c r="H193" s="364">
        <f t="shared" si="32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30"/>
        <v>109.60000000000036</v>
      </c>
      <c r="G194" s="363">
        <f t="shared" si="31"/>
        <v>6994.4000000000005</v>
      </c>
      <c r="H194" s="364">
        <f t="shared" si="32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30"/>
        <v>-6.4000000000007162</v>
      </c>
      <c r="G195" s="363">
        <f t="shared" si="31"/>
        <v>6994.4000000000005</v>
      </c>
      <c r="H195" s="364">
        <f t="shared" si="32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30"/>
        <v>166.71999999999912</v>
      </c>
      <c r="G196" s="363">
        <f t="shared" si="31"/>
        <v>5554.880000000001</v>
      </c>
      <c r="H196" s="364">
        <f t="shared" si="32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30"/>
        <v>218.88000000000034</v>
      </c>
      <c r="G197" s="363">
        <f t="shared" si="31"/>
        <v>5544.32</v>
      </c>
      <c r="H197" s="364">
        <f t="shared" si="32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30"/>
        <v>298.88000000000034</v>
      </c>
      <c r="G198" s="363">
        <f t="shared" si="31"/>
        <v>5544.32</v>
      </c>
      <c r="H198" s="364">
        <f t="shared" si="32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30"/>
        <v>363.18000000000006</v>
      </c>
      <c r="G199" s="363">
        <f t="shared" si="31"/>
        <v>1845.42</v>
      </c>
      <c r="H199" s="364">
        <f t="shared" si="32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30"/>
        <v>329.12000000000035</v>
      </c>
      <c r="G200" s="363">
        <f t="shared" si="31"/>
        <v>5384.48</v>
      </c>
      <c r="H200" s="364">
        <f t="shared" si="32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30"/>
        <v>169.60000000000036</v>
      </c>
      <c r="G201" s="363">
        <f t="shared" si="31"/>
        <v>5384</v>
      </c>
      <c r="H201" s="364">
        <f t="shared" si="32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30"/>
        <v>474.7199999999998</v>
      </c>
      <c r="G202" s="363">
        <f t="shared" si="31"/>
        <v>5384.48</v>
      </c>
      <c r="H202" s="364">
        <f t="shared" si="32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3">C203*(E203-D203)</f>
        <v>588.31999999999994</v>
      </c>
      <c r="G203" s="363">
        <f t="shared" ref="G203:G216" si="34">D203*C203</f>
        <v>5384.48</v>
      </c>
      <c r="H203" s="364">
        <f t="shared" ref="H203:H245" si="35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3"/>
        <v>673.12000000000012</v>
      </c>
      <c r="G204" s="363">
        <f t="shared" si="34"/>
        <v>5384.48</v>
      </c>
      <c r="H204" s="364">
        <f t="shared" si="35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3"/>
        <v>597.9200000000003</v>
      </c>
      <c r="G205" s="363">
        <f t="shared" si="34"/>
        <v>5384.48</v>
      </c>
      <c r="H205" s="364">
        <f t="shared" si="35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3"/>
        <v>489.12000000000035</v>
      </c>
      <c r="G206" s="363">
        <f t="shared" si="34"/>
        <v>5384.48</v>
      </c>
      <c r="H206" s="364">
        <f t="shared" si="35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3"/>
        <v>409.12000000000035</v>
      </c>
      <c r="G207" s="363">
        <f t="shared" si="34"/>
        <v>5384.48</v>
      </c>
      <c r="H207" s="364">
        <f t="shared" si="35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3"/>
        <v>439.52</v>
      </c>
      <c r="G208" s="363">
        <f t="shared" si="34"/>
        <v>5384.48</v>
      </c>
      <c r="H208" s="364">
        <f t="shared" si="35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3"/>
        <v>369.12000000000035</v>
      </c>
      <c r="G209" s="363">
        <f t="shared" si="34"/>
        <v>5384.48</v>
      </c>
      <c r="H209" s="364">
        <f t="shared" si="35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3"/>
        <v>341.92000000000007</v>
      </c>
      <c r="G210" s="363">
        <f t="shared" si="34"/>
        <v>5384.48</v>
      </c>
      <c r="H210" s="364">
        <f t="shared" si="35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3"/>
        <v>442.72000000000048</v>
      </c>
      <c r="G211" s="363">
        <f t="shared" si="34"/>
        <v>5384.48</v>
      </c>
      <c r="H211" s="364">
        <f t="shared" si="35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3"/>
        <v>90.619999999999621</v>
      </c>
      <c r="G212" s="363">
        <f t="shared" si="34"/>
        <v>7821.38</v>
      </c>
      <c r="H212" s="364">
        <f t="shared" si="35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3"/>
        <v>51.480000000000103</v>
      </c>
      <c r="G213" s="363">
        <f t="shared" si="34"/>
        <v>8837.92</v>
      </c>
      <c r="H213" s="364">
        <f t="shared" si="35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3"/>
        <v>-376.80000000000007</v>
      </c>
      <c r="G214" s="363">
        <f t="shared" si="34"/>
        <v>10159.799999999999</v>
      </c>
      <c r="H214" s="364">
        <f t="shared" si="35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3"/>
        <v>-388.00000000000239</v>
      </c>
      <c r="G215" s="363">
        <f t="shared" si="34"/>
        <v>13408.000000000002</v>
      </c>
      <c r="H215" s="364">
        <f t="shared" si="35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3"/>
        <v>-262.9400000000004</v>
      </c>
      <c r="G216" s="363">
        <f t="shared" si="34"/>
        <v>13354.939999999999</v>
      </c>
      <c r="H216" s="364">
        <f t="shared" si="35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3"/>
        <v>-514.93999999999858</v>
      </c>
      <c r="G217" s="363">
        <f t="shared" ref="G217:G222" si="36">D217*C217</f>
        <v>13354.939999999999</v>
      </c>
      <c r="H217" s="364">
        <f t="shared" si="35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3"/>
        <v>-582.93999999999892</v>
      </c>
      <c r="G218" s="363">
        <f t="shared" si="36"/>
        <v>16522.939999999999</v>
      </c>
      <c r="H218" s="364">
        <f t="shared" si="35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3"/>
        <v>-292.93999999999801</v>
      </c>
      <c r="G219" s="363">
        <f t="shared" si="36"/>
        <v>16522.939999999999</v>
      </c>
      <c r="H219" s="364">
        <f t="shared" si="35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3"/>
        <v>-217.93999999999869</v>
      </c>
      <c r="G220" s="363">
        <f t="shared" si="36"/>
        <v>16522.939999999999</v>
      </c>
      <c r="H220" s="364">
        <f t="shared" si="35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3"/>
        <v>-92.93999999999869</v>
      </c>
      <c r="G221" s="363">
        <f t="shared" si="36"/>
        <v>16522.939999999999</v>
      </c>
      <c r="H221" s="364">
        <f t="shared" si="35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3"/>
        <v>-397.93999999999841</v>
      </c>
      <c r="G222" s="363">
        <f t="shared" si="36"/>
        <v>16522.939999999999</v>
      </c>
      <c r="H222" s="364">
        <f t="shared" si="35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3"/>
        <v>-27.939999999997411</v>
      </c>
      <c r="G223" s="363">
        <f t="shared" ref="G223:G245" si="37">D223*C223</f>
        <v>16522.939999999999</v>
      </c>
      <c r="H223" s="364">
        <f t="shared" si="35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3"/>
        <v>-142.9399999999994</v>
      </c>
      <c r="G224" s="363">
        <f t="shared" si="37"/>
        <v>16522.939999999999</v>
      </c>
      <c r="H224" s="364">
        <f t="shared" si="35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3"/>
        <v>-357.93999999999926</v>
      </c>
      <c r="G225" s="363">
        <f t="shared" si="37"/>
        <v>16522.939999999999</v>
      </c>
      <c r="H225" s="364">
        <f t="shared" si="35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3"/>
        <v>-442.94000000000011</v>
      </c>
      <c r="G226" s="363">
        <f t="shared" si="37"/>
        <v>16522.939999999999</v>
      </c>
      <c r="H226" s="364">
        <f t="shared" si="35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3"/>
        <v>-542.93999999999801</v>
      </c>
      <c r="G227" s="363">
        <f t="shared" si="37"/>
        <v>16522.939999999999</v>
      </c>
      <c r="H227" s="364">
        <f t="shared" si="35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3"/>
        <v>-224.94000000000014</v>
      </c>
      <c r="G228" s="363">
        <f t="shared" si="37"/>
        <v>16474.939999999999</v>
      </c>
      <c r="H228" s="364">
        <f t="shared" si="35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3"/>
        <v>-139.93999999999929</v>
      </c>
      <c r="G229" s="363">
        <f t="shared" si="37"/>
        <v>16474.939999999999</v>
      </c>
      <c r="H229" s="364">
        <f t="shared" si="35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3"/>
        <v>-847.93799999999919</v>
      </c>
      <c r="G230" s="363">
        <f t="shared" si="37"/>
        <v>19639.937999999998</v>
      </c>
      <c r="H230" s="364">
        <f t="shared" si="35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3"/>
        <v>-833.93799999999771</v>
      </c>
      <c r="G231" s="363">
        <f t="shared" si="37"/>
        <v>22757.937999999998</v>
      </c>
      <c r="H231" s="364">
        <f t="shared" si="35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3"/>
        <v>-840.93799999999885</v>
      </c>
      <c r="G232" s="363">
        <f t="shared" si="37"/>
        <v>22757.937999999998</v>
      </c>
      <c r="H232" s="364">
        <f t="shared" si="35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3"/>
        <v>-700.9379999999968</v>
      </c>
      <c r="G233" s="363">
        <f t="shared" si="37"/>
        <v>22757.937999999998</v>
      </c>
      <c r="H233" s="364">
        <f t="shared" si="35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3"/>
        <v>-1125.9439999999984</v>
      </c>
      <c r="G234" s="363">
        <f t="shared" si="37"/>
        <v>25837.944</v>
      </c>
      <c r="H234" s="364">
        <f t="shared" si="35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3"/>
        <v>-1205.9439999999995</v>
      </c>
      <c r="G235" s="363">
        <f t="shared" si="37"/>
        <v>25837.944</v>
      </c>
      <c r="H235" s="364">
        <f t="shared" si="35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3"/>
        <v>-965.94399999999894</v>
      </c>
      <c r="G236" s="363">
        <f t="shared" si="37"/>
        <v>25837.944</v>
      </c>
      <c r="H236" s="364">
        <f t="shared" si="35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3"/>
        <v>-1477.9439999999995</v>
      </c>
      <c r="G237" s="363">
        <f t="shared" si="37"/>
        <v>25837.944</v>
      </c>
      <c r="H237" s="364">
        <f t="shared" si="35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3"/>
        <v>-1773.936000000002</v>
      </c>
      <c r="G238" s="363">
        <f t="shared" si="37"/>
        <v>28845.936000000002</v>
      </c>
      <c r="H238" s="364">
        <f t="shared" si="35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3"/>
        <v>-1935.9360000000017</v>
      </c>
      <c r="G239" s="363">
        <f t="shared" si="37"/>
        <v>28845.936000000002</v>
      </c>
      <c r="H239" s="364">
        <f t="shared" si="35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3"/>
        <v>-1989.9360000000006</v>
      </c>
      <c r="G240" s="363">
        <f t="shared" si="37"/>
        <v>28845.936000000002</v>
      </c>
      <c r="H240" s="364">
        <f t="shared" si="35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3"/>
        <v>-2133.9360000000006</v>
      </c>
      <c r="G241" s="363">
        <f t="shared" si="37"/>
        <v>28845.936000000002</v>
      </c>
      <c r="H241" s="364">
        <f t="shared" si="35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3"/>
        <v>-2505.9399999999991</v>
      </c>
      <c r="G242" s="363">
        <f t="shared" si="37"/>
        <v>31785.94</v>
      </c>
      <c r="H242" s="364">
        <f t="shared" si="35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3"/>
        <v>-2945.94</v>
      </c>
      <c r="G243" s="363">
        <f t="shared" si="37"/>
        <v>31785.94</v>
      </c>
      <c r="H243" s="364">
        <f t="shared" si="35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3"/>
        <v>-2415.9399999999991</v>
      </c>
      <c r="G244" s="363">
        <f t="shared" si="37"/>
        <v>31785.94</v>
      </c>
      <c r="H244" s="364">
        <f t="shared" si="35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3"/>
        <v>-2785.94</v>
      </c>
      <c r="G245" s="363">
        <f t="shared" si="37"/>
        <v>31785.94</v>
      </c>
      <c r="H245" s="364">
        <f t="shared" si="35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38">C246*(E246-D246)</f>
        <v>-1145.9399999999996</v>
      </c>
      <c r="G246" s="363">
        <f t="shared" ref="G246:G251" si="39">D246*C246</f>
        <v>31785.94</v>
      </c>
      <c r="H246" s="364">
        <f t="shared" ref="H246:H251" si="40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38"/>
        <v>-520.01099999999701</v>
      </c>
      <c r="G247" s="363">
        <f t="shared" si="39"/>
        <v>28654.010999999999</v>
      </c>
      <c r="H247" s="364">
        <f t="shared" si="40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38"/>
        <v>-783.99999999999886</v>
      </c>
      <c r="G248" s="363">
        <f t="shared" si="39"/>
        <v>31764</v>
      </c>
      <c r="H248" s="364">
        <f t="shared" si="40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38"/>
        <v>350.64000000000027</v>
      </c>
      <c r="G249" s="363">
        <f t="shared" si="39"/>
        <v>15759.359999999999</v>
      </c>
      <c r="H249" s="364">
        <f t="shared" si="40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38"/>
        <v>-398.86400000000037</v>
      </c>
      <c r="G250" s="363">
        <f t="shared" si="39"/>
        <v>25214.864000000001</v>
      </c>
      <c r="H250" s="364">
        <f t="shared" si="40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38"/>
        <v>1280.8600000000013</v>
      </c>
      <c r="G251" s="363">
        <f t="shared" si="39"/>
        <v>12271.14</v>
      </c>
      <c r="H251" s="364">
        <f t="shared" si="40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41">C252*(E252-D252)</f>
        <v>648.8599999999991</v>
      </c>
      <c r="G252" s="363">
        <f t="shared" ref="G252:G258" si="42">D252*C252</f>
        <v>12271.14</v>
      </c>
      <c r="H252" s="364">
        <f t="shared" ref="H252:H258" si="43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41"/>
        <v>1108.8599999999985</v>
      </c>
      <c r="G253" s="363">
        <f t="shared" si="42"/>
        <v>12211.14</v>
      </c>
      <c r="H253" s="364">
        <f t="shared" si="43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41"/>
        <v>1467.7889999999991</v>
      </c>
      <c r="G254" s="363">
        <f t="shared" si="42"/>
        <v>8789.2109999999993</v>
      </c>
      <c r="H254" s="364">
        <f t="shared" si="43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41"/>
        <v>1645.7100000000005</v>
      </c>
      <c r="G255" s="363">
        <f t="shared" si="42"/>
        <v>5310.29</v>
      </c>
      <c r="H255" s="364">
        <f t="shared" si="43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41"/>
        <v>1537.7099999999996</v>
      </c>
      <c r="G256" s="363">
        <f t="shared" si="42"/>
        <v>8728.2900000000009</v>
      </c>
      <c r="H256" s="364">
        <f t="shared" si="43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41"/>
        <v>1754.0499999999997</v>
      </c>
      <c r="G257" s="363">
        <f t="shared" si="42"/>
        <v>1717.95</v>
      </c>
      <c r="H257" s="364">
        <f t="shared" si="43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41"/>
        <v>1742.0399999999997</v>
      </c>
      <c r="G258" s="363">
        <f t="shared" si="42"/>
        <v>8673.9599999999991</v>
      </c>
      <c r="H258" s="364">
        <f t="shared" si="43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4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4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4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5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4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5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4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5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4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5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4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5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4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5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4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5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4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5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4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5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4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5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4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5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4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5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4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5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4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5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4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5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4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5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4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4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4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09" priority="127">
      <formula>F141&gt;0</formula>
    </cfRule>
    <cfRule type="expression" dxfId="2008" priority="128">
      <formula>F141&lt;0</formula>
    </cfRule>
  </conditionalFormatting>
  <conditionalFormatting sqref="F198:F211 F214:F258 F261:F262">
    <cfRule type="expression" dxfId="2007" priority="123">
      <formula>F198&gt;0</formula>
    </cfRule>
    <cfRule type="expression" dxfId="2006" priority="124">
      <formula>F198&lt;0</formula>
    </cfRule>
  </conditionalFormatting>
  <conditionalFormatting sqref="F198:F211 F214:F258 F261:F262">
    <cfRule type="expression" dxfId="2005" priority="125">
      <formula>F198&gt;0</formula>
    </cfRule>
    <cfRule type="expression" dxfId="2004" priority="126">
      <formula>F198&lt;0</formula>
    </cfRule>
  </conditionalFormatting>
  <conditionalFormatting sqref="H193:H211 H214:H258 H261:H262">
    <cfRule type="expression" dxfId="2003" priority="121">
      <formula>H193&gt;0</formula>
    </cfRule>
    <cfRule type="expression" dxfId="2002" priority="122">
      <formula>H193&lt;0</formula>
    </cfRule>
  </conditionalFormatting>
  <conditionalFormatting sqref="F189:F192">
    <cfRule type="expression" dxfId="2001" priority="115">
      <formula>F189&gt;0</formula>
    </cfRule>
    <cfRule type="expression" dxfId="2000" priority="116">
      <formula>F189&lt;0</formula>
    </cfRule>
  </conditionalFormatting>
  <conditionalFormatting sqref="H189:H192">
    <cfRule type="expression" dxfId="1999" priority="113">
      <formula>H189&gt;0</formula>
    </cfRule>
    <cfRule type="expression" dxfId="1998" priority="114">
      <formula>H189&lt;0</formula>
    </cfRule>
  </conditionalFormatting>
  <conditionalFormatting sqref="Q8">
    <cfRule type="expression" dxfId="1997" priority="109">
      <formula>Q8&gt;0</formula>
    </cfRule>
    <cfRule type="expression" dxfId="1996" priority="110">
      <formula>Q8&lt;0</formula>
    </cfRule>
  </conditionalFormatting>
  <conditionalFormatting sqref="Q7">
    <cfRule type="expression" dxfId="1995" priority="111">
      <formula>Q7&gt;0</formula>
    </cfRule>
    <cfRule type="expression" dxfId="1994" priority="112">
      <formula>Q7&lt;0</formula>
    </cfRule>
  </conditionalFormatting>
  <conditionalFormatting sqref="F212">
    <cfRule type="expression" dxfId="1993" priority="105">
      <formula>F212&gt;0</formula>
    </cfRule>
    <cfRule type="expression" dxfId="1992" priority="106">
      <formula>F212&lt;0</formula>
    </cfRule>
  </conditionalFormatting>
  <conditionalFormatting sqref="F212">
    <cfRule type="expression" dxfId="1991" priority="107">
      <formula>F212&gt;0</formula>
    </cfRule>
    <cfRule type="expression" dxfId="1990" priority="108">
      <formula>F212&lt;0</formula>
    </cfRule>
  </conditionalFormatting>
  <conditionalFormatting sqref="H212">
    <cfRule type="expression" dxfId="1989" priority="103">
      <formula>H212&gt;0</formula>
    </cfRule>
    <cfRule type="expression" dxfId="1988" priority="104">
      <formula>H212&lt;0</formula>
    </cfRule>
  </conditionalFormatting>
  <conditionalFormatting sqref="F213">
    <cfRule type="expression" dxfId="1987" priority="99">
      <formula>F213&gt;0</formula>
    </cfRule>
    <cfRule type="expression" dxfId="1986" priority="100">
      <formula>F213&lt;0</formula>
    </cfRule>
  </conditionalFormatting>
  <conditionalFormatting sqref="F213">
    <cfRule type="expression" dxfId="1985" priority="101">
      <formula>F213&gt;0</formula>
    </cfRule>
    <cfRule type="expression" dxfId="1984" priority="102">
      <formula>F213&lt;0</formula>
    </cfRule>
  </conditionalFormatting>
  <conditionalFormatting sqref="H213">
    <cfRule type="expression" dxfId="1983" priority="97">
      <formula>H213&gt;0</formula>
    </cfRule>
    <cfRule type="expression" dxfId="1982" priority="98">
      <formula>H213&lt;0</formula>
    </cfRule>
  </conditionalFormatting>
  <conditionalFormatting sqref="F259:F260">
    <cfRule type="expression" dxfId="1981" priority="93">
      <formula>F259&gt;0</formula>
    </cfRule>
    <cfRule type="expression" dxfId="1980" priority="94">
      <formula>F259&lt;0</formula>
    </cfRule>
  </conditionalFormatting>
  <conditionalFormatting sqref="F259:F260">
    <cfRule type="expression" dxfId="1979" priority="95">
      <formula>F259&gt;0</formula>
    </cfRule>
    <cfRule type="expression" dxfId="1978" priority="96">
      <formula>F259&lt;0</formula>
    </cfRule>
  </conditionalFormatting>
  <conditionalFormatting sqref="H259:H260">
    <cfRule type="expression" dxfId="1977" priority="91">
      <formula>H259&gt;0</formula>
    </cfRule>
    <cfRule type="expression" dxfId="1976" priority="92">
      <formula>H259&lt;0</formula>
    </cfRule>
  </conditionalFormatting>
  <conditionalFormatting sqref="F66:F81">
    <cfRule type="expression" dxfId="1975" priority="89">
      <formula>F66&gt;0</formula>
    </cfRule>
    <cfRule type="expression" dxfId="1974" priority="90">
      <formula>F66&lt;0</formula>
    </cfRule>
  </conditionalFormatting>
  <conditionalFormatting sqref="H66:H81">
    <cfRule type="expression" dxfId="1973" priority="87">
      <formula>H66&gt;0</formula>
    </cfRule>
    <cfRule type="expression" dxfId="1972" priority="88">
      <formula>H66&lt;0</formula>
    </cfRule>
  </conditionalFormatting>
  <conditionalFormatting sqref="Q10">
    <cfRule type="expression" dxfId="1971" priority="85">
      <formula>Q10&gt;0</formula>
    </cfRule>
    <cfRule type="expression" dxfId="1970" priority="86">
      <formula>Q10&lt;0</formula>
    </cfRule>
  </conditionalFormatting>
  <conditionalFormatting sqref="J76">
    <cfRule type="expression" dxfId="1969" priority="83">
      <formula>J76&gt;0</formula>
    </cfRule>
    <cfRule type="expression" dxfId="1968" priority="84">
      <formula>J76&lt;0</formula>
    </cfRule>
  </conditionalFormatting>
  <conditionalFormatting sqref="F83:F91">
    <cfRule type="expression" dxfId="1967" priority="77">
      <formula>F83&gt;0</formula>
    </cfRule>
    <cfRule type="expression" dxfId="1966" priority="78">
      <formula>F83&lt;0</formula>
    </cfRule>
  </conditionalFormatting>
  <conditionalFormatting sqref="H83:H91">
    <cfRule type="expression" dxfId="1965" priority="75">
      <formula>H83&gt;0</formula>
    </cfRule>
    <cfRule type="expression" dxfId="1964" priority="76">
      <formula>H83&lt;0</formula>
    </cfRule>
  </conditionalFormatting>
  <conditionalFormatting sqref="R4">
    <cfRule type="expression" dxfId="1963" priority="73">
      <formula>R4&gt;0</formula>
    </cfRule>
    <cfRule type="expression" dxfId="1962" priority="74">
      <formula>R4&lt;0</formula>
    </cfRule>
  </conditionalFormatting>
  <conditionalFormatting sqref="Q9">
    <cfRule type="expression" dxfId="1961" priority="71">
      <formula>Q9&gt;0</formula>
    </cfRule>
    <cfRule type="expression" dxfId="1960" priority="72">
      <formula>Q9&lt;0</formula>
    </cfRule>
  </conditionalFormatting>
  <conditionalFormatting sqref="F92:F115">
    <cfRule type="expression" dxfId="1959" priority="67">
      <formula>F92&gt;0</formula>
    </cfRule>
    <cfRule type="expression" dxfId="1958" priority="68">
      <formula>F92&lt;0</formula>
    </cfRule>
  </conditionalFormatting>
  <conditionalFormatting sqref="H92:H115">
    <cfRule type="expression" dxfId="1957" priority="65">
      <formula>H92&gt;0</formula>
    </cfRule>
    <cfRule type="expression" dxfId="1956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55" priority="61">
      <formula>F116&gt;0</formula>
    </cfRule>
    <cfRule type="expression" dxfId="1954" priority="62">
      <formula>F116&lt;0</formula>
    </cfRule>
  </conditionalFormatting>
  <conditionalFormatting sqref="H116:H140">
    <cfRule type="expression" dxfId="1953" priority="59">
      <formula>H116&gt;0</formula>
    </cfRule>
    <cfRule type="expression" dxfId="1952" priority="60">
      <formula>H116&lt;0</formula>
    </cfRule>
  </conditionalFormatting>
  <conditionalFormatting sqref="H150:H151 F150:F151">
    <cfRule type="expression" dxfId="1951" priority="41">
      <formula>F150&gt;0</formula>
    </cfRule>
    <cfRule type="expression" dxfId="1950" priority="42">
      <formula>F150&lt;0</formula>
    </cfRule>
  </conditionalFormatting>
  <conditionalFormatting sqref="H145:H149 F145:F149">
    <cfRule type="expression" dxfId="1949" priority="39">
      <formula>F145&gt;0</formula>
    </cfRule>
    <cfRule type="expression" dxfId="1948" priority="40">
      <formula>F145&lt;0</formula>
    </cfRule>
  </conditionalFormatting>
  <conditionalFormatting sqref="F82">
    <cfRule type="expression" dxfId="1947" priority="37">
      <formula>F82&gt;0</formula>
    </cfRule>
    <cfRule type="expression" dxfId="1946" priority="38">
      <formula>F82&lt;0</formula>
    </cfRule>
  </conditionalFormatting>
  <conditionalFormatting sqref="H82">
    <cfRule type="expression" dxfId="1945" priority="35">
      <formula>H82&gt;0</formula>
    </cfRule>
    <cfRule type="expression" dxfId="1944" priority="36">
      <formula>H82&lt;0</formula>
    </cfRule>
  </conditionalFormatting>
  <conditionalFormatting sqref="F173:F175 H173:H175">
    <cfRule type="expression" dxfId="1943" priority="33">
      <formula>F173&gt;0</formula>
    </cfRule>
    <cfRule type="expression" dxfId="1942" priority="34">
      <formula>F173&lt;0</formula>
    </cfRule>
  </conditionalFormatting>
  <conditionalFormatting sqref="F162:F166 H162:H166">
    <cfRule type="expression" dxfId="1941" priority="29">
      <formula>F162&gt;0</formula>
    </cfRule>
    <cfRule type="expression" dxfId="1940" priority="30">
      <formula>F162&lt;0</formula>
    </cfRule>
  </conditionalFormatting>
  <conditionalFormatting sqref="F159:F161 H159:H161">
    <cfRule type="expression" dxfId="1939" priority="25">
      <formula>F159&gt;0</formula>
    </cfRule>
    <cfRule type="expression" dxfId="1938" priority="26">
      <formula>F159&lt;0</formula>
    </cfRule>
  </conditionalFormatting>
  <conditionalFormatting sqref="F156:F158 H156:H158">
    <cfRule type="expression" dxfId="1937" priority="23">
      <formula>F156&gt;0</formula>
    </cfRule>
    <cfRule type="expression" dxfId="1936" priority="24">
      <formula>F156&lt;0</formula>
    </cfRule>
  </conditionalFormatting>
  <conditionalFormatting sqref="F155 H155">
    <cfRule type="expression" dxfId="1935" priority="21">
      <formula>F155&gt;0</formula>
    </cfRule>
    <cfRule type="expression" dxfId="1934" priority="22">
      <formula>F155&lt;0</formula>
    </cfRule>
  </conditionalFormatting>
  <conditionalFormatting sqref="F168:F170 H168:H170 K66:K170">
    <cfRule type="expression" dxfId="1933" priority="19">
      <formula>F66&gt;0</formula>
    </cfRule>
    <cfRule type="expression" dxfId="1932" priority="20">
      <formula>F66&lt;0</formula>
    </cfRule>
  </conditionalFormatting>
  <conditionalFormatting sqref="F167 H167">
    <cfRule type="expression" dxfId="1931" priority="17">
      <formula>F167&gt;0</formula>
    </cfRule>
    <cfRule type="expression" dxfId="1930" priority="18">
      <formula>F167&lt;0</formula>
    </cfRule>
  </conditionalFormatting>
  <conditionalFormatting sqref="F171:F172 H171:H172 K171:K172">
    <cfRule type="expression" dxfId="1929" priority="15">
      <formula>F171&gt;0</formula>
    </cfRule>
    <cfRule type="expression" dxfId="1928" priority="16">
      <formula>F171&lt;0</formula>
    </cfRule>
  </conditionalFormatting>
  <conditionalFormatting sqref="F178:F179 H178:H179 K178:K179">
    <cfRule type="expression" dxfId="1927" priority="11">
      <formula>F178&gt;0</formula>
    </cfRule>
    <cfRule type="expression" dxfId="1926" priority="12">
      <formula>F178&lt;0</formula>
    </cfRule>
  </conditionalFormatting>
  <conditionalFormatting sqref="F176:F177 H176:H177 K176:K177">
    <cfRule type="expression" dxfId="1925" priority="9">
      <formula>F176&gt;0</formula>
    </cfRule>
    <cfRule type="expression" dxfId="1924" priority="10">
      <formula>F176&lt;0</formula>
    </cfRule>
  </conditionalFormatting>
  <conditionalFormatting sqref="F184:F185 H184:H185 K184:K185">
    <cfRule type="expression" dxfId="1923" priority="5">
      <formula>F184&gt;0</formula>
    </cfRule>
    <cfRule type="expression" dxfId="1922" priority="6">
      <formula>F184&lt;0</formula>
    </cfRule>
  </conditionalFormatting>
  <conditionalFormatting sqref="F182:F183 H182:H183 K182:K183">
    <cfRule type="expression" dxfId="1921" priority="3">
      <formula>F182&gt;0</formula>
    </cfRule>
    <cfRule type="expression" dxfId="1920" priority="4">
      <formula>F182&lt;0</formula>
    </cfRule>
  </conditionalFormatting>
  <conditionalFormatting sqref="F180:F181 H180:H181 K180:K181">
    <cfRule type="expression" dxfId="1919" priority="1">
      <formula>F180&gt;0</formula>
    </cfRule>
    <cfRule type="expression" dxfId="1918" priority="2">
      <formula>F180&lt;0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17" priority="31">
      <formula>Q7&gt;0</formula>
    </cfRule>
    <cfRule type="expression" dxfId="1916" priority="32">
      <formula>Q7&lt;0</formula>
    </cfRule>
  </conditionalFormatting>
  <conditionalFormatting sqref="Q8">
    <cfRule type="expression" dxfId="1915" priority="29">
      <formula>Q8&gt;0</formula>
    </cfRule>
    <cfRule type="expression" dxfId="1914" priority="30">
      <formula>Q8&lt;0</formula>
    </cfRule>
  </conditionalFormatting>
  <conditionalFormatting sqref="F62:F65">
    <cfRule type="expression" dxfId="1913" priority="21">
      <formula>F62&gt;0</formula>
    </cfRule>
    <cfRule type="expression" dxfId="1912" priority="22">
      <formula>F62&lt;0</formula>
    </cfRule>
  </conditionalFormatting>
  <conditionalFormatting sqref="F66:F74 F78:F98 F102:F106">
    <cfRule type="expression" dxfId="1911" priority="17">
      <formula>F66&gt;0</formula>
    </cfRule>
    <cfRule type="expression" dxfId="1910" priority="18">
      <formula>F66&lt;0</formula>
    </cfRule>
  </conditionalFormatting>
  <conditionalFormatting sqref="F66:F74 F78:F98 F102:F106">
    <cfRule type="expression" dxfId="1909" priority="19">
      <formula>F66&gt;0</formula>
    </cfRule>
    <cfRule type="expression" dxfId="1908" priority="20">
      <formula>F66&lt;0</formula>
    </cfRule>
  </conditionalFormatting>
  <conditionalFormatting sqref="H62:H74 H78:H98 H102:H106">
    <cfRule type="expression" dxfId="1907" priority="15">
      <formula>H62&gt;0</formula>
    </cfRule>
    <cfRule type="expression" dxfId="1906" priority="16">
      <formula>H62&lt;0</formula>
    </cfRule>
  </conditionalFormatting>
  <conditionalFormatting sqref="F57:F61">
    <cfRule type="expression" dxfId="1905" priority="13">
      <formula>F57&gt;0</formula>
    </cfRule>
    <cfRule type="expression" dxfId="1904" priority="14">
      <formula>F57&lt;0</formula>
    </cfRule>
  </conditionalFormatting>
  <conditionalFormatting sqref="H57:H61">
    <cfRule type="expression" dxfId="1903" priority="11">
      <formula>H57&gt;0</formula>
    </cfRule>
    <cfRule type="expression" dxfId="1902" priority="12">
      <formula>H57&lt;0</formula>
    </cfRule>
  </conditionalFormatting>
  <conditionalFormatting sqref="F75:F77">
    <cfRule type="expression" dxfId="1901" priority="7">
      <formula>F75&gt;0</formula>
    </cfRule>
    <cfRule type="expression" dxfId="1900" priority="8">
      <formula>F75&lt;0</formula>
    </cfRule>
  </conditionalFormatting>
  <conditionalFormatting sqref="F75:F77">
    <cfRule type="expression" dxfId="1899" priority="9">
      <formula>F75&gt;0</formula>
    </cfRule>
    <cfRule type="expression" dxfId="1898" priority="10">
      <formula>F75&lt;0</formula>
    </cfRule>
  </conditionalFormatting>
  <conditionalFormatting sqref="H75:H77">
    <cfRule type="expression" dxfId="1897" priority="5">
      <formula>H75&gt;0</formula>
    </cfRule>
    <cfRule type="expression" dxfId="1896" priority="6">
      <formula>H75&lt;0</formula>
    </cfRule>
  </conditionalFormatting>
  <conditionalFormatting sqref="F22:F30">
    <cfRule type="expression" dxfId="1895" priority="3">
      <formula>F22&gt;0</formula>
    </cfRule>
    <cfRule type="expression" dxfId="1894" priority="4">
      <formula>F22&lt;0</formula>
    </cfRule>
  </conditionalFormatting>
  <conditionalFormatting sqref="F99:F101">
    <cfRule type="expression" dxfId="1893" priority="1">
      <formula>F99&gt;0</formula>
    </cfRule>
    <cfRule type="expression" dxfId="189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1" priority="25">
      <formula>F30&gt;0</formula>
    </cfRule>
    <cfRule type="expression" dxfId="1890" priority="26">
      <formula>F30&lt;0</formula>
    </cfRule>
  </conditionalFormatting>
  <conditionalFormatting sqref="Q7">
    <cfRule type="expression" dxfId="1889" priority="23">
      <formula>Q7&gt;0</formula>
    </cfRule>
    <cfRule type="expression" dxfId="1888" priority="24">
      <formula>Q7&lt;0</formula>
    </cfRule>
  </conditionalFormatting>
  <conditionalFormatting sqref="Q8">
    <cfRule type="expression" dxfId="1887" priority="21">
      <formula>Q8&gt;0</formula>
    </cfRule>
    <cfRule type="expression" dxfId="1886" priority="22">
      <formula>Q8&lt;0</formula>
    </cfRule>
  </conditionalFormatting>
  <conditionalFormatting sqref="M74">
    <cfRule type="expression" dxfId="1885" priority="15">
      <formula>M74&gt;0</formula>
    </cfRule>
    <cfRule type="expression" dxfId="1884" priority="16">
      <formula>M74&lt;0</formula>
    </cfRule>
  </conditionalFormatting>
  <conditionalFormatting sqref="F113:F149 H113:H149">
    <cfRule type="expression" dxfId="1883" priority="13">
      <formula>F113&gt;0</formula>
    </cfRule>
    <cfRule type="expression" dxfId="1882" priority="14">
      <formula>F113&lt;0</formula>
    </cfRule>
  </conditionalFormatting>
  <conditionalFormatting sqref="F105:F112">
    <cfRule type="expression" dxfId="1881" priority="11">
      <formula>F105&gt;0</formula>
    </cfRule>
    <cfRule type="expression" dxfId="1880" priority="12">
      <formula>F105&lt;0</formula>
    </cfRule>
  </conditionalFormatting>
  <conditionalFormatting sqref="H105:H112">
    <cfRule type="expression" dxfId="1879" priority="9">
      <formula>H105&gt;0</formula>
    </cfRule>
    <cfRule type="expression" dxfId="1878" priority="10">
      <formula>H105&lt;0</formula>
    </cfRule>
  </conditionalFormatting>
  <conditionalFormatting sqref="Q10">
    <cfRule type="expression" dxfId="1877" priority="7">
      <formula>Q10&gt;0</formula>
    </cfRule>
    <cfRule type="expression" dxfId="1876" priority="8">
      <formula>Q10&lt;0</formula>
    </cfRule>
  </conditionalFormatting>
  <conditionalFormatting sqref="F25:F29">
    <cfRule type="expression" dxfId="1875" priority="5">
      <formula>F25&gt;0</formula>
    </cfRule>
    <cfRule type="expression" dxfId="1874" priority="6">
      <formula>F25&lt;0</formula>
    </cfRule>
  </conditionalFormatting>
  <conditionalFormatting sqref="H25:H29">
    <cfRule type="expression" dxfId="1873" priority="3">
      <formula>H25&gt;0</formula>
    </cfRule>
    <cfRule type="expression" dxfId="1872" priority="4">
      <formula>H25&lt;0</formula>
    </cfRule>
  </conditionalFormatting>
  <conditionalFormatting sqref="J26:J35">
    <cfRule type="expression" dxfId="1871" priority="1">
      <formula>J26&gt;0</formula>
    </cfRule>
    <cfRule type="expression" dxfId="1870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1242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69" priority="47">
      <formula>F7&gt;0</formula>
    </cfRule>
    <cfRule type="expression" dxfId="1868" priority="48">
      <formula>F7&lt;0</formula>
    </cfRule>
  </conditionalFormatting>
  <conditionalFormatting sqref="Q8">
    <cfRule type="expression" dxfId="1867" priority="45">
      <formula>Q8&gt;0</formula>
    </cfRule>
    <cfRule type="expression" dxfId="1866" priority="46">
      <formula>Q8&lt;0</formula>
    </cfRule>
  </conditionalFormatting>
  <conditionalFormatting sqref="F41:F60">
    <cfRule type="expression" dxfId="1865" priority="43">
      <formula>F41&gt;0</formula>
    </cfRule>
    <cfRule type="expression" dxfId="1864" priority="44">
      <formula>F41&lt;0</formula>
    </cfRule>
  </conditionalFormatting>
  <conditionalFormatting sqref="H41:H60">
    <cfRule type="expression" dxfId="1863" priority="41">
      <formula>H41&gt;0</formula>
    </cfRule>
    <cfRule type="expression" dxfId="1862" priority="42">
      <formula>H41&lt;0</formula>
    </cfRule>
  </conditionalFormatting>
  <conditionalFormatting sqref="Q10">
    <cfRule type="expression" dxfId="1861" priority="35">
      <formula>Q10&gt;0</formula>
    </cfRule>
    <cfRule type="expression" dxfId="1860" priority="36">
      <formula>Q10&lt;0</formula>
    </cfRule>
  </conditionalFormatting>
  <conditionalFormatting sqref="J36:J60">
    <cfRule type="expression" dxfId="1859" priority="33">
      <formula>J36&gt;0</formula>
    </cfRule>
    <cfRule type="expression" dxfId="1858" priority="34">
      <formula>J36&lt;0</formula>
    </cfRule>
  </conditionalFormatting>
  <conditionalFormatting sqref="K36:K49">
    <cfRule type="expression" dxfId="1857" priority="31">
      <formula>K36&gt;0</formula>
    </cfRule>
    <cfRule type="expression" dxfId="1856" priority="32">
      <formula>K36&lt;0</formula>
    </cfRule>
  </conditionalFormatting>
  <conditionalFormatting sqref="L36:L49">
    <cfRule type="expression" dxfId="1855" priority="29">
      <formula>L36&gt;0</formula>
    </cfRule>
    <cfRule type="expression" dxfId="1854" priority="30">
      <formula>L36&lt;0</formula>
    </cfRule>
  </conditionalFormatting>
  <conditionalFormatting sqref="F114:F135">
    <cfRule type="expression" dxfId="1853" priority="27">
      <formula>F114&gt;0</formula>
    </cfRule>
    <cfRule type="expression" dxfId="1852" priority="28">
      <formula>F114&lt;0</formula>
    </cfRule>
  </conditionalFormatting>
  <conditionalFormatting sqref="H114:H135">
    <cfRule type="expression" dxfId="1851" priority="25">
      <formula>H114&gt;0</formula>
    </cfRule>
    <cfRule type="expression" dxfId="1850" priority="26">
      <formula>H114&lt;0</formula>
    </cfRule>
  </conditionalFormatting>
  <conditionalFormatting sqref="J114:J127">
    <cfRule type="expression" dxfId="1849" priority="23">
      <formula>J114&gt;0</formula>
    </cfRule>
    <cfRule type="expression" dxfId="1848" priority="24">
      <formula>J114&lt;0</formula>
    </cfRule>
  </conditionalFormatting>
  <conditionalFormatting sqref="K114:K127">
    <cfRule type="expression" dxfId="1847" priority="21">
      <formula>K114&gt;0</formula>
    </cfRule>
    <cfRule type="expression" dxfId="1846" priority="22">
      <formula>K114&lt;0</formula>
    </cfRule>
  </conditionalFormatting>
  <conditionalFormatting sqref="L114:L127">
    <cfRule type="expression" dxfId="1845" priority="19">
      <formula>L114&gt;0</formula>
    </cfRule>
    <cfRule type="expression" dxfId="1844" priority="20">
      <formula>L114&lt;0</formula>
    </cfRule>
  </conditionalFormatting>
  <conditionalFormatting sqref="F36:F40">
    <cfRule type="expression" dxfId="1843" priority="17">
      <formula>F36&gt;0</formula>
    </cfRule>
    <cfRule type="expression" dxfId="1842" priority="18">
      <formula>F36&lt;0</formula>
    </cfRule>
  </conditionalFormatting>
  <conditionalFormatting sqref="H36:H40">
    <cfRule type="expression" dxfId="1841" priority="15">
      <formula>H36&gt;0</formula>
    </cfRule>
    <cfRule type="expression" dxfId="1840" priority="16">
      <formula>H36&lt;0</formula>
    </cfRule>
  </conditionalFormatting>
  <conditionalFormatting sqref="F61:F62">
    <cfRule type="expression" dxfId="1839" priority="13">
      <formula>F61&gt;0</formula>
    </cfRule>
    <cfRule type="expression" dxfId="1838" priority="14">
      <formula>F61&lt;0</formula>
    </cfRule>
  </conditionalFormatting>
  <conditionalFormatting sqref="H61:H62">
    <cfRule type="expression" dxfId="1837" priority="11">
      <formula>H61&gt;0</formula>
    </cfRule>
    <cfRule type="expression" dxfId="1836" priority="12">
      <formula>H61&lt;0</formula>
    </cfRule>
  </conditionalFormatting>
  <conditionalFormatting sqref="J61:J62">
    <cfRule type="expression" dxfId="1835" priority="9">
      <formula>J61&gt;0</formula>
    </cfRule>
    <cfRule type="expression" dxfId="1834" priority="10">
      <formula>J61&lt;0</formula>
    </cfRule>
  </conditionalFormatting>
  <conditionalFormatting sqref="J74:J75 H74:H75 F74:F75">
    <cfRule type="expression" dxfId="1833" priority="7">
      <formula>F74&gt;0</formula>
    </cfRule>
    <cfRule type="expression" dxfId="1832" priority="8">
      <formula>F74&lt;0</formula>
    </cfRule>
  </conditionalFormatting>
  <conditionalFormatting sqref="J79:J82 F79:F83 H79:H83">
    <cfRule type="expression" dxfId="1831" priority="3">
      <formula>F79&gt;0</formula>
    </cfRule>
    <cfRule type="expression" dxfId="1830" priority="4">
      <formula>F79&lt;0</formula>
    </cfRule>
  </conditionalFormatting>
  <conditionalFormatting sqref="J84:J86 F84:F86 H84:H86">
    <cfRule type="expression" dxfId="1829" priority="1">
      <formula>F84&gt;0</formula>
    </cfRule>
    <cfRule type="expression" dxfId="1828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89.51</v>
      </c>
      <c r="R4" s="495">
        <v>3.3399999999999999E-2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8951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-272.70000000000073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-272.70000000000073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-2.9565141971226373E-2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7.5969165456373586E-3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18.844210526315791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8" t="s">
        <v>78</v>
      </c>
      <c r="P18" s="87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98.461000000000013</v>
      </c>
      <c r="W19" s="134"/>
    </row>
    <row r="20" spans="1:23" x14ac:dyDescent="0.25">
      <c r="O20" s="81">
        <v>1.0900000000000001</v>
      </c>
      <c r="P20" s="81">
        <f t="shared" ref="P20:P39" si="0">O20*$Q$4</f>
        <v>97.565900000000013</v>
      </c>
      <c r="W20" s="134"/>
    </row>
    <row r="21" spans="1:23" x14ac:dyDescent="0.25">
      <c r="O21" s="81">
        <v>1.08</v>
      </c>
      <c r="P21" s="81">
        <f t="shared" si="0"/>
        <v>96.670800000000014</v>
      </c>
      <c r="W21" s="134"/>
    </row>
    <row r="22" spans="1:23" x14ac:dyDescent="0.25">
      <c r="O22" s="81">
        <v>1.07</v>
      </c>
      <c r="P22" s="81">
        <f t="shared" si="0"/>
        <v>95.775700000000015</v>
      </c>
      <c r="W22" s="134"/>
    </row>
    <row r="23" spans="1:23" x14ac:dyDescent="0.25">
      <c r="O23" s="81">
        <v>1.06</v>
      </c>
      <c r="P23" s="81">
        <f t="shared" si="0"/>
        <v>94.880600000000015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93.985500000000016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93.090400000000002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92.195300000000003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91.300200000000004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90.405100000000004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89.51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88.614900000000006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87.719800000000006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86.824700000000007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85.929600000000008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85.034499999999994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84.139399999999995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83.24430000000001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82.34920000000001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81.454100000000011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80.559000000000012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>C42*(E42-D42)</f>
        <v>-235.99999999999994</v>
      </c>
      <c r="G42" s="39">
        <f>D42*C42</f>
        <v>9224</v>
      </c>
      <c r="H42" s="222">
        <f>(E42-D42)/D42</f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27" priority="25">
      <formula>F47&gt;0</formula>
    </cfRule>
    <cfRule type="expression" dxfId="1826" priority="26">
      <formula>F47&lt;0</formula>
    </cfRule>
  </conditionalFormatting>
  <conditionalFormatting sqref="Q7">
    <cfRule type="expression" dxfId="1825" priority="23">
      <formula>Q7&gt;0</formula>
    </cfRule>
    <cfRule type="expression" dxfId="1824" priority="24">
      <formula>Q7&lt;0</formula>
    </cfRule>
  </conditionalFormatting>
  <conditionalFormatting sqref="Q8">
    <cfRule type="expression" dxfId="1823" priority="21">
      <formula>Q8&gt;0</formula>
    </cfRule>
    <cfRule type="expression" dxfId="1822" priority="22">
      <formula>Q8&lt;0</formula>
    </cfRule>
  </conditionalFormatting>
  <conditionalFormatting sqref="F25:F37 F43:F46">
    <cfRule type="expression" dxfId="1821" priority="19">
      <formula>F25&gt;0</formula>
    </cfRule>
    <cfRule type="expression" dxfId="1820" priority="20">
      <formula>F25&lt;0</formula>
    </cfRule>
  </conditionalFormatting>
  <conditionalFormatting sqref="H25:H37 H41:H46">
    <cfRule type="expression" dxfId="1819" priority="17">
      <formula>H25&gt;0</formula>
    </cfRule>
    <cfRule type="expression" dxfId="1818" priority="18">
      <formula>H25&lt;0</formula>
    </cfRule>
  </conditionalFormatting>
  <conditionalFormatting sqref="F89:F110">
    <cfRule type="expression" dxfId="1817" priority="15">
      <formula>F89&gt;0</formula>
    </cfRule>
    <cfRule type="expression" dxfId="1816" priority="16">
      <formula>F89&lt;0</formula>
    </cfRule>
  </conditionalFormatting>
  <conditionalFormatting sqref="H89:H110">
    <cfRule type="expression" dxfId="1815" priority="13">
      <formula>H89&gt;0</formula>
    </cfRule>
    <cfRule type="expression" dxfId="1814" priority="14">
      <formula>H89&lt;0</formula>
    </cfRule>
  </conditionalFormatting>
  <conditionalFormatting sqref="Q10">
    <cfRule type="expression" dxfId="1813" priority="11">
      <formula>Q10&gt;0</formula>
    </cfRule>
    <cfRule type="expression" dxfId="1812" priority="12">
      <formula>Q10&lt;0</formula>
    </cfRule>
  </conditionalFormatting>
  <conditionalFormatting sqref="J25:J38">
    <cfRule type="expression" dxfId="1811" priority="9">
      <formula>J25&gt;0</formula>
    </cfRule>
    <cfRule type="expression" dxfId="1810" priority="10">
      <formula>J25&lt;0</formula>
    </cfRule>
  </conditionalFormatting>
  <conditionalFormatting sqref="K25:K38">
    <cfRule type="expression" dxfId="1809" priority="7">
      <formula>K25&gt;0</formula>
    </cfRule>
    <cfRule type="expression" dxfId="1808" priority="8">
      <formula>K25&lt;0</formula>
    </cfRule>
  </conditionalFormatting>
  <conditionalFormatting sqref="F38:F42">
    <cfRule type="expression" dxfId="1807" priority="3">
      <formula>F38&gt;0</formula>
    </cfRule>
    <cfRule type="expression" dxfId="1806" priority="4">
      <formula>F38&lt;0</formula>
    </cfRule>
  </conditionalFormatting>
  <conditionalFormatting sqref="H38:H40">
    <cfRule type="expression" dxfId="1805" priority="1">
      <formula>H38&gt;0</formula>
    </cfRule>
    <cfRule type="expression" dxfId="1804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3" priority="25">
      <formula>F7&gt;0</formula>
    </cfRule>
    <cfRule type="expression" dxfId="1802" priority="26">
      <formula>F7&lt;0</formula>
    </cfRule>
  </conditionalFormatting>
  <conditionalFormatting sqref="Q8">
    <cfRule type="expression" dxfId="1801" priority="23">
      <formula>Q8&gt;0</formula>
    </cfRule>
    <cfRule type="expression" dxfId="1800" priority="24">
      <formula>Q8&lt;0</formula>
    </cfRule>
  </conditionalFormatting>
  <conditionalFormatting sqref="F93:F114">
    <cfRule type="expression" dxfId="1799" priority="17">
      <formula>F93&gt;0</formula>
    </cfRule>
    <cfRule type="expression" dxfId="1798" priority="18">
      <formula>F93&lt;0</formula>
    </cfRule>
  </conditionalFormatting>
  <conditionalFormatting sqref="H93:H114">
    <cfRule type="expression" dxfId="1797" priority="15">
      <formula>H93&gt;0</formula>
    </cfRule>
    <cfRule type="expression" dxfId="1796" priority="16">
      <formula>H93&lt;0</formula>
    </cfRule>
  </conditionalFormatting>
  <conditionalFormatting sqref="Q10">
    <cfRule type="expression" dxfId="1795" priority="13">
      <formula>Q10&gt;0</formula>
    </cfRule>
    <cfRule type="expression" dxfId="1794" priority="14">
      <formula>Q10&lt;0</formula>
    </cfRule>
  </conditionalFormatting>
  <conditionalFormatting sqref="J25:J38">
    <cfRule type="expression" dxfId="1793" priority="11">
      <formula>J25&gt;0</formula>
    </cfRule>
    <cfRule type="expression" dxfId="1792" priority="12">
      <formula>J25&lt;0</formula>
    </cfRule>
  </conditionalFormatting>
  <conditionalFormatting sqref="K25:K38">
    <cfRule type="expression" dxfId="1791" priority="9">
      <formula>K25&gt;0</formula>
    </cfRule>
    <cfRule type="expression" dxfId="1790" priority="10">
      <formula>K25&lt;0</formula>
    </cfRule>
  </conditionalFormatting>
  <conditionalFormatting sqref="L25:L34">
    <cfRule type="expression" dxfId="1789" priority="7">
      <formula>L25&gt;0</formula>
    </cfRule>
    <cfRule type="expression" dxfId="1788" priority="8">
      <formula>L25&lt;0</formula>
    </cfRule>
  </conditionalFormatting>
  <conditionalFormatting sqref="J43">
    <cfRule type="expression" dxfId="1787" priority="5">
      <formula>J43&gt;0</formula>
    </cfRule>
    <cfRule type="expression" dxfId="1786" priority="6">
      <formula>J43&lt;0</formula>
    </cfRule>
  </conditionalFormatting>
  <conditionalFormatting sqref="M25:M34">
    <cfRule type="expression" dxfId="1785" priority="3">
      <formula>M25&gt;0</formula>
    </cfRule>
    <cfRule type="expression" dxfId="1784" priority="4">
      <formula>M25&lt;0</formula>
    </cfRule>
  </conditionalFormatting>
  <conditionalFormatting sqref="H61:H64 F61:F64">
    <cfRule type="expression" dxfId="1783" priority="1">
      <formula>F61&gt;0</formula>
    </cfRule>
    <cfRule type="expression" dxfId="178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1275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30.041450000000005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35.989899999999999</v>
      </c>
      <c r="R4" s="495">
        <v>2.1299999999999999E-2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7197.98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6008.2900000000009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1189.6899999999987</v>
      </c>
      <c r="R7" s="29">
        <v>43409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1189.6899999999987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0.19800808549520721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2.111703561276914E-2</v>
      </c>
      <c r="R11">
        <v>0.19</v>
      </c>
    </row>
    <row r="12" spans="1:21" x14ac:dyDescent="0.25">
      <c r="H12" s="70"/>
      <c r="O12" s="11" t="s">
        <v>974</v>
      </c>
      <c r="Q12" s="1" t="s">
        <v>1208</v>
      </c>
    </row>
    <row r="13" spans="1:21" x14ac:dyDescent="0.25">
      <c r="H13" s="70"/>
      <c r="O13" s="11" t="s">
        <v>952</v>
      </c>
      <c r="Q13" s="2">
        <f>Q4/2.5</f>
        <v>14.395959999999999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28255.5</v>
      </c>
      <c r="G18" s="14"/>
      <c r="H18" s="71">
        <f>SUM(H2:H8)</f>
        <v>650</v>
      </c>
      <c r="I18" s="18"/>
      <c r="J18" s="18"/>
      <c r="K18" s="18">
        <f>SUM(K2:K8)</f>
        <v>22152.21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39.588889999999999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39.228991000000001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38.869092000000002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38.509193000000003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38.149293999999998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37.789394999999999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37.429496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37.069597000000002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36.709697999999996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36.349798999999997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35.989899999999999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35.630001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35.270102000000001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34.910202999999996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34.550303999999997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34.190404999999998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33.830506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33.470607000000001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33.110708000000002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32.750808999999997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32.390909999999998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0" si="9">C44*(E44-D44)</f>
        <v>818.27999999999963</v>
      </c>
      <c r="G44" s="39">
        <f t="shared" ref="G44:G50" si="10">D44*C44</f>
        <v>4493.22</v>
      </c>
      <c r="H44" s="222">
        <f t="shared" ref="H44:H50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4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81" priority="33">
      <formula>F59&gt;0</formula>
    </cfRule>
    <cfRule type="expression" dxfId="1780" priority="34">
      <formula>F59&lt;0</formula>
    </cfRule>
  </conditionalFormatting>
  <conditionalFormatting sqref="Q7">
    <cfRule type="expression" dxfId="1779" priority="31">
      <formula>Q7&gt;0</formula>
    </cfRule>
    <cfRule type="expression" dxfId="1778" priority="32">
      <formula>Q7&lt;0</formula>
    </cfRule>
  </conditionalFormatting>
  <conditionalFormatting sqref="Q8">
    <cfRule type="expression" dxfId="1777" priority="29">
      <formula>Q8&gt;0</formula>
    </cfRule>
    <cfRule type="expression" dxfId="1776" priority="30">
      <formula>Q8&lt;0</formula>
    </cfRule>
  </conditionalFormatting>
  <conditionalFormatting sqref="F30:F58">
    <cfRule type="expression" dxfId="1775" priority="27">
      <formula>F30&gt;0</formula>
    </cfRule>
    <cfRule type="expression" dxfId="1774" priority="28">
      <formula>F30&lt;0</formula>
    </cfRule>
  </conditionalFormatting>
  <conditionalFormatting sqref="H30:H58">
    <cfRule type="expression" dxfId="1773" priority="25">
      <formula>H30&gt;0</formula>
    </cfRule>
    <cfRule type="expression" dxfId="1772" priority="26">
      <formula>H30&lt;0</formula>
    </cfRule>
  </conditionalFormatting>
  <conditionalFormatting sqref="Q10">
    <cfRule type="expression" dxfId="1771" priority="23">
      <formula>Q10&gt;0</formula>
    </cfRule>
    <cfRule type="expression" dxfId="1770" priority="24">
      <formula>Q10&lt;0</formula>
    </cfRule>
  </conditionalFormatting>
  <conditionalFormatting sqref="J25:J38">
    <cfRule type="expression" dxfId="1769" priority="21">
      <formula>J25&gt;0</formula>
    </cfRule>
    <cfRule type="expression" dxfId="1768" priority="22">
      <formula>J25&lt;0</formula>
    </cfRule>
  </conditionalFormatting>
  <conditionalFormatting sqref="K25:K33">
    <cfRule type="expression" dxfId="1767" priority="19">
      <formula>K25&gt;0</formula>
    </cfRule>
    <cfRule type="expression" dxfId="1766" priority="20">
      <formula>K25&lt;0</formula>
    </cfRule>
  </conditionalFormatting>
  <conditionalFormatting sqref="L25:L38">
    <cfRule type="expression" dxfId="1765" priority="17">
      <formula>L25&gt;0</formula>
    </cfRule>
    <cfRule type="expression" dxfId="1764" priority="18">
      <formula>L25&lt;0</formula>
    </cfRule>
  </conditionalFormatting>
  <conditionalFormatting sqref="F89:F110">
    <cfRule type="expression" dxfId="1763" priority="15">
      <formula>F89&gt;0</formula>
    </cfRule>
    <cfRule type="expression" dxfId="1762" priority="16">
      <formula>F89&lt;0</formula>
    </cfRule>
  </conditionalFormatting>
  <conditionalFormatting sqref="H89:H110">
    <cfRule type="expression" dxfId="1761" priority="13">
      <formula>H89&gt;0</formula>
    </cfRule>
    <cfRule type="expression" dxfId="1760" priority="14">
      <formula>H89&lt;0</formula>
    </cfRule>
  </conditionalFormatting>
  <conditionalFormatting sqref="J89:J102">
    <cfRule type="expression" dxfId="1759" priority="11">
      <formula>J89&gt;0</formula>
    </cfRule>
    <cfRule type="expression" dxfId="1758" priority="12">
      <formula>J89&lt;0</formula>
    </cfRule>
  </conditionalFormatting>
  <conditionalFormatting sqref="K89:K102">
    <cfRule type="expression" dxfId="1757" priority="9">
      <formula>K89&gt;0</formula>
    </cfRule>
    <cfRule type="expression" dxfId="1756" priority="10">
      <formula>K89&lt;0</formula>
    </cfRule>
  </conditionalFormatting>
  <conditionalFormatting sqref="L89:L102">
    <cfRule type="expression" dxfId="1755" priority="7">
      <formula>L89&gt;0</formula>
    </cfRule>
    <cfRule type="expression" dxfId="1754" priority="8">
      <formula>L89&lt;0</formula>
    </cfRule>
  </conditionalFormatting>
  <conditionalFormatting sqref="F25:F29">
    <cfRule type="expression" dxfId="1753" priority="5">
      <formula>F25&gt;0</formula>
    </cfRule>
    <cfRule type="expression" dxfId="1752" priority="6">
      <formula>F25&lt;0</formula>
    </cfRule>
  </conditionalFormatting>
  <conditionalFormatting sqref="H25:H29">
    <cfRule type="expression" dxfId="1751" priority="3">
      <formula>H25&gt;0</formula>
    </cfRule>
    <cfRule type="expression" dxfId="1750" priority="4">
      <formula>H25&lt;0</formula>
    </cfRule>
  </conditionalFormatting>
  <conditionalFormatting sqref="F29">
    <cfRule type="expression" dxfId="1749" priority="1">
      <formula>F29&gt;0</formula>
    </cfRule>
    <cfRule type="expression" dxfId="174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47" priority="31">
      <formula>F47&gt;0</formula>
    </cfRule>
    <cfRule type="expression" dxfId="1746" priority="32">
      <formula>F47&lt;0</formula>
    </cfRule>
  </conditionalFormatting>
  <conditionalFormatting sqref="Q7">
    <cfRule type="expression" dxfId="1745" priority="29">
      <formula>Q7&gt;0</formula>
    </cfRule>
    <cfRule type="expression" dxfId="1744" priority="30">
      <formula>Q7&lt;0</formula>
    </cfRule>
  </conditionalFormatting>
  <conditionalFormatting sqref="Q8">
    <cfRule type="expression" dxfId="1743" priority="27">
      <formula>Q8&gt;0</formula>
    </cfRule>
    <cfRule type="expression" dxfId="1742" priority="28">
      <formula>Q8&lt;0</formula>
    </cfRule>
  </conditionalFormatting>
  <conditionalFormatting sqref="F30:F46">
    <cfRule type="expression" dxfId="1741" priority="25">
      <formula>F30&gt;0</formula>
    </cfRule>
    <cfRule type="expression" dxfId="1740" priority="26">
      <formula>F30&lt;0</formula>
    </cfRule>
  </conditionalFormatting>
  <conditionalFormatting sqref="H30:H46">
    <cfRule type="expression" dxfId="1739" priority="23">
      <formula>H30&gt;0</formula>
    </cfRule>
    <cfRule type="expression" dxfId="1738" priority="24">
      <formula>H30&lt;0</formula>
    </cfRule>
  </conditionalFormatting>
  <conditionalFormatting sqref="Q10">
    <cfRule type="expression" dxfId="1737" priority="21">
      <formula>Q10&gt;0</formula>
    </cfRule>
    <cfRule type="expression" dxfId="1736" priority="22">
      <formula>Q10&lt;0</formula>
    </cfRule>
  </conditionalFormatting>
  <conditionalFormatting sqref="J25:J38">
    <cfRule type="expression" dxfId="1735" priority="19">
      <formula>J25&gt;0</formula>
    </cfRule>
    <cfRule type="expression" dxfId="1734" priority="20">
      <formula>J25&lt;0</formula>
    </cfRule>
  </conditionalFormatting>
  <conditionalFormatting sqref="K25:K38">
    <cfRule type="expression" dxfId="1733" priority="17">
      <formula>K25&gt;0</formula>
    </cfRule>
    <cfRule type="expression" dxfId="1732" priority="18">
      <formula>K25&lt;0</formula>
    </cfRule>
  </conditionalFormatting>
  <conditionalFormatting sqref="L25:L38">
    <cfRule type="expression" dxfId="1731" priority="15">
      <formula>L25&gt;0</formula>
    </cfRule>
    <cfRule type="expression" dxfId="1730" priority="16">
      <formula>L25&lt;0</formula>
    </cfRule>
  </conditionalFormatting>
  <conditionalFormatting sqref="F89:F110">
    <cfRule type="expression" dxfId="1729" priority="13">
      <formula>F89&gt;0</formula>
    </cfRule>
    <cfRule type="expression" dxfId="1728" priority="14">
      <formula>F89&lt;0</formula>
    </cfRule>
  </conditionalFormatting>
  <conditionalFormatting sqref="H89:H110">
    <cfRule type="expression" dxfId="1727" priority="11">
      <formula>H89&gt;0</formula>
    </cfRule>
    <cfRule type="expression" dxfId="1726" priority="12">
      <formula>H89&lt;0</formula>
    </cfRule>
  </conditionalFormatting>
  <conditionalFormatting sqref="J89:J102">
    <cfRule type="expression" dxfId="1725" priority="9">
      <formula>J89&gt;0</formula>
    </cfRule>
    <cfRule type="expression" dxfId="1724" priority="10">
      <formula>J89&lt;0</formula>
    </cfRule>
  </conditionalFormatting>
  <conditionalFormatting sqref="K89:K102">
    <cfRule type="expression" dxfId="1723" priority="7">
      <formula>K89&gt;0</formula>
    </cfRule>
    <cfRule type="expression" dxfId="1722" priority="8">
      <formula>K89&lt;0</formula>
    </cfRule>
  </conditionalFormatting>
  <conditionalFormatting sqref="L89:L102">
    <cfRule type="expression" dxfId="1721" priority="5">
      <formula>L89&gt;0</formula>
    </cfRule>
    <cfRule type="expression" dxfId="1720" priority="6">
      <formula>L89&lt;0</formula>
    </cfRule>
  </conditionalFormatting>
  <conditionalFormatting sqref="F25:F29">
    <cfRule type="expression" dxfId="1719" priority="3">
      <formula>F25&gt;0</formula>
    </cfRule>
    <cfRule type="expression" dxfId="1718" priority="4">
      <formula>F25&lt;0</formula>
    </cfRule>
  </conditionalFormatting>
  <conditionalFormatting sqref="H25:H29">
    <cfRule type="expression" dxfId="1717" priority="1">
      <formula>H25&gt;0</formula>
    </cfRule>
    <cfRule type="expression" dxfId="17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1247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1257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40.94</v>
      </c>
      <c r="R4" s="495">
        <v>-1.47E-2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16376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-3838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-3838</v>
      </c>
      <c r="T8" s="1">
        <v>43362</v>
      </c>
      <c r="U8" s="837" t="s">
        <v>1287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-0.18986840803403582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4.2012701514411332E-2</v>
      </c>
      <c r="R11">
        <v>0.43</v>
      </c>
      <c r="T11" s="1">
        <v>43391</v>
      </c>
      <c r="U11" s="837" t="s">
        <v>1312</v>
      </c>
    </row>
    <row r="12" spans="1:21" x14ac:dyDescent="0.25">
      <c r="H12" s="70"/>
      <c r="O12" s="11" t="s">
        <v>925</v>
      </c>
      <c r="Q12" s="1" t="s">
        <v>1290</v>
      </c>
    </row>
    <row r="13" spans="1:21" x14ac:dyDescent="0.25">
      <c r="H13" s="70"/>
      <c r="O13" s="11" t="s">
        <v>952</v>
      </c>
      <c r="Q13" s="2">
        <f>Q4/(3.94+4.03)*2</f>
        <v>10.273525721455457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45.033999999999999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44.624600000000001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44.215200000000003</v>
      </c>
    </row>
    <row r="20" spans="1:20" x14ac:dyDescent="0.25">
      <c r="O20" s="81">
        <v>1.07</v>
      </c>
      <c r="P20" s="81">
        <f t="shared" si="0"/>
        <v>43.805799999999998</v>
      </c>
    </row>
    <row r="21" spans="1:20" x14ac:dyDescent="0.25">
      <c r="O21" s="81">
        <v>1.06</v>
      </c>
      <c r="P21" s="81">
        <f t="shared" si="0"/>
        <v>43.3964</v>
      </c>
    </row>
    <row r="22" spans="1:20" x14ac:dyDescent="0.25">
      <c r="O22" s="81">
        <v>1.05</v>
      </c>
      <c r="P22" s="81">
        <f t="shared" si="0"/>
        <v>42.987000000000002</v>
      </c>
    </row>
    <row r="23" spans="1:20" x14ac:dyDescent="0.25">
      <c r="O23" s="81">
        <v>1.04</v>
      </c>
      <c r="P23" s="81">
        <f t="shared" si="0"/>
        <v>42.577599999999997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42.168199999999999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41.758800000000001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41.349399999999996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40.94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40.5306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40.121199999999995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39.711799999999997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39.302399999999999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:F33" si="4">C32*(E32-D32)</f>
        <v>-3169.9999999999991</v>
      </c>
      <c r="G32" s="39">
        <f t="shared" ref="G32:G33" si="5">D32*C32</f>
        <v>20214</v>
      </c>
      <c r="H32" s="222">
        <f t="shared" ref="H32:H33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38.892999999999994</v>
      </c>
    </row>
    <row r="33" spans="2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222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38.483599999999996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38.074199999999998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37.6648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37.255400000000002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36.845999999999997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5" priority="35">
      <formula>F54&gt;0</formula>
    </cfRule>
    <cfRule type="expression" dxfId="1714" priority="36">
      <formula>F54&lt;0</formula>
    </cfRule>
  </conditionalFormatting>
  <conditionalFormatting sqref="Q7">
    <cfRule type="expression" dxfId="1713" priority="33">
      <formula>Q7&gt;0</formula>
    </cfRule>
    <cfRule type="expression" dxfId="1712" priority="34">
      <formula>Q7&lt;0</formula>
    </cfRule>
  </conditionalFormatting>
  <conditionalFormatting sqref="Q8">
    <cfRule type="expression" dxfId="1711" priority="31">
      <formula>Q8&gt;0</formula>
    </cfRule>
    <cfRule type="expression" dxfId="1710" priority="32">
      <formula>Q8&lt;0</formula>
    </cfRule>
  </conditionalFormatting>
  <conditionalFormatting sqref="F30:F53">
    <cfRule type="expression" dxfId="1709" priority="29">
      <formula>F30&gt;0</formula>
    </cfRule>
    <cfRule type="expression" dxfId="1708" priority="30">
      <formula>F30&lt;0</formula>
    </cfRule>
  </conditionalFormatting>
  <conditionalFormatting sqref="H30:H53">
    <cfRule type="expression" dxfId="1707" priority="27">
      <formula>H30&gt;0</formula>
    </cfRule>
    <cfRule type="expression" dxfId="1706" priority="28">
      <formula>H30&lt;0</formula>
    </cfRule>
  </conditionalFormatting>
  <conditionalFormatting sqref="Q10">
    <cfRule type="expression" dxfId="1705" priority="25">
      <formula>Q10&gt;0</formula>
    </cfRule>
    <cfRule type="expression" dxfId="1704" priority="26">
      <formula>Q10&lt;0</formula>
    </cfRule>
  </conditionalFormatting>
  <conditionalFormatting sqref="J25:J39">
    <cfRule type="expression" dxfId="1703" priority="23">
      <formula>J25&gt;0</formula>
    </cfRule>
    <cfRule type="expression" dxfId="1702" priority="24">
      <formula>J25&lt;0</formula>
    </cfRule>
  </conditionalFormatting>
  <conditionalFormatting sqref="K25:K39">
    <cfRule type="expression" dxfId="1701" priority="21">
      <formula>K25&gt;0</formula>
    </cfRule>
    <cfRule type="expression" dxfId="1700" priority="22">
      <formula>K25&lt;0</formula>
    </cfRule>
  </conditionalFormatting>
  <conditionalFormatting sqref="L25">
    <cfRule type="expression" dxfId="1699" priority="19">
      <formula>L25&gt;0</formula>
    </cfRule>
    <cfRule type="expression" dxfId="1698" priority="20">
      <formula>L25&lt;0</formula>
    </cfRule>
  </conditionalFormatting>
  <conditionalFormatting sqref="F89:F110">
    <cfRule type="expression" dxfId="1697" priority="17">
      <formula>F89&gt;0</formula>
    </cfRule>
    <cfRule type="expression" dxfId="1696" priority="18">
      <formula>F89&lt;0</formula>
    </cfRule>
  </conditionalFormatting>
  <conditionalFormatting sqref="H89:H110">
    <cfRule type="expression" dxfId="1695" priority="15">
      <formula>H89&gt;0</formula>
    </cfRule>
    <cfRule type="expression" dxfId="1694" priority="16">
      <formula>H89&lt;0</formula>
    </cfRule>
  </conditionalFormatting>
  <conditionalFormatting sqref="J89:J102">
    <cfRule type="expression" dxfId="1693" priority="13">
      <formula>J89&gt;0</formula>
    </cfRule>
    <cfRule type="expression" dxfId="1692" priority="14">
      <formula>J89&lt;0</formula>
    </cfRule>
  </conditionalFormatting>
  <conditionalFormatting sqref="K89:K102">
    <cfRule type="expression" dxfId="1691" priority="11">
      <formula>K89&gt;0</formula>
    </cfRule>
    <cfRule type="expression" dxfId="1690" priority="12">
      <formula>K89&lt;0</formula>
    </cfRule>
  </conditionalFormatting>
  <conditionalFormatting sqref="L89:L102">
    <cfRule type="expression" dxfId="1689" priority="9">
      <formula>L89&gt;0</formula>
    </cfRule>
    <cfRule type="expression" dxfId="1688" priority="10">
      <formula>L89&lt;0</formula>
    </cfRule>
  </conditionalFormatting>
  <conditionalFormatting sqref="F25:F29">
    <cfRule type="expression" dxfId="1687" priority="7">
      <formula>F25&gt;0</formula>
    </cfRule>
    <cfRule type="expression" dxfId="1686" priority="8">
      <formula>F25&lt;0</formula>
    </cfRule>
  </conditionalFormatting>
  <conditionalFormatting sqref="H25:H29">
    <cfRule type="expression" dxfId="1685" priority="5">
      <formula>H25&gt;0</formula>
    </cfRule>
    <cfRule type="expression" dxfId="168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1273</v>
      </c>
      <c r="M3" s="4"/>
      <c r="O3" s="11" t="s">
        <v>58</v>
      </c>
      <c r="Q3" s="78">
        <f>IF(Q2=0, Q4, (F18-K18-M18)/Q2)</f>
        <v>64.59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64.59</v>
      </c>
      <c r="R4" s="495">
        <v>2.3800000000000002E-2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1641.5999999999985</v>
      </c>
      <c r="R7">
        <v>0</v>
      </c>
    </row>
    <row r="8" spans="1:21" x14ac:dyDescent="0.25">
      <c r="B8" s="72"/>
      <c r="C8" s="4"/>
      <c r="D8" s="3"/>
      <c r="E8" s="3"/>
      <c r="F8" s="3"/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1641.5999999999985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4.3350363833410739E-2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16.208281053952319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71.049000000000007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70.403100000000009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69.757200000000012</v>
      </c>
    </row>
    <row r="20" spans="1:21" x14ac:dyDescent="0.25">
      <c r="O20" s="81">
        <v>1.07</v>
      </c>
      <c r="P20" s="81">
        <f t="shared" si="2"/>
        <v>69.111300000000014</v>
      </c>
    </row>
    <row r="21" spans="1:21" x14ac:dyDescent="0.25">
      <c r="O21" s="81">
        <v>1.06</v>
      </c>
      <c r="P21" s="81">
        <f t="shared" si="2"/>
        <v>68.465400000000002</v>
      </c>
    </row>
    <row r="22" spans="1:21" x14ac:dyDescent="0.25">
      <c r="O22" s="81">
        <v>1.05</v>
      </c>
      <c r="P22" s="81">
        <f t="shared" si="2"/>
        <v>67.819500000000005</v>
      </c>
    </row>
    <row r="23" spans="1:21" x14ac:dyDescent="0.25">
      <c r="O23" s="81">
        <v>1.04</v>
      </c>
      <c r="P23" s="81">
        <f t="shared" si="2"/>
        <v>67.173600000000008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66.52770000000001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65.881799999999998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65.235900000000001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64.59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63.944100000000006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63.298200000000001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62.652300000000004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62.006399999999999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61.360500000000002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60.714599999999997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60.068700000000007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59.422800000000002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58.776900000000005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58.131000000000007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2" si="9">C45*(E45-D45)</f>
        <v>842.00000000000023</v>
      </c>
      <c r="G45" s="39">
        <f t="shared" ref="G45:G52" si="10">D45*C45</f>
        <v>11324</v>
      </c>
      <c r="H45" s="222">
        <f t="shared" ref="H45:H52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4">
        <v>1641.6</v>
      </c>
      <c r="K52" s="39"/>
      <c r="L52" s="39">
        <v>16.21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83" priority="43">
      <formula>F58&gt;0</formula>
    </cfRule>
    <cfRule type="expression" dxfId="1682" priority="44">
      <formula>F58&lt;0</formula>
    </cfRule>
  </conditionalFormatting>
  <conditionalFormatting sqref="Q7">
    <cfRule type="expression" dxfId="1681" priority="41">
      <formula>Q7&gt;0</formula>
    </cfRule>
    <cfRule type="expression" dxfId="1680" priority="42">
      <formula>Q7&lt;0</formula>
    </cfRule>
  </conditionalFormatting>
  <conditionalFormatting sqref="Q8">
    <cfRule type="expression" dxfId="1679" priority="39">
      <formula>Q8&gt;0</formula>
    </cfRule>
    <cfRule type="expression" dxfId="1678" priority="40">
      <formula>Q8&lt;0</formula>
    </cfRule>
  </conditionalFormatting>
  <conditionalFormatting sqref="F30:F57">
    <cfRule type="expression" dxfId="1677" priority="37">
      <formula>F30&gt;0</formula>
    </cfRule>
    <cfRule type="expression" dxfId="1676" priority="38">
      <formula>F30&lt;0</formula>
    </cfRule>
  </conditionalFormatting>
  <conditionalFormatting sqref="H30:H57">
    <cfRule type="expression" dxfId="1675" priority="35">
      <formula>H30&gt;0</formula>
    </cfRule>
    <cfRule type="expression" dxfId="1674" priority="36">
      <formula>H30&lt;0</formula>
    </cfRule>
  </conditionalFormatting>
  <conditionalFormatting sqref="Q10">
    <cfRule type="expression" dxfId="1673" priority="33">
      <formula>Q10&gt;0</formula>
    </cfRule>
    <cfRule type="expression" dxfId="1672" priority="34">
      <formula>Q10&lt;0</formula>
    </cfRule>
  </conditionalFormatting>
  <conditionalFormatting sqref="K25:K39">
    <cfRule type="expression" dxfId="1671" priority="29">
      <formula>K25&gt;0</formula>
    </cfRule>
    <cfRule type="expression" dxfId="1670" priority="30">
      <formula>K25&lt;0</formula>
    </cfRule>
  </conditionalFormatting>
  <conditionalFormatting sqref="L25">
    <cfRule type="expression" dxfId="1669" priority="27">
      <formula>L25&gt;0</formula>
    </cfRule>
    <cfRule type="expression" dxfId="1668" priority="28">
      <formula>L25&lt;0</formula>
    </cfRule>
  </conditionalFormatting>
  <conditionalFormatting sqref="F89:F110">
    <cfRule type="expression" dxfId="1667" priority="25">
      <formula>F89&gt;0</formula>
    </cfRule>
    <cfRule type="expression" dxfId="1666" priority="26">
      <formula>F89&lt;0</formula>
    </cfRule>
  </conditionalFormatting>
  <conditionalFormatting sqref="H89:H110">
    <cfRule type="expression" dxfId="1665" priority="23">
      <formula>H89&gt;0</formula>
    </cfRule>
    <cfRule type="expression" dxfId="1664" priority="24">
      <formula>H89&lt;0</formula>
    </cfRule>
  </conditionalFormatting>
  <conditionalFormatting sqref="J89:J102">
    <cfRule type="expression" dxfId="1663" priority="21">
      <formula>J89&gt;0</formula>
    </cfRule>
    <cfRule type="expression" dxfId="1662" priority="22">
      <formula>J89&lt;0</formula>
    </cfRule>
  </conditionalFormatting>
  <conditionalFormatting sqref="K89:K102">
    <cfRule type="expression" dxfId="1661" priority="19">
      <formula>K89&gt;0</formula>
    </cfRule>
    <cfRule type="expression" dxfId="1660" priority="20">
      <formula>K89&lt;0</formula>
    </cfRule>
  </conditionalFormatting>
  <conditionalFormatting sqref="L89:L102">
    <cfRule type="expression" dxfId="1659" priority="17">
      <formula>L89&gt;0</formula>
    </cfRule>
    <cfRule type="expression" dxfId="1658" priority="18">
      <formula>L89&lt;0</formula>
    </cfRule>
  </conditionalFormatting>
  <conditionalFormatting sqref="F25 F29">
    <cfRule type="expression" dxfId="1657" priority="15">
      <formula>F25&gt;0</formula>
    </cfRule>
    <cfRule type="expression" dxfId="1656" priority="16">
      <formula>F25&lt;0</formula>
    </cfRule>
  </conditionalFormatting>
  <conditionalFormatting sqref="H25 H29">
    <cfRule type="expression" dxfId="1655" priority="13">
      <formula>H25&gt;0</formula>
    </cfRule>
    <cfRule type="expression" dxfId="1654" priority="14">
      <formula>H25&lt;0</formula>
    </cfRule>
  </conditionalFormatting>
  <conditionalFormatting sqref="F26:F28">
    <cfRule type="expression" dxfId="1653" priority="11">
      <formula>F26&gt;0</formula>
    </cfRule>
    <cfRule type="expression" dxfId="1652" priority="12">
      <formula>F26&lt;0</formula>
    </cfRule>
  </conditionalFormatting>
  <conditionalFormatting sqref="H26:H28">
    <cfRule type="expression" dxfId="1651" priority="9">
      <formula>H26&gt;0</formula>
    </cfRule>
    <cfRule type="expression" dxfId="1650" priority="10">
      <formula>H26&lt;0</formula>
    </cfRule>
  </conditionalFormatting>
  <conditionalFormatting sqref="J25:J49">
    <cfRule type="expression" dxfId="1649" priority="5">
      <formula>J25&gt;0</formula>
    </cfRule>
    <cfRule type="expression" dxfId="1648" priority="6">
      <formula>J25&lt;0</formula>
    </cfRule>
  </conditionalFormatting>
  <conditionalFormatting sqref="J50:J51">
    <cfRule type="expression" dxfId="1647" priority="3">
      <formula>J50&gt;0</formula>
    </cfRule>
    <cfRule type="expression" dxfId="1646" priority="4">
      <formula>J50&lt;0</formula>
    </cfRule>
  </conditionalFormatting>
  <conditionalFormatting sqref="J52">
    <cfRule type="expression" dxfId="1645" priority="1">
      <formula>J52&gt;0</formula>
    </cfRule>
    <cfRule type="expression" dxfId="1644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4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28.843640000000008</v>
      </c>
      <c r="T3" t="s">
        <v>1118</v>
      </c>
      <c r="U3" t="s">
        <v>1238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1264</v>
      </c>
      <c r="M4" s="4"/>
      <c r="O4" s="11" t="s">
        <v>66</v>
      </c>
      <c r="Q4" s="54">
        <v>29.639900000000001</v>
      </c>
      <c r="R4" s="495">
        <v>1.89E-2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29639.9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28843.640000000007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796.25999999999476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796.25999999999476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2.7606085778355108E-2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6.7476610919739943E-2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1291</v>
      </c>
      <c r="T12" s="1">
        <v>43294</v>
      </c>
      <c r="U12" t="s">
        <v>1173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8.5417579250720461</v>
      </c>
      <c r="T13" s="770"/>
    </row>
    <row r="14" spans="1:21" x14ac:dyDescent="0.25"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43353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32.603890000000007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32.307491000000006</v>
      </c>
    </row>
    <row r="20" spans="1:21" x14ac:dyDescent="0.25">
      <c r="O20" s="81">
        <v>1.08</v>
      </c>
      <c r="P20" s="81">
        <f t="shared" si="2"/>
        <v>32.011092000000005</v>
      </c>
      <c r="T20" s="1">
        <v>43320</v>
      </c>
      <c r="U20" t="s">
        <v>1235</v>
      </c>
    </row>
    <row r="21" spans="1:21" x14ac:dyDescent="0.25">
      <c r="O21" s="81">
        <v>1.07</v>
      </c>
      <c r="P21" s="81">
        <f t="shared" si="2"/>
        <v>31.714693000000004</v>
      </c>
    </row>
    <row r="22" spans="1:21" x14ac:dyDescent="0.25">
      <c r="O22" s="81">
        <v>1.06</v>
      </c>
      <c r="P22" s="81">
        <f t="shared" si="2"/>
        <v>31.418294000000003</v>
      </c>
      <c r="T22" s="1">
        <v>43353</v>
      </c>
      <c r="U22" t="s">
        <v>1274</v>
      </c>
    </row>
    <row r="23" spans="1:21" x14ac:dyDescent="0.25">
      <c r="O23" s="81">
        <v>1.05</v>
      </c>
      <c r="P23" s="81">
        <f t="shared" si="2"/>
        <v>31.121895000000002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30.825496000000001</v>
      </c>
      <c r="T24" s="1">
        <v>43383</v>
      </c>
      <c r="U24" t="s">
        <v>1300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30.529097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30.232698000000003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29.936299000000002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29.639900000000001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29.343501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29.047101999999999</v>
      </c>
      <c r="T30" s="1">
        <v>43440</v>
      </c>
      <c r="U30" t="s">
        <v>1311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28.750703000000001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28.454304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28.157905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27.861505999999999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27.565107000000001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27.268708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26.972309000000003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26.675910000000002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60" si="6">C48*(E48-D48)</f>
        <v>3712.799999999997</v>
      </c>
      <c r="G48" s="39">
        <f t="shared" ref="G48:G60" si="7">D48*C48</f>
        <v>36367.200000000004</v>
      </c>
      <c r="H48" s="222">
        <f t="shared" ref="H48:H60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/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3:H66 F63:F66">
    <cfRule type="expression" dxfId="1643" priority="35">
      <formula>F30&gt;0</formula>
    </cfRule>
    <cfRule type="expression" dxfId="1642" priority="36">
      <formula>F30&lt;0</formula>
    </cfRule>
  </conditionalFormatting>
  <conditionalFormatting sqref="Q7">
    <cfRule type="expression" dxfId="1641" priority="33">
      <formula>Q7&gt;0</formula>
    </cfRule>
    <cfRule type="expression" dxfId="1640" priority="34">
      <formula>Q7&lt;0</formula>
    </cfRule>
  </conditionalFormatting>
  <conditionalFormatting sqref="Q8">
    <cfRule type="expression" dxfId="1639" priority="31">
      <formula>Q8&gt;0</formula>
    </cfRule>
    <cfRule type="expression" dxfId="1638" priority="32">
      <formula>Q8&lt;0</formula>
    </cfRule>
  </conditionalFormatting>
  <conditionalFormatting sqref="Q10">
    <cfRule type="expression" dxfId="1637" priority="25">
      <formula>Q10&gt;0</formula>
    </cfRule>
    <cfRule type="expression" dxfId="1636" priority="26">
      <formula>Q10&lt;0</formula>
    </cfRule>
  </conditionalFormatting>
  <conditionalFormatting sqref="J25:J38">
    <cfRule type="expression" dxfId="1635" priority="23">
      <formula>J25&gt;0</formula>
    </cfRule>
    <cfRule type="expression" dxfId="1634" priority="24">
      <formula>J25&lt;0</formula>
    </cfRule>
  </conditionalFormatting>
  <conditionalFormatting sqref="K25:K38">
    <cfRule type="expression" dxfId="1633" priority="21">
      <formula>K25&gt;0</formula>
    </cfRule>
    <cfRule type="expression" dxfId="1632" priority="22">
      <formula>K25&lt;0</formula>
    </cfRule>
  </conditionalFormatting>
  <conditionalFormatting sqref="L25:L33">
    <cfRule type="expression" dxfId="1631" priority="19">
      <formula>L25&gt;0</formula>
    </cfRule>
    <cfRule type="expression" dxfId="1630" priority="20">
      <formula>L25&lt;0</formula>
    </cfRule>
  </conditionalFormatting>
  <conditionalFormatting sqref="F92:F113">
    <cfRule type="expression" dxfId="1629" priority="17">
      <formula>F92&gt;0</formula>
    </cfRule>
    <cfRule type="expression" dxfId="1628" priority="18">
      <formula>F92&lt;0</formula>
    </cfRule>
  </conditionalFormatting>
  <conditionalFormatting sqref="H92:H113">
    <cfRule type="expression" dxfId="1627" priority="15">
      <formula>H92&gt;0</formula>
    </cfRule>
    <cfRule type="expression" dxfId="1626" priority="16">
      <formula>H92&lt;0</formula>
    </cfRule>
  </conditionalFormatting>
  <conditionalFormatting sqref="J92:J105">
    <cfRule type="expression" dxfId="1625" priority="13">
      <formula>J92&gt;0</formula>
    </cfRule>
    <cfRule type="expression" dxfId="1624" priority="14">
      <formula>J92&lt;0</formula>
    </cfRule>
  </conditionalFormatting>
  <conditionalFormatting sqref="K92:K105">
    <cfRule type="expression" dxfId="1623" priority="11">
      <formula>K92&gt;0</formula>
    </cfRule>
    <cfRule type="expression" dxfId="1622" priority="12">
      <formula>K92&lt;0</formula>
    </cfRule>
  </conditionalFormatting>
  <conditionalFormatting sqref="L92:L105">
    <cfRule type="expression" dxfId="1621" priority="9">
      <formula>L92&gt;0</formula>
    </cfRule>
    <cfRule type="expression" dxfId="1620" priority="10">
      <formula>L92&lt;0</formula>
    </cfRule>
  </conditionalFormatting>
  <conditionalFormatting sqref="F25:F29">
    <cfRule type="expression" dxfId="1619" priority="7">
      <formula>F25&gt;0</formula>
    </cfRule>
    <cfRule type="expression" dxfId="1618" priority="8">
      <formula>F25&lt;0</formula>
    </cfRule>
  </conditionalFormatting>
  <conditionalFormatting sqref="H25:H29">
    <cfRule type="expression" dxfId="1617" priority="5">
      <formula>H25&gt;0</formula>
    </cfRule>
    <cfRule type="expression" dxfId="1616" priority="6">
      <formula>H25&lt;0</formula>
    </cfRule>
  </conditionalFormatting>
  <conditionalFormatting sqref="Q9">
    <cfRule type="expression" dxfId="1615" priority="3">
      <formula>Q9&gt;0</formula>
    </cfRule>
    <cfRule type="expression" dxfId="1614" priority="4">
      <formula>Q9&lt;0</formula>
    </cfRule>
  </conditionalFormatting>
  <conditionalFormatting sqref="H60:H62 F60:F62">
    <cfRule type="expression" dxfId="1613" priority="1">
      <formula>F60&gt;0</formula>
    </cfRule>
    <cfRule type="expression" dxfId="1612" priority="2">
      <formula>F60&lt;0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8" t="s">
        <v>78</v>
      </c>
      <c r="P24" s="87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1" priority="24">
      <formula>F51&gt;0</formula>
    </cfRule>
    <cfRule type="expression" dxfId="1610" priority="25">
      <formula>F51&lt;0</formula>
    </cfRule>
  </conditionalFormatting>
  <conditionalFormatting sqref="Q7">
    <cfRule type="expression" dxfId="1609" priority="22">
      <formula>Q7&gt;0</formula>
    </cfRule>
    <cfRule type="expression" dxfId="1608" priority="23">
      <formula>Q7&lt;0</formula>
    </cfRule>
  </conditionalFormatting>
  <conditionalFormatting sqref="Q8">
    <cfRule type="expression" dxfId="1607" priority="20">
      <formula>Q8&gt;0</formula>
    </cfRule>
    <cfRule type="expression" dxfId="1606" priority="21">
      <formula>Q8&lt;0</formula>
    </cfRule>
  </conditionalFormatting>
  <conditionalFormatting sqref="F25:F50">
    <cfRule type="expression" dxfId="1605" priority="18">
      <formula>F25&gt;0</formula>
    </cfRule>
    <cfRule type="expression" dxfId="1604" priority="19">
      <formula>F25&lt;0</formula>
    </cfRule>
  </conditionalFormatting>
  <conditionalFormatting sqref="H25:H50">
    <cfRule type="expression" dxfId="1603" priority="16">
      <formula>H25&gt;0</formula>
    </cfRule>
    <cfRule type="expression" dxfId="1602" priority="17">
      <formula>H25&lt;0</formula>
    </cfRule>
  </conditionalFormatting>
  <conditionalFormatting sqref="F89:F110">
    <cfRule type="expression" dxfId="1601" priority="14">
      <formula>F89&gt;0</formula>
    </cfRule>
    <cfRule type="expression" dxfId="1600" priority="15">
      <formula>F89&lt;0</formula>
    </cfRule>
  </conditionalFormatting>
  <conditionalFormatting sqref="H89:H110">
    <cfRule type="expression" dxfId="1599" priority="12">
      <formula>H89&gt;0</formula>
    </cfRule>
    <cfRule type="expression" dxfId="1598" priority="13">
      <formula>H89&lt;0</formula>
    </cfRule>
  </conditionalFormatting>
  <conditionalFormatting sqref="Q10">
    <cfRule type="expression" dxfId="1597" priority="10">
      <formula>Q10&gt;0</formula>
    </cfRule>
    <cfRule type="expression" dxfId="1596" priority="11">
      <formula>Q10&lt;0</formula>
    </cfRule>
  </conditionalFormatting>
  <conditionalFormatting sqref="J25:J39">
    <cfRule type="expression" dxfId="1595" priority="8">
      <formula>J25&gt;0</formula>
    </cfRule>
    <cfRule type="expression" dxfId="1594" priority="9">
      <formula>J25&lt;0</formula>
    </cfRule>
  </conditionalFormatting>
  <conditionalFormatting sqref="K25:K38">
    <cfRule type="expression" dxfId="1593" priority="6">
      <formula>K25&gt;0</formula>
    </cfRule>
    <cfRule type="expression" dxfId="1592" priority="7">
      <formula>K25&lt;0</formula>
    </cfRule>
  </conditionalFormatting>
  <conditionalFormatting sqref="L25:L38">
    <cfRule type="expression" dxfId="1591" priority="4">
      <formula>L25&gt;0</formula>
    </cfRule>
    <cfRule type="expression" dxfId="1590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89" priority="1">
      <formula>J40&gt;0</formula>
    </cfRule>
    <cfRule type="expression" dxfId="1588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87" priority="74">
      <formula>F12&gt;0</formula>
    </cfRule>
    <cfRule type="expression" dxfId="158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5" priority="67">
      <formula>F124&gt;0</formula>
    </cfRule>
    <cfRule type="expression" dxfId="1584" priority="68">
      <formula>F124&lt;0</formula>
    </cfRule>
  </conditionalFormatting>
  <conditionalFormatting sqref="H124:H130">
    <cfRule type="expression" dxfId="1583" priority="55">
      <formula>H124&gt;0</formula>
    </cfRule>
    <cfRule type="expression" dxfId="1582" priority="56">
      <formula>H124&lt;0</formula>
    </cfRule>
  </conditionalFormatting>
  <conditionalFormatting sqref="H131">
    <cfRule type="expression" dxfId="1581" priority="53">
      <formula>H131&gt;0</formula>
    </cfRule>
    <cfRule type="expression" dxfId="1580" priority="54">
      <formula>H131&lt;0</formula>
    </cfRule>
  </conditionalFormatting>
  <conditionalFormatting sqref="H132">
    <cfRule type="expression" dxfId="1579" priority="51">
      <formula>H132&gt;0</formula>
    </cfRule>
    <cfRule type="expression" dxfId="1578" priority="52">
      <formula>H132&lt;0</formula>
    </cfRule>
  </conditionalFormatting>
  <conditionalFormatting sqref="H133:H135">
    <cfRule type="expression" dxfId="1577" priority="49">
      <formula>H133&gt;0</formula>
    </cfRule>
    <cfRule type="expression" dxfId="1576" priority="50">
      <formula>H133&lt;0</formula>
    </cfRule>
  </conditionalFormatting>
  <conditionalFormatting sqref="H136">
    <cfRule type="expression" dxfId="1575" priority="45">
      <formula>H136&gt;0</formula>
    </cfRule>
    <cfRule type="expression" dxfId="1574" priority="46">
      <formula>H136&lt;0</formula>
    </cfRule>
  </conditionalFormatting>
  <conditionalFormatting sqref="Q7">
    <cfRule type="expression" dxfId="1573" priority="39">
      <formula>Q7&gt;0</formula>
    </cfRule>
    <cfRule type="expression" dxfId="1572" priority="40">
      <formula>Q7&lt;0</formula>
    </cfRule>
  </conditionalFormatting>
  <conditionalFormatting sqref="Q8">
    <cfRule type="expression" dxfId="1571" priority="37">
      <formula>Q8&gt;0</formula>
    </cfRule>
    <cfRule type="expression" dxfId="1570" priority="38">
      <formula>Q8&lt;0</formula>
    </cfRule>
  </conditionalFormatting>
  <conditionalFormatting sqref="F167:F178 H167:H178">
    <cfRule type="expression" dxfId="1569" priority="35">
      <formula>F167&gt;0</formula>
    </cfRule>
    <cfRule type="expression" dxfId="1568" priority="36">
      <formula>F167&lt;0</formula>
    </cfRule>
  </conditionalFormatting>
  <conditionalFormatting sqref="F183:F197 H183:H197">
    <cfRule type="expression" dxfId="1567" priority="33">
      <formula>F183&gt;0</formula>
    </cfRule>
    <cfRule type="expression" dxfId="1566" priority="34">
      <formula>F183&lt;0</formula>
    </cfRule>
  </conditionalFormatting>
  <conditionalFormatting sqref="F198:F206 H198:H206">
    <cfRule type="expression" dxfId="1565" priority="31">
      <formula>F198&gt;0</formula>
    </cfRule>
    <cfRule type="expression" dxfId="1564" priority="32">
      <formula>F198&lt;0</formula>
    </cfRule>
  </conditionalFormatting>
  <conditionalFormatting sqref="F141:F147 H141:H147">
    <cfRule type="expression" dxfId="1563" priority="29">
      <formula>F141&gt;0</formula>
    </cfRule>
    <cfRule type="expression" dxfId="1562" priority="30">
      <formula>F141&lt;0</formula>
    </cfRule>
  </conditionalFormatting>
  <conditionalFormatting sqref="H149:H152 F149:F152">
    <cfRule type="expression" dxfId="1561" priority="27">
      <formula>F149&gt;0</formula>
    </cfRule>
    <cfRule type="expression" dxfId="1560" priority="28">
      <formula>F149&lt;0</formula>
    </cfRule>
  </conditionalFormatting>
  <conditionalFormatting sqref="F226 H215:H218 H257:H260 F257:F260 H226 H231:H233 F231:F233 F235:F244 H235:H244">
    <cfRule type="expression" dxfId="1559" priority="25">
      <formula>F215&gt;0</formula>
    </cfRule>
    <cfRule type="expression" dxfId="1558" priority="26">
      <formula>F215&lt;0</formula>
    </cfRule>
  </conditionalFormatting>
  <conditionalFormatting sqref="F207:F218">
    <cfRule type="expression" dxfId="1557" priority="23">
      <formula>F207&gt;0</formula>
    </cfRule>
    <cfRule type="expression" dxfId="1556" priority="24">
      <formula>F207&lt;0</formula>
    </cfRule>
  </conditionalFormatting>
  <conditionalFormatting sqref="H207:H208">
    <cfRule type="expression" dxfId="1555" priority="21">
      <formula>H207&gt;0</formula>
    </cfRule>
    <cfRule type="expression" dxfId="1554" priority="22">
      <formula>H207&lt;0</formula>
    </cfRule>
  </conditionalFormatting>
  <conditionalFormatting sqref="H209">
    <cfRule type="expression" dxfId="1553" priority="19">
      <formula>H209&gt;0</formula>
    </cfRule>
    <cfRule type="expression" dxfId="1552" priority="20">
      <formula>H209&lt;0</formula>
    </cfRule>
  </conditionalFormatting>
  <conditionalFormatting sqref="H210">
    <cfRule type="expression" dxfId="1551" priority="17">
      <formula>H210&gt;0</formula>
    </cfRule>
    <cfRule type="expression" dxfId="1550" priority="18">
      <formula>H210&lt;0</formula>
    </cfRule>
  </conditionalFormatting>
  <conditionalFormatting sqref="H211:H213">
    <cfRule type="expression" dxfId="1549" priority="15">
      <formula>H211&gt;0</formula>
    </cfRule>
    <cfRule type="expression" dxfId="1548" priority="16">
      <formula>H211&lt;0</formula>
    </cfRule>
  </conditionalFormatting>
  <conditionalFormatting sqref="H214">
    <cfRule type="expression" dxfId="1547" priority="13">
      <formula>H214&gt;0</formula>
    </cfRule>
    <cfRule type="expression" dxfId="1546" priority="14">
      <formula>H214&lt;0</formula>
    </cfRule>
  </conditionalFormatting>
  <conditionalFormatting sqref="F245:F256 H245:H256">
    <cfRule type="expression" dxfId="1545" priority="11">
      <formula>F245&gt;0</formula>
    </cfRule>
    <cfRule type="expression" dxfId="1544" priority="12">
      <formula>F245&lt;0</formula>
    </cfRule>
  </conditionalFormatting>
  <conditionalFormatting sqref="F261:F275 H261:H275">
    <cfRule type="expression" dxfId="1543" priority="9">
      <formula>F261&gt;0</formula>
    </cfRule>
    <cfRule type="expression" dxfId="1542" priority="10">
      <formula>F261&lt;0</formula>
    </cfRule>
  </conditionalFormatting>
  <conditionalFormatting sqref="F276:F283 H276:H283">
    <cfRule type="expression" dxfId="1541" priority="7">
      <formula>F276&gt;0</formula>
    </cfRule>
    <cfRule type="expression" dxfId="1540" priority="8">
      <formula>F276&lt;0</formula>
    </cfRule>
  </conditionalFormatting>
  <conditionalFormatting sqref="F219:F225 H219:H225">
    <cfRule type="expression" dxfId="1539" priority="5">
      <formula>F219&gt;0</formula>
    </cfRule>
    <cfRule type="expression" dxfId="1538" priority="6">
      <formula>F219&lt;0</formula>
    </cfRule>
  </conditionalFormatting>
  <conditionalFormatting sqref="H227:H230 F227:F230">
    <cfRule type="expression" dxfId="1537" priority="3">
      <formula>F227&gt;0</formula>
    </cfRule>
    <cfRule type="expression" dxfId="1536" priority="4">
      <formula>F227&lt;0</formula>
    </cfRule>
  </conditionalFormatting>
  <conditionalFormatting sqref="H234 F234">
    <cfRule type="expression" dxfId="1535" priority="1">
      <formula>F234&gt;0</formula>
    </cfRule>
    <cfRule type="expression" dxfId="153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3" priority="43">
      <formula>F33&gt;0</formula>
    </cfRule>
    <cfRule type="expression" dxfId="1532" priority="44">
      <formula>F33&lt;0</formula>
    </cfRule>
  </conditionalFormatting>
  <conditionalFormatting sqref="Q7">
    <cfRule type="expression" dxfId="1531" priority="41">
      <formula>Q7&gt;0</formula>
    </cfRule>
    <cfRule type="expression" dxfId="1530" priority="42">
      <formula>Q7&lt;0</formula>
    </cfRule>
  </conditionalFormatting>
  <conditionalFormatting sqref="Q8">
    <cfRule type="expression" dxfId="1529" priority="39">
      <formula>Q8&gt;0</formula>
    </cfRule>
    <cfRule type="expression" dxfId="1528" priority="40">
      <formula>Q8&lt;0</formula>
    </cfRule>
  </conditionalFormatting>
  <conditionalFormatting sqref="F29 F32">
    <cfRule type="expression" dxfId="1527" priority="37">
      <formula>F29&gt;0</formula>
    </cfRule>
    <cfRule type="expression" dxfId="1526" priority="38">
      <formula>F29&lt;0</formula>
    </cfRule>
  </conditionalFormatting>
  <conditionalFormatting sqref="H29 H32">
    <cfRule type="expression" dxfId="1525" priority="35">
      <formula>H29&gt;0</formula>
    </cfRule>
    <cfRule type="expression" dxfId="1524" priority="36">
      <formula>H29&lt;0</formula>
    </cfRule>
  </conditionalFormatting>
  <conditionalFormatting sqref="F30:F31">
    <cfRule type="expression" dxfId="1523" priority="33">
      <formula>F30&gt;0</formula>
    </cfRule>
    <cfRule type="expression" dxfId="1522" priority="34">
      <formula>F30&lt;0</formula>
    </cfRule>
  </conditionalFormatting>
  <conditionalFormatting sqref="H30:H31">
    <cfRule type="expression" dxfId="1521" priority="31">
      <formula>H30&gt;0</formula>
    </cfRule>
    <cfRule type="expression" dxfId="1520" priority="32">
      <formula>H30&lt;0</formula>
    </cfRule>
  </conditionalFormatting>
  <conditionalFormatting sqref="F105:F140 H105:H140">
    <cfRule type="expression" dxfId="1519" priority="29">
      <formula>F105&gt;0</formula>
    </cfRule>
    <cfRule type="expression" dxfId="1518" priority="30">
      <formula>F105&lt;0</formula>
    </cfRule>
  </conditionalFormatting>
  <conditionalFormatting sqref="F96:F99">
    <cfRule type="expression" dxfId="1517" priority="27">
      <formula>F96&gt;0</formula>
    </cfRule>
    <cfRule type="expression" dxfId="1516" priority="28">
      <formula>F96&lt;0</formula>
    </cfRule>
  </conditionalFormatting>
  <conditionalFormatting sqref="H96:H99">
    <cfRule type="expression" dxfId="1515" priority="25">
      <formula>H96&gt;0</formula>
    </cfRule>
    <cfRule type="expression" dxfId="1514" priority="26">
      <formula>H96&lt;0</formula>
    </cfRule>
  </conditionalFormatting>
  <conditionalFormatting sqref="F25:F28">
    <cfRule type="expression" dxfId="1513" priority="19">
      <formula>F25&gt;0</formula>
    </cfRule>
    <cfRule type="expression" dxfId="1512" priority="20">
      <formula>F25&lt;0</formula>
    </cfRule>
  </conditionalFormatting>
  <conditionalFormatting sqref="H25:H28">
    <cfRule type="expression" dxfId="1511" priority="17">
      <formula>H25&gt;0</formula>
    </cfRule>
    <cfRule type="expression" dxfId="1510" priority="18">
      <formula>H25&lt;0</formula>
    </cfRule>
  </conditionalFormatting>
  <conditionalFormatting sqref="J27">
    <cfRule type="expression" dxfId="1509" priority="15">
      <formula>J27&gt;0</formula>
    </cfRule>
    <cfRule type="expression" dxfId="1508" priority="16">
      <formula>J27&lt;0</formula>
    </cfRule>
  </conditionalFormatting>
  <conditionalFormatting sqref="F104">
    <cfRule type="expression" dxfId="1507" priority="13">
      <formula>F104&gt;0</formula>
    </cfRule>
    <cfRule type="expression" dxfId="1506" priority="14">
      <formula>F104&lt;0</formula>
    </cfRule>
  </conditionalFormatting>
  <conditionalFormatting sqref="H104">
    <cfRule type="expression" dxfId="1505" priority="11">
      <formula>H104&gt;0</formula>
    </cfRule>
    <cfRule type="expression" dxfId="1504" priority="12">
      <formula>H104&lt;0</formula>
    </cfRule>
  </conditionalFormatting>
  <conditionalFormatting sqref="F100:F103">
    <cfRule type="expression" dxfId="1503" priority="9">
      <formula>F100&gt;0</formula>
    </cfRule>
    <cfRule type="expression" dxfId="1502" priority="10">
      <formula>F100&lt;0</formula>
    </cfRule>
  </conditionalFormatting>
  <conditionalFormatting sqref="H100:H103">
    <cfRule type="expression" dxfId="1501" priority="7">
      <formula>H100&gt;0</formula>
    </cfRule>
    <cfRule type="expression" dxfId="1500" priority="8">
      <formula>H100&lt;0</formula>
    </cfRule>
  </conditionalFormatting>
  <conditionalFormatting sqref="J102">
    <cfRule type="expression" dxfId="1499" priority="5">
      <formula>J102&gt;0</formula>
    </cfRule>
    <cfRule type="expression" dxfId="1498" priority="6">
      <formula>J102&lt;0</formula>
    </cfRule>
  </conditionalFormatting>
  <conditionalFormatting sqref="Q10">
    <cfRule type="expression" dxfId="1497" priority="3">
      <formula>Q10&gt;0</formula>
    </cfRule>
    <cfRule type="expression" dxfId="1496" priority="4">
      <formula>Q10&lt;0</formula>
    </cfRule>
  </conditionalFormatting>
  <conditionalFormatting sqref="M71">
    <cfRule type="expression" dxfId="1495" priority="1">
      <formula>M71&gt;0</formula>
    </cfRule>
    <cfRule type="expression" dxfId="149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3" priority="33">
      <formula>F34&gt;0</formula>
    </cfRule>
    <cfRule type="expression" dxfId="1492" priority="34">
      <formula>F34&lt;0</formula>
    </cfRule>
  </conditionalFormatting>
  <conditionalFormatting sqref="Q7">
    <cfRule type="expression" dxfId="1491" priority="31">
      <formula>Q7&gt;0</formula>
    </cfRule>
    <cfRule type="expression" dxfId="1490" priority="32">
      <formula>Q7&lt;0</formula>
    </cfRule>
  </conditionalFormatting>
  <conditionalFormatting sqref="Q8">
    <cfRule type="expression" dxfId="1489" priority="29">
      <formula>Q8&gt;0</formula>
    </cfRule>
    <cfRule type="expression" dxfId="1488" priority="30">
      <formula>Q8&lt;0</formula>
    </cfRule>
  </conditionalFormatting>
  <conditionalFormatting sqref="F27:F33">
    <cfRule type="expression" dxfId="1487" priority="27">
      <formula>F27&gt;0</formula>
    </cfRule>
    <cfRule type="expression" dxfId="1486" priority="28">
      <formula>F27&lt;0</formula>
    </cfRule>
  </conditionalFormatting>
  <conditionalFormatting sqref="H27:H33">
    <cfRule type="expression" dxfId="1485" priority="25">
      <formula>H27&gt;0</formula>
    </cfRule>
    <cfRule type="expression" dxfId="1484" priority="26">
      <formula>H27&lt;0</formula>
    </cfRule>
  </conditionalFormatting>
  <conditionalFormatting sqref="M46">
    <cfRule type="expression" dxfId="1483" priority="23">
      <formula>M46&gt;0</formula>
    </cfRule>
    <cfRule type="expression" dxfId="1482" priority="24">
      <formula>M46&lt;0</formula>
    </cfRule>
  </conditionalFormatting>
  <conditionalFormatting sqref="F79:F87 H79:H87">
    <cfRule type="expression" dxfId="1481" priority="21">
      <formula>F79&gt;0</formula>
    </cfRule>
    <cfRule type="expression" dxfId="1480" priority="22">
      <formula>F79&lt;0</formula>
    </cfRule>
  </conditionalFormatting>
  <conditionalFormatting sqref="F73 F77:F78">
    <cfRule type="expression" dxfId="1479" priority="19">
      <formula>F73&gt;0</formula>
    </cfRule>
    <cfRule type="expression" dxfId="1478" priority="20">
      <formula>F73&lt;0</formula>
    </cfRule>
  </conditionalFormatting>
  <conditionalFormatting sqref="H73 H77:H78">
    <cfRule type="expression" dxfId="1477" priority="17">
      <formula>H73&gt;0</formula>
    </cfRule>
    <cfRule type="expression" dxfId="1476" priority="18">
      <formula>H73&lt;0</formula>
    </cfRule>
  </conditionalFormatting>
  <conditionalFormatting sqref="F70:F72">
    <cfRule type="expression" dxfId="1475" priority="15">
      <formula>F70&gt;0</formula>
    </cfRule>
    <cfRule type="expression" dxfId="1474" priority="16">
      <formula>F70&lt;0</formula>
    </cfRule>
  </conditionalFormatting>
  <conditionalFormatting sqref="H70:H72">
    <cfRule type="expression" dxfId="1473" priority="13">
      <formula>H70&gt;0</formula>
    </cfRule>
    <cfRule type="expression" dxfId="1472" priority="14">
      <formula>H70&lt;0</formula>
    </cfRule>
  </conditionalFormatting>
  <conditionalFormatting sqref="F25:F26">
    <cfRule type="expression" dxfId="1471" priority="11">
      <formula>F25&gt;0</formula>
    </cfRule>
    <cfRule type="expression" dxfId="1470" priority="12">
      <formula>F25&lt;0</formula>
    </cfRule>
  </conditionalFormatting>
  <conditionalFormatting sqref="H25:H26">
    <cfRule type="expression" dxfId="1469" priority="9">
      <formula>H25&gt;0</formula>
    </cfRule>
    <cfRule type="expression" dxfId="1468" priority="10">
      <formula>H25&lt;0</formula>
    </cfRule>
  </conditionalFormatting>
  <conditionalFormatting sqref="F76">
    <cfRule type="expression" dxfId="1467" priority="7">
      <formula>F76&gt;0</formula>
    </cfRule>
    <cfRule type="expression" dxfId="1466" priority="8">
      <formula>F76&lt;0</formula>
    </cfRule>
  </conditionalFormatting>
  <conditionalFormatting sqref="H76">
    <cfRule type="expression" dxfId="1465" priority="5">
      <formula>H76&gt;0</formula>
    </cfRule>
    <cfRule type="expression" dxfId="1464" priority="6">
      <formula>H76&lt;0</formula>
    </cfRule>
  </conditionalFormatting>
  <conditionalFormatting sqref="F74:F75">
    <cfRule type="expression" dxfId="1463" priority="3">
      <formula>F74&gt;0</formula>
    </cfRule>
    <cfRule type="expression" dxfId="1462" priority="4">
      <formula>F74&lt;0</formula>
    </cfRule>
  </conditionalFormatting>
  <conditionalFormatting sqref="H74:H75">
    <cfRule type="expression" dxfId="1461" priority="1">
      <formula>H74&gt;0</formula>
    </cfRule>
    <cfRule type="expression" dxfId="146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5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151.31240000000022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163.22989999999999</v>
      </c>
      <c r="R4" s="495">
        <v>-2.06E-2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8161.494999999999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7565.6200000000108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595.87499999998909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595.87499999998909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7.8760894678821858E-2</v>
      </c>
      <c r="T9" s="156"/>
    </row>
    <row r="10" spans="1:21" ht="15" customHeight="1" x14ac:dyDescent="0.25">
      <c r="A10" s="873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73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7.8417005707900334E-3</v>
      </c>
      <c r="R11">
        <v>0.32</v>
      </c>
    </row>
    <row r="12" spans="1:21" x14ac:dyDescent="0.25">
      <c r="A12" s="873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73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C15" s="4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SUM(C2:C15)</f>
        <v>235</v>
      </c>
      <c r="D18" s="18"/>
      <c r="E18" s="18"/>
      <c r="F18" s="18">
        <f>SUM(F2:F15)</f>
        <v>39247.700000000004</v>
      </c>
      <c r="G18" s="14"/>
      <c r="H18" s="71">
        <f>SUM(H2:H11)</f>
        <v>185</v>
      </c>
      <c r="I18" s="18"/>
      <c r="J18" s="18"/>
      <c r="K18" s="18">
        <f>SUM(K2:K11)</f>
        <v>31666.949999999993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185</v>
      </c>
      <c r="D19" s="343"/>
      <c r="E19" s="343"/>
      <c r="F19" s="344">
        <f>SumByColor($A$19,F2:F17)</f>
        <v>30568</v>
      </c>
      <c r="G19" s="343"/>
      <c r="H19" s="343">
        <f>SumByColor($A$19,H2:H17)</f>
        <v>185</v>
      </c>
      <c r="I19" s="343"/>
      <c r="J19" s="343"/>
      <c r="K19" s="344">
        <f>SumByColor($A$19,K2:K17)</f>
        <v>31668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179.55288999999999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177.920591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176.28829199999998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174.655993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173.02369400000001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171.39139499999999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169.759096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168.12679699999998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166.49449799999999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164.86219899999998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163.22989999999999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161.597601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159.96530199999998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158.33300299999999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156.70070399999997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155.06840499999998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153.43610599999997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151.80380700000001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150.17150799999999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148.539209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146.90690999999998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:F50" si="9">C44*(E44-D44)</f>
        <v>1036.4549999999999</v>
      </c>
      <c r="G44" s="39">
        <f t="shared" ref="G44:G50" si="10">D44*C44</f>
        <v>1651.9949999999999</v>
      </c>
      <c r="H44" s="222">
        <f t="shared" ref="H44:H50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si="9"/>
        <v>0</v>
      </c>
      <c r="G45" s="39">
        <f t="shared" si="10"/>
        <v>0</v>
      </c>
      <c r="H45" s="222">
        <f t="shared" si="11"/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 t="shared" si="9"/>
        <v>1138.71</v>
      </c>
      <c r="G46" s="39">
        <f t="shared" si="10"/>
        <v>1563.54</v>
      </c>
      <c r="H46" s="222">
        <f t="shared" si="11"/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 t="shared" si="9"/>
        <v>942.15999999999985</v>
      </c>
      <c r="G47" s="39">
        <f t="shared" si="10"/>
        <v>7644.34</v>
      </c>
      <c r="H47" s="222">
        <f t="shared" si="11"/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4">
        <f t="shared" si="9"/>
        <v>1235.0800000000004</v>
      </c>
      <c r="G48" s="39">
        <f t="shared" si="10"/>
        <v>4967.62</v>
      </c>
      <c r="H48" s="222">
        <f t="shared" si="11"/>
        <v>0.24862610264070129</v>
      </c>
      <c r="I48" s="39"/>
      <c r="J48" s="864">
        <f>F48+$Q$10</f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10">
        <v>50</v>
      </c>
      <c r="D49" s="39">
        <v>151.3124</v>
      </c>
      <c r="E49" s="39">
        <v>173.18</v>
      </c>
      <c r="F49" s="101">
        <f t="shared" si="9"/>
        <v>1093.3800000000006</v>
      </c>
      <c r="G49" s="39">
        <f t="shared" si="10"/>
        <v>7565.62</v>
      </c>
      <c r="H49" s="222">
        <f t="shared" si="11"/>
        <v>0.14451955028140465</v>
      </c>
      <c r="I49" s="39"/>
      <c r="J49" s="101">
        <f>F49+$Q$10</f>
        <v>1093.3800000000006</v>
      </c>
      <c r="K49" s="39"/>
      <c r="L49" s="39"/>
    </row>
    <row r="50" spans="1:12" x14ac:dyDescent="0.25">
      <c r="A50">
        <v>0</v>
      </c>
      <c r="B50" s="184">
        <v>43402</v>
      </c>
      <c r="C50" s="10">
        <v>50</v>
      </c>
      <c r="D50" s="39">
        <v>151.3124</v>
      </c>
      <c r="E50" s="39">
        <v>163.22999999999999</v>
      </c>
      <c r="F50" s="101">
        <f t="shared" si="9"/>
        <v>595.87999999999965</v>
      </c>
      <c r="G50" s="39">
        <f t="shared" si="10"/>
        <v>7565.62</v>
      </c>
      <c r="H50" s="222">
        <f t="shared" si="11"/>
        <v>7.8761555563192392E-2</v>
      </c>
      <c r="I50" s="39"/>
      <c r="J50" s="101">
        <f>F50+$Q$10</f>
        <v>595.87999999999965</v>
      </c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59" priority="45">
      <formula>F54&gt;0</formula>
    </cfRule>
    <cfRule type="expression" dxfId="1458" priority="46">
      <formula>F54&lt;0</formula>
    </cfRule>
  </conditionalFormatting>
  <conditionalFormatting sqref="Q7">
    <cfRule type="expression" dxfId="1457" priority="43">
      <formula>Q7&gt;0</formula>
    </cfRule>
    <cfRule type="expression" dxfId="1456" priority="44">
      <formula>Q7&lt;0</formula>
    </cfRule>
  </conditionalFormatting>
  <conditionalFormatting sqref="Q8">
    <cfRule type="expression" dxfId="1455" priority="41">
      <formula>Q8&gt;0</formula>
    </cfRule>
    <cfRule type="expression" dxfId="1454" priority="42">
      <formula>Q8&lt;0</formula>
    </cfRule>
  </conditionalFormatting>
  <conditionalFormatting sqref="F31:F43 F46:F53">
    <cfRule type="expression" dxfId="1453" priority="39">
      <formula>F31&gt;0</formula>
    </cfRule>
    <cfRule type="expression" dxfId="1452" priority="40">
      <formula>F31&lt;0</formula>
    </cfRule>
  </conditionalFormatting>
  <conditionalFormatting sqref="H31:H43 H46:H53">
    <cfRule type="expression" dxfId="1451" priority="37">
      <formula>H31&gt;0</formula>
    </cfRule>
    <cfRule type="expression" dxfId="1450" priority="38">
      <formula>H31&lt;0</formula>
    </cfRule>
  </conditionalFormatting>
  <conditionalFormatting sqref="Q10">
    <cfRule type="expression" dxfId="1449" priority="35">
      <formula>Q10&gt;0</formula>
    </cfRule>
    <cfRule type="expression" dxfId="1448" priority="36">
      <formula>Q10&lt;0</formula>
    </cfRule>
  </conditionalFormatting>
  <conditionalFormatting sqref="J25:J38">
    <cfRule type="expression" dxfId="1447" priority="33">
      <formula>J25&gt;0</formula>
    </cfRule>
    <cfRule type="expression" dxfId="1446" priority="34">
      <formula>J25&lt;0</formula>
    </cfRule>
  </conditionalFormatting>
  <conditionalFormatting sqref="K25:K38">
    <cfRule type="expression" dxfId="1445" priority="31">
      <formula>K25&gt;0</formula>
    </cfRule>
    <cfRule type="expression" dxfId="1444" priority="32">
      <formula>K25&lt;0</formula>
    </cfRule>
  </conditionalFormatting>
  <conditionalFormatting sqref="L25:L38">
    <cfRule type="expression" dxfId="1443" priority="29">
      <formula>L25&gt;0</formula>
    </cfRule>
    <cfRule type="expression" dxfId="1442" priority="30">
      <formula>L25&lt;0</formula>
    </cfRule>
  </conditionalFormatting>
  <conditionalFormatting sqref="F89:F110">
    <cfRule type="expression" dxfId="1441" priority="27">
      <formula>F89&gt;0</formula>
    </cfRule>
    <cfRule type="expression" dxfId="1440" priority="28">
      <formula>F89&lt;0</formula>
    </cfRule>
  </conditionalFormatting>
  <conditionalFormatting sqref="H89:H110">
    <cfRule type="expression" dxfId="1439" priority="25">
      <formula>H89&gt;0</formula>
    </cfRule>
    <cfRule type="expression" dxfId="1438" priority="26">
      <formula>H89&lt;0</formula>
    </cfRule>
  </conditionalFormatting>
  <conditionalFormatting sqref="J89:J102">
    <cfRule type="expression" dxfId="1437" priority="23">
      <formula>J89&gt;0</formula>
    </cfRule>
    <cfRule type="expression" dxfId="1436" priority="24">
      <formula>J89&lt;0</formula>
    </cfRule>
  </conditionalFormatting>
  <conditionalFormatting sqref="K89:K102">
    <cfRule type="expression" dxfId="1435" priority="21">
      <formula>K89&gt;0</formula>
    </cfRule>
    <cfRule type="expression" dxfId="1434" priority="22">
      <formula>K89&lt;0</formula>
    </cfRule>
  </conditionalFormatting>
  <conditionalFormatting sqref="L89:L102">
    <cfRule type="expression" dxfId="1433" priority="19">
      <formula>L89&gt;0</formula>
    </cfRule>
    <cfRule type="expression" dxfId="1432" priority="20">
      <formula>L89&lt;0</formula>
    </cfRule>
  </conditionalFormatting>
  <conditionalFormatting sqref="F25:F28">
    <cfRule type="expression" dxfId="1431" priority="17">
      <formula>F25&gt;0</formula>
    </cfRule>
    <cfRule type="expression" dxfId="1430" priority="18">
      <formula>F25&lt;0</formula>
    </cfRule>
  </conditionalFormatting>
  <conditionalFormatting sqref="H25:H28">
    <cfRule type="expression" dxfId="1429" priority="15">
      <formula>H25&gt;0</formula>
    </cfRule>
    <cfRule type="expression" dxfId="1428" priority="16">
      <formula>H25&lt;0</formula>
    </cfRule>
  </conditionalFormatting>
  <conditionalFormatting sqref="F29:F30">
    <cfRule type="expression" dxfId="1427" priority="11">
      <formula>F29&gt;0</formula>
    </cfRule>
    <cfRule type="expression" dxfId="1426" priority="12">
      <formula>F29&lt;0</formula>
    </cfRule>
  </conditionalFormatting>
  <conditionalFormatting sqref="H29:H30">
    <cfRule type="expression" dxfId="1425" priority="9">
      <formula>H29&gt;0</formula>
    </cfRule>
    <cfRule type="expression" dxfId="1424" priority="10">
      <formula>H29&lt;0</formula>
    </cfRule>
  </conditionalFormatting>
  <conditionalFormatting sqref="J45">
    <cfRule type="expression" dxfId="1423" priority="7">
      <formula>J45&gt;0</formula>
    </cfRule>
    <cfRule type="expression" dxfId="1422" priority="8">
      <formula>J45&lt;0</formula>
    </cfRule>
  </conditionalFormatting>
  <conditionalFormatting sqref="F44:F45">
    <cfRule type="expression" dxfId="1421" priority="5">
      <formula>F44&gt;0</formula>
    </cfRule>
    <cfRule type="expression" dxfId="1420" priority="6">
      <formula>F44&lt;0</formula>
    </cfRule>
  </conditionalFormatting>
  <conditionalFormatting sqref="H44:H45">
    <cfRule type="expression" dxfId="1419" priority="3">
      <formula>H44&gt;0</formula>
    </cfRule>
    <cfRule type="expression" dxfId="1418" priority="4">
      <formula>H44&lt;0</formula>
    </cfRule>
  </conditionalFormatting>
  <conditionalFormatting sqref="J46:J50">
    <cfRule type="expression" dxfId="1417" priority="1">
      <formula>J46&gt;0</formula>
    </cfRule>
    <cfRule type="expression" dxfId="1416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1240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1295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78" t="s">
        <v>78</v>
      </c>
      <c r="P21" s="878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4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15" priority="33">
      <formula>F7&gt;0</formula>
    </cfRule>
    <cfRule type="expression" dxfId="1414" priority="34">
      <formula>F7&lt;0</formula>
    </cfRule>
  </conditionalFormatting>
  <conditionalFormatting sqref="Q8">
    <cfRule type="expression" dxfId="1413" priority="31">
      <formula>Q8&gt;0</formula>
    </cfRule>
    <cfRule type="expression" dxfId="1412" priority="32">
      <formula>Q8&lt;0</formula>
    </cfRule>
  </conditionalFormatting>
  <conditionalFormatting sqref="F114:F135">
    <cfRule type="expression" dxfId="1411" priority="25">
      <formula>F114&gt;0</formula>
    </cfRule>
    <cfRule type="expression" dxfId="1410" priority="26">
      <formula>F114&lt;0</formula>
    </cfRule>
  </conditionalFormatting>
  <conditionalFormatting sqref="H114:H135">
    <cfRule type="expression" dxfId="1409" priority="23">
      <formula>H114&gt;0</formula>
    </cfRule>
    <cfRule type="expression" dxfId="1408" priority="24">
      <formula>H114&lt;0</formula>
    </cfRule>
  </conditionalFormatting>
  <conditionalFormatting sqref="Q10">
    <cfRule type="expression" dxfId="1407" priority="21">
      <formula>Q10&gt;0</formula>
    </cfRule>
    <cfRule type="expression" dxfId="1406" priority="22">
      <formula>Q10&lt;0</formula>
    </cfRule>
  </conditionalFormatting>
  <conditionalFormatting sqref="J31:J44">
    <cfRule type="expression" dxfId="1405" priority="19">
      <formula>J31&gt;0</formula>
    </cfRule>
    <cfRule type="expression" dxfId="1404" priority="20">
      <formula>J31&lt;0</formula>
    </cfRule>
  </conditionalFormatting>
  <conditionalFormatting sqref="K31:K44">
    <cfRule type="expression" dxfId="1403" priority="17">
      <formula>K31&gt;0</formula>
    </cfRule>
    <cfRule type="expression" dxfId="1402" priority="18">
      <formula>K31&lt;0</formula>
    </cfRule>
  </conditionalFormatting>
  <conditionalFormatting sqref="L31:L35 L37:L44">
    <cfRule type="expression" dxfId="1401" priority="15">
      <formula>L31&gt;0</formula>
    </cfRule>
    <cfRule type="expression" dxfId="1400" priority="16">
      <formula>L31&lt;0</formula>
    </cfRule>
  </conditionalFormatting>
  <conditionalFormatting sqref="M31:M44">
    <cfRule type="expression" dxfId="1399" priority="13">
      <formula>M31&gt;0</formula>
    </cfRule>
    <cfRule type="expression" dxfId="1398" priority="14">
      <formula>M31&lt;0</formula>
    </cfRule>
  </conditionalFormatting>
  <conditionalFormatting sqref="F82 H82">
    <cfRule type="expression" dxfId="1397" priority="9">
      <formula>F82&gt;0</formula>
    </cfRule>
    <cfRule type="expression" dxfId="1396" priority="10">
      <formula>F82&lt;0</formula>
    </cfRule>
  </conditionalFormatting>
  <conditionalFormatting sqref="F75:F81 H75:H81">
    <cfRule type="expression" dxfId="1395" priority="7">
      <formula>F75&gt;0</formula>
    </cfRule>
    <cfRule type="expression" dxfId="1394" priority="8">
      <formula>F75&lt;0</formula>
    </cfRule>
  </conditionalFormatting>
  <conditionalFormatting sqref="F71:F74 H71:H74">
    <cfRule type="expression" dxfId="1393" priority="5">
      <formula>F71&gt;0</formula>
    </cfRule>
    <cfRule type="expression" dxfId="1392" priority="6">
      <formula>F71&lt;0</formula>
    </cfRule>
  </conditionalFormatting>
  <conditionalFormatting sqref="F86 H84:H86">
    <cfRule type="expression" dxfId="1391" priority="3">
      <formula>F84&gt;0</formula>
    </cfRule>
    <cfRule type="expression" dxfId="1390" priority="4">
      <formula>F84&lt;0</formula>
    </cfRule>
  </conditionalFormatting>
  <conditionalFormatting sqref="J86">
    <cfRule type="expression" dxfId="1389" priority="1">
      <formula>J86&gt;0</formula>
    </cfRule>
    <cfRule type="expression" dxfId="1388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7" priority="21">
      <formula>F47&gt;0</formula>
    </cfRule>
    <cfRule type="expression" dxfId="1386" priority="22">
      <formula>F47&lt;0</formula>
    </cfRule>
  </conditionalFormatting>
  <conditionalFormatting sqref="Q7">
    <cfRule type="expression" dxfId="1385" priority="19">
      <formula>Q7&gt;0</formula>
    </cfRule>
    <cfRule type="expression" dxfId="1384" priority="20">
      <formula>Q7&lt;0</formula>
    </cfRule>
  </conditionalFormatting>
  <conditionalFormatting sqref="Q8">
    <cfRule type="expression" dxfId="1383" priority="17">
      <formula>Q8&gt;0</formula>
    </cfRule>
    <cfRule type="expression" dxfId="1382" priority="18">
      <formula>Q8&lt;0</formula>
    </cfRule>
  </conditionalFormatting>
  <conditionalFormatting sqref="F25:F46">
    <cfRule type="expression" dxfId="1381" priority="15">
      <formula>F25&gt;0</formula>
    </cfRule>
    <cfRule type="expression" dxfId="1380" priority="16">
      <formula>F25&lt;0</formula>
    </cfRule>
  </conditionalFormatting>
  <conditionalFormatting sqref="H25:H46">
    <cfRule type="expression" dxfId="1379" priority="13">
      <formula>H25&gt;0</formula>
    </cfRule>
    <cfRule type="expression" dxfId="1378" priority="14">
      <formula>H25&lt;0</formula>
    </cfRule>
  </conditionalFormatting>
  <conditionalFormatting sqref="F89:F110">
    <cfRule type="expression" dxfId="1377" priority="11">
      <formula>F89&gt;0</formula>
    </cfRule>
    <cfRule type="expression" dxfId="1376" priority="12">
      <formula>F89&lt;0</formula>
    </cfRule>
  </conditionalFormatting>
  <conditionalFormatting sqref="H89:H110">
    <cfRule type="expression" dxfId="1375" priority="9">
      <formula>H89&gt;0</formula>
    </cfRule>
    <cfRule type="expression" dxfId="1374" priority="10">
      <formula>H89&lt;0</formula>
    </cfRule>
  </conditionalFormatting>
  <conditionalFormatting sqref="Q10">
    <cfRule type="expression" dxfId="1373" priority="7">
      <formula>Q10&gt;0</formula>
    </cfRule>
    <cfRule type="expression" dxfId="1372" priority="8">
      <formula>Q10&lt;0</formula>
    </cfRule>
  </conditionalFormatting>
  <conditionalFormatting sqref="J25:J38">
    <cfRule type="expression" dxfId="1371" priority="5">
      <formula>J25&gt;0</formula>
    </cfRule>
    <cfRule type="expression" dxfId="1370" priority="6">
      <formula>J25&lt;0</formula>
    </cfRule>
  </conditionalFormatting>
  <conditionalFormatting sqref="K25:K38">
    <cfRule type="expression" dxfId="1369" priority="3">
      <formula>K25&gt;0</formula>
    </cfRule>
    <cfRule type="expression" dxfId="1368" priority="4">
      <formula>K25&lt;0</formula>
    </cfRule>
  </conditionalFormatting>
  <conditionalFormatting sqref="L25:L38">
    <cfRule type="expression" dxfId="1367" priority="1">
      <formula>L25&gt;0</formula>
    </cfRule>
    <cfRule type="expression" dxfId="136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1250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5" priority="43">
      <formula>F54&gt;0</formula>
    </cfRule>
    <cfRule type="expression" dxfId="1364" priority="44">
      <formula>F54&lt;0</formula>
    </cfRule>
  </conditionalFormatting>
  <conditionalFormatting sqref="Q7">
    <cfRule type="expression" dxfId="1363" priority="41">
      <formula>Q7&gt;0</formula>
    </cfRule>
    <cfRule type="expression" dxfId="1362" priority="42">
      <formula>Q7&lt;0</formula>
    </cfRule>
  </conditionalFormatting>
  <conditionalFormatting sqref="Q8">
    <cfRule type="expression" dxfId="1361" priority="39">
      <formula>Q8&gt;0</formula>
    </cfRule>
    <cfRule type="expression" dxfId="1360" priority="40">
      <formula>Q8&lt;0</formula>
    </cfRule>
  </conditionalFormatting>
  <conditionalFormatting sqref="F33:F36 F38:F53">
    <cfRule type="expression" dxfId="1359" priority="37">
      <formula>F33&gt;0</formula>
    </cfRule>
    <cfRule type="expression" dxfId="1358" priority="38">
      <formula>F33&lt;0</formula>
    </cfRule>
  </conditionalFormatting>
  <conditionalFormatting sqref="H33:H36 H38:H53">
    <cfRule type="expression" dxfId="1357" priority="35">
      <formula>H33&gt;0</formula>
    </cfRule>
    <cfRule type="expression" dxfId="1356" priority="36">
      <formula>H33&lt;0</formula>
    </cfRule>
  </conditionalFormatting>
  <conditionalFormatting sqref="Q10">
    <cfRule type="expression" dxfId="1355" priority="33">
      <formula>Q10&gt;0</formula>
    </cfRule>
    <cfRule type="expression" dxfId="1354" priority="34">
      <formula>Q10&lt;0</formula>
    </cfRule>
  </conditionalFormatting>
  <conditionalFormatting sqref="J25:J37">
    <cfRule type="expression" dxfId="1353" priority="31">
      <formula>J25&gt;0</formula>
    </cfRule>
    <cfRule type="expression" dxfId="1352" priority="32">
      <formula>J25&lt;0</formula>
    </cfRule>
  </conditionalFormatting>
  <conditionalFormatting sqref="K25:K38">
    <cfRule type="expression" dxfId="1351" priority="29">
      <formula>K25&gt;0</formula>
    </cfRule>
    <cfRule type="expression" dxfId="1350" priority="30">
      <formula>K25&lt;0</formula>
    </cfRule>
  </conditionalFormatting>
  <conditionalFormatting sqref="L25">
    <cfRule type="expression" dxfId="1349" priority="27">
      <formula>L25&gt;0</formula>
    </cfRule>
    <cfRule type="expression" dxfId="1348" priority="28">
      <formula>L25&lt;0</formula>
    </cfRule>
  </conditionalFormatting>
  <conditionalFormatting sqref="F89:F110">
    <cfRule type="expression" dxfId="1347" priority="25">
      <formula>F89&gt;0</formula>
    </cfRule>
    <cfRule type="expression" dxfId="1346" priority="26">
      <formula>F89&lt;0</formula>
    </cfRule>
  </conditionalFormatting>
  <conditionalFormatting sqref="H89:H110">
    <cfRule type="expression" dxfId="1345" priority="23">
      <formula>H89&gt;0</formula>
    </cfRule>
    <cfRule type="expression" dxfId="1344" priority="24">
      <formula>H89&lt;0</formula>
    </cfRule>
  </conditionalFormatting>
  <conditionalFormatting sqref="J89:J102">
    <cfRule type="expression" dxfId="1343" priority="21">
      <formula>J89&gt;0</formula>
    </cfRule>
    <cfRule type="expression" dxfId="1342" priority="22">
      <formula>J89&lt;0</formula>
    </cfRule>
  </conditionalFormatting>
  <conditionalFormatting sqref="K89:K102">
    <cfRule type="expression" dxfId="1341" priority="19">
      <formula>K89&gt;0</formula>
    </cfRule>
    <cfRule type="expression" dxfId="1340" priority="20">
      <formula>K89&lt;0</formula>
    </cfRule>
  </conditionalFormatting>
  <conditionalFormatting sqref="L89:L102">
    <cfRule type="expression" dxfId="1339" priority="17">
      <formula>L89&gt;0</formula>
    </cfRule>
    <cfRule type="expression" dxfId="1338" priority="18">
      <formula>L89&lt;0</formula>
    </cfRule>
  </conditionalFormatting>
  <conditionalFormatting sqref="F29:F32">
    <cfRule type="expression" dxfId="1337" priority="15">
      <formula>F29&gt;0</formula>
    </cfRule>
    <cfRule type="expression" dxfId="1336" priority="16">
      <formula>F29&lt;0</formula>
    </cfRule>
  </conditionalFormatting>
  <conditionalFormatting sqref="H29:H32">
    <cfRule type="expression" dxfId="1335" priority="13">
      <formula>H29&gt;0</formula>
    </cfRule>
    <cfRule type="expression" dxfId="1334" priority="14">
      <formula>H29&lt;0</formula>
    </cfRule>
  </conditionalFormatting>
  <conditionalFormatting sqref="F25:F28">
    <cfRule type="expression" dxfId="1333" priority="11">
      <formula>F25&gt;0</formula>
    </cfRule>
    <cfRule type="expression" dxfId="1332" priority="12">
      <formula>F25&lt;0</formula>
    </cfRule>
  </conditionalFormatting>
  <conditionalFormatting sqref="H25:H28">
    <cfRule type="expression" dxfId="1331" priority="9">
      <formula>H25&gt;0</formula>
    </cfRule>
    <cfRule type="expression" dxfId="1330" priority="10">
      <formula>H25&lt;0</formula>
    </cfRule>
  </conditionalFormatting>
  <conditionalFormatting sqref="F37">
    <cfRule type="expression" dxfId="1329" priority="7">
      <formula>F37&gt;0</formula>
    </cfRule>
    <cfRule type="expression" dxfId="1328" priority="8">
      <formula>F37&lt;0</formula>
    </cfRule>
  </conditionalFormatting>
  <conditionalFormatting sqref="H37">
    <cfRule type="expression" dxfId="1327" priority="5">
      <formula>H37&gt;0</formula>
    </cfRule>
    <cfRule type="expression" dxfId="1326" priority="6">
      <formula>H37&lt;0</formula>
    </cfRule>
  </conditionalFormatting>
  <conditionalFormatting sqref="J49">
    <cfRule type="expression" dxfId="1325" priority="3">
      <formula>J49&gt;0</formula>
    </cfRule>
    <cfRule type="expression" dxfId="1324" priority="4">
      <formula>J49&lt;0</formula>
    </cfRule>
  </conditionalFormatting>
  <conditionalFormatting sqref="J38:J48">
    <cfRule type="expression" dxfId="1323" priority="1">
      <formula>J38&gt;0</formula>
    </cfRule>
    <cfRule type="expression" dxfId="132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1282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1283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153.43</v>
      </c>
      <c r="R4" s="495">
        <v>-2.1100000000000001E-2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9205.8000000000011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-2248.159999999998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-2248.159999999998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-0.19627796849299267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1.2513849964153032E-2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1308</v>
      </c>
    </row>
    <row r="13" spans="1:21" x14ac:dyDescent="0.25">
      <c r="B13" s="29"/>
      <c r="G13" s="29"/>
      <c r="H13" s="70"/>
      <c r="O13" s="11" t="s">
        <v>952</v>
      </c>
      <c r="Q13" s="2">
        <f>Q4/8.62</f>
        <v>17.799303944315547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8996</v>
      </c>
      <c r="G19" s="343"/>
      <c r="H19" s="343">
        <f>SumByColor($A$19,H2:H17)</f>
        <v>50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168.77300000000002</v>
      </c>
    </row>
    <row r="23" spans="1:16" x14ac:dyDescent="0.25">
      <c r="O23" s="81">
        <v>1.0900000000000001</v>
      </c>
      <c r="P23" s="81">
        <f t="shared" ref="P23:P42" si="0">O23*$Q$4</f>
        <v>167.23870000000002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165.70440000000002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164.17010000000002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162.63580000000002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161.10150000000002</v>
      </c>
    </row>
    <row r="28" spans="1:16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37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159.56720000000001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158.03290000000001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156.49860000000001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154.96430000000001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153.43</v>
      </c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151.89570000000001</v>
      </c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4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150.3614</v>
      </c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4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148.8271</v>
      </c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4">
        <f t="shared" ref="F36:F37" si="4">C36*(E36-D36)</f>
        <v>-1426.0860000000011</v>
      </c>
      <c r="G36" s="39">
        <f t="shared" ref="G36:G37" si="5"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147.2928</v>
      </c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145.7585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0.94</v>
      </c>
      <c r="P38" s="81">
        <f t="shared" si="0"/>
        <v>144.2242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142.68990000000002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141.15560000000002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139.62130000000002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138.08700000000002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1" priority="35">
      <formula>F47&gt;0</formula>
    </cfRule>
    <cfRule type="expression" dxfId="1320" priority="36">
      <formula>F47&lt;0</formula>
    </cfRule>
  </conditionalFormatting>
  <conditionalFormatting sqref="Q7">
    <cfRule type="expression" dxfId="1319" priority="33">
      <formula>Q7&gt;0</formula>
    </cfRule>
    <cfRule type="expression" dxfId="1318" priority="34">
      <formula>Q7&lt;0</formula>
    </cfRule>
  </conditionalFormatting>
  <conditionalFormatting sqref="Q8">
    <cfRule type="expression" dxfId="1317" priority="31">
      <formula>Q8&gt;0</formula>
    </cfRule>
    <cfRule type="expression" dxfId="1316" priority="32">
      <formula>Q8&lt;0</formula>
    </cfRule>
  </conditionalFormatting>
  <conditionalFormatting sqref="F34:F46">
    <cfRule type="expression" dxfId="1315" priority="29">
      <formula>F34&gt;0</formula>
    </cfRule>
    <cfRule type="expression" dxfId="1314" priority="30">
      <formula>F34&lt;0</formula>
    </cfRule>
  </conditionalFormatting>
  <conditionalFormatting sqref="H34:H46">
    <cfRule type="expression" dxfId="1313" priority="27">
      <formula>H34&gt;0</formula>
    </cfRule>
    <cfRule type="expression" dxfId="1312" priority="28">
      <formula>H34&lt;0</formula>
    </cfRule>
  </conditionalFormatting>
  <conditionalFormatting sqref="Q10">
    <cfRule type="expression" dxfId="1311" priority="25">
      <formula>Q10&gt;0</formula>
    </cfRule>
    <cfRule type="expression" dxfId="1310" priority="26">
      <formula>Q10&lt;0</formula>
    </cfRule>
  </conditionalFormatting>
  <conditionalFormatting sqref="J25:J38">
    <cfRule type="expression" dxfId="1309" priority="23">
      <formula>J25&gt;0</formula>
    </cfRule>
    <cfRule type="expression" dxfId="1308" priority="24">
      <formula>J25&lt;0</formula>
    </cfRule>
  </conditionalFormatting>
  <conditionalFormatting sqref="K25:K29 K31:K38">
    <cfRule type="expression" dxfId="1307" priority="21">
      <formula>K25&gt;0</formula>
    </cfRule>
    <cfRule type="expression" dxfId="1306" priority="22">
      <formula>K25&lt;0</formula>
    </cfRule>
  </conditionalFormatting>
  <conditionalFormatting sqref="L25:L38">
    <cfRule type="expression" dxfId="1305" priority="19">
      <formula>L25&gt;0</formula>
    </cfRule>
    <cfRule type="expression" dxfId="1304" priority="20">
      <formula>L25&lt;0</formula>
    </cfRule>
  </conditionalFormatting>
  <conditionalFormatting sqref="F89:F110">
    <cfRule type="expression" dxfId="1303" priority="17">
      <formula>F89&gt;0</formula>
    </cfRule>
    <cfRule type="expression" dxfId="1302" priority="18">
      <formula>F89&lt;0</formula>
    </cfRule>
  </conditionalFormatting>
  <conditionalFormatting sqref="H89:H110">
    <cfRule type="expression" dxfId="1301" priority="15">
      <formula>H89&gt;0</formula>
    </cfRule>
    <cfRule type="expression" dxfId="1300" priority="16">
      <formula>H89&lt;0</formula>
    </cfRule>
  </conditionalFormatting>
  <conditionalFormatting sqref="J89:J102">
    <cfRule type="expression" dxfId="1299" priority="13">
      <formula>J89&gt;0</formula>
    </cfRule>
    <cfRule type="expression" dxfId="1298" priority="14">
      <formula>J89&lt;0</formula>
    </cfRule>
  </conditionalFormatting>
  <conditionalFormatting sqref="K89:K102">
    <cfRule type="expression" dxfId="1297" priority="11">
      <formula>K89&gt;0</formula>
    </cfRule>
    <cfRule type="expression" dxfId="1296" priority="12">
      <formula>K89&lt;0</formula>
    </cfRule>
  </conditionalFormatting>
  <conditionalFormatting sqref="L89:L102">
    <cfRule type="expression" dxfId="1295" priority="9">
      <formula>L89&gt;0</formula>
    </cfRule>
    <cfRule type="expression" dxfId="1294" priority="10">
      <formula>L89&lt;0</formula>
    </cfRule>
  </conditionalFormatting>
  <conditionalFormatting sqref="F25:F27">
    <cfRule type="expression" dxfId="1293" priority="7">
      <formula>F25&gt;0</formula>
    </cfRule>
    <cfRule type="expression" dxfId="1292" priority="8">
      <formula>F25&lt;0</formula>
    </cfRule>
  </conditionalFormatting>
  <conditionalFormatting sqref="H25:H27">
    <cfRule type="expression" dxfId="1291" priority="5">
      <formula>H25&gt;0</formula>
    </cfRule>
    <cfRule type="expression" dxfId="1290" priority="6">
      <formula>H25&lt;0</formula>
    </cfRule>
  </conditionalFormatting>
  <conditionalFormatting sqref="F28:F33">
    <cfRule type="expression" dxfId="1289" priority="3">
      <formula>F28&gt;0</formula>
    </cfRule>
    <cfRule type="expression" dxfId="1288" priority="4">
      <formula>F28&lt;0</formula>
    </cfRule>
  </conditionalFormatting>
  <conditionalFormatting sqref="H28:H33">
    <cfRule type="expression" dxfId="1287" priority="1">
      <formula>H28&gt;0</formula>
    </cfRule>
    <cfRule type="expression" dxfId="128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55.5199</v>
      </c>
      <c r="R4" s="495">
        <v>1.5900000000000001E-2</v>
      </c>
      <c r="T4" t="s">
        <v>1118</v>
      </c>
      <c r="U4" t="s">
        <v>1213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22207.96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-860.45000000000073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-860.45000000000073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-3.7299926609592977E-2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4.5028899547729734E-2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1296</v>
      </c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Q4/3.79</f>
        <v>14.649050131926121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61.071890000000003</v>
      </c>
    </row>
    <row r="23" spans="1:16" x14ac:dyDescent="0.25">
      <c r="O23" s="81">
        <v>1.0900000000000001</v>
      </c>
      <c r="P23" s="81">
        <f t="shared" ref="P23:P42" si="1">O23*$Q$4</f>
        <v>60.516691000000002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59.961492000000007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59.406293000000005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58.851094000000003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58.295895000000002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57.740696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57.185496999999998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56.630298000000003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56.075099000000002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55.5199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54.964700999999998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54.409501999999996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53.854303000000002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53.299104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52.743904999999998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52.188705999999996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51.633507000000002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51.078308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50.523108999999998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49.967910000000003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3" si="8">C43*(E43-D43)</f>
        <v>138.58000000000033</v>
      </c>
      <c r="G43" s="39">
        <f t="shared" ref="G43:G53" si="9">D43*C43</f>
        <v>11867.42</v>
      </c>
      <c r="H43" s="222">
        <f t="shared" ref="H43:H5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285" priority="35">
      <formula>F25&gt;0</formula>
    </cfRule>
    <cfRule type="expression" dxfId="1284" priority="36">
      <formula>F25&lt;0</formula>
    </cfRule>
  </conditionalFormatting>
  <conditionalFormatting sqref="Q7">
    <cfRule type="expression" dxfId="1283" priority="33">
      <formula>Q7&gt;0</formula>
    </cfRule>
    <cfRule type="expression" dxfId="1282" priority="34">
      <formula>Q7&lt;0</formula>
    </cfRule>
  </conditionalFormatting>
  <conditionalFormatting sqref="Q8">
    <cfRule type="expression" dxfId="1281" priority="31">
      <formula>Q8&gt;0</formula>
    </cfRule>
    <cfRule type="expression" dxfId="1280" priority="32">
      <formula>Q8&lt;0</formula>
    </cfRule>
  </conditionalFormatting>
  <conditionalFormatting sqref="F39:F62">
    <cfRule type="expression" dxfId="1279" priority="29">
      <formula>F39&gt;0</formula>
    </cfRule>
    <cfRule type="expression" dxfId="1278" priority="30">
      <formula>F39&lt;0</formula>
    </cfRule>
  </conditionalFormatting>
  <conditionalFormatting sqref="H39:H62">
    <cfRule type="expression" dxfId="1277" priority="27">
      <formula>H39&gt;0</formula>
    </cfRule>
    <cfRule type="expression" dxfId="1276" priority="28">
      <formula>H39&lt;0</formula>
    </cfRule>
  </conditionalFormatting>
  <conditionalFormatting sqref="Q10">
    <cfRule type="expression" dxfId="1275" priority="25">
      <formula>Q10&gt;0</formula>
    </cfRule>
    <cfRule type="expression" dxfId="1274" priority="26">
      <formula>Q10&lt;0</formula>
    </cfRule>
  </conditionalFormatting>
  <conditionalFormatting sqref="L25:L32">
    <cfRule type="expression" dxfId="1273" priority="19">
      <formula>L25&gt;0</formula>
    </cfRule>
    <cfRule type="expression" dxfId="1272" priority="20">
      <formula>L25&lt;0</formula>
    </cfRule>
  </conditionalFormatting>
  <conditionalFormatting sqref="F88:F109">
    <cfRule type="expression" dxfId="1271" priority="17">
      <formula>F88&gt;0</formula>
    </cfRule>
    <cfRule type="expression" dxfId="1270" priority="18">
      <formula>F88&lt;0</formula>
    </cfRule>
  </conditionalFormatting>
  <conditionalFormatting sqref="H88:H109">
    <cfRule type="expression" dxfId="1269" priority="15">
      <formula>H88&gt;0</formula>
    </cfRule>
    <cfRule type="expression" dxfId="1268" priority="16">
      <formula>H88&lt;0</formula>
    </cfRule>
  </conditionalFormatting>
  <conditionalFormatting sqref="J88:J101">
    <cfRule type="expression" dxfId="1267" priority="13">
      <formula>J88&gt;0</formula>
    </cfRule>
    <cfRule type="expression" dxfId="1266" priority="14">
      <formula>J88&lt;0</formula>
    </cfRule>
  </conditionalFormatting>
  <conditionalFormatting sqref="K88:K101">
    <cfRule type="expression" dxfId="1265" priority="11">
      <formula>K88&gt;0</formula>
    </cfRule>
    <cfRule type="expression" dxfId="1264" priority="12">
      <formula>K88&lt;0</formula>
    </cfRule>
  </conditionalFormatting>
  <conditionalFormatting sqref="L88:L101">
    <cfRule type="expression" dxfId="1263" priority="9">
      <formula>L88&gt;0</formula>
    </cfRule>
    <cfRule type="expression" dxfId="1262" priority="10">
      <formula>L88&lt;0</formula>
    </cfRule>
  </conditionalFormatting>
  <conditionalFormatting sqref="F25:F29">
    <cfRule type="expression" dxfId="1261" priority="7">
      <formula>F25&gt;0</formula>
    </cfRule>
    <cfRule type="expression" dxfId="1260" priority="8">
      <formula>F25&lt;0</formula>
    </cfRule>
  </conditionalFormatting>
  <conditionalFormatting sqref="H25:H29">
    <cfRule type="expression" dxfId="1259" priority="5">
      <formula>H25&gt;0</formula>
    </cfRule>
    <cfRule type="expression" dxfId="1258" priority="6">
      <formula>H25&lt;0</formula>
    </cfRule>
  </conditionalFormatting>
  <conditionalFormatting sqref="F35:F38">
    <cfRule type="expression" dxfId="1257" priority="3">
      <formula>F35&gt;0</formula>
    </cfRule>
    <cfRule type="expression" dxfId="1256" priority="4">
      <formula>F35&lt;0</formula>
    </cfRule>
  </conditionalFormatting>
  <conditionalFormatting sqref="H35:H38">
    <cfRule type="expression" dxfId="1255" priority="1">
      <formula>H35&gt;0</formula>
    </cfRule>
    <cfRule type="expression" dxfId="1254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3" priority="35">
      <formula>F47&gt;0</formula>
    </cfRule>
    <cfRule type="expression" dxfId="1252" priority="36">
      <formula>F47&lt;0</formula>
    </cfRule>
  </conditionalFormatting>
  <conditionalFormatting sqref="Q7">
    <cfRule type="expression" dxfId="1251" priority="33">
      <formula>Q7&gt;0</formula>
    </cfRule>
    <cfRule type="expression" dxfId="1250" priority="34">
      <formula>Q7&lt;0</formula>
    </cfRule>
  </conditionalFormatting>
  <conditionalFormatting sqref="Q8">
    <cfRule type="expression" dxfId="1249" priority="31">
      <formula>Q8&gt;0</formula>
    </cfRule>
    <cfRule type="expression" dxfId="1248" priority="32">
      <formula>Q8&lt;0</formula>
    </cfRule>
  </conditionalFormatting>
  <conditionalFormatting sqref="F32:F46">
    <cfRule type="expression" dxfId="1247" priority="29">
      <formula>F32&gt;0</formula>
    </cfRule>
    <cfRule type="expression" dxfId="1246" priority="30">
      <formula>F32&lt;0</formula>
    </cfRule>
  </conditionalFormatting>
  <conditionalFormatting sqref="H32:H46">
    <cfRule type="expression" dxfId="1245" priority="27">
      <formula>H32&gt;0</formula>
    </cfRule>
    <cfRule type="expression" dxfId="1244" priority="28">
      <formula>H32&lt;0</formula>
    </cfRule>
  </conditionalFormatting>
  <conditionalFormatting sqref="Q10">
    <cfRule type="expression" dxfId="1243" priority="25">
      <formula>Q10&gt;0</formula>
    </cfRule>
    <cfRule type="expression" dxfId="1242" priority="26">
      <formula>Q10&lt;0</formula>
    </cfRule>
  </conditionalFormatting>
  <conditionalFormatting sqref="J25:J38">
    <cfRule type="expression" dxfId="1241" priority="23">
      <formula>J25&gt;0</formula>
    </cfRule>
    <cfRule type="expression" dxfId="1240" priority="24">
      <formula>J25&lt;0</formula>
    </cfRule>
  </conditionalFormatting>
  <conditionalFormatting sqref="K25:K38">
    <cfRule type="expression" dxfId="1239" priority="21">
      <formula>K25&gt;0</formula>
    </cfRule>
    <cfRule type="expression" dxfId="1238" priority="22">
      <formula>K25&lt;0</formula>
    </cfRule>
  </conditionalFormatting>
  <conditionalFormatting sqref="L25:L38">
    <cfRule type="expression" dxfId="1237" priority="19">
      <formula>L25&gt;0</formula>
    </cfRule>
    <cfRule type="expression" dxfId="1236" priority="20">
      <formula>L25&lt;0</formula>
    </cfRule>
  </conditionalFormatting>
  <conditionalFormatting sqref="F89:F110">
    <cfRule type="expression" dxfId="1235" priority="17">
      <formula>F89&gt;0</formula>
    </cfRule>
    <cfRule type="expression" dxfId="1234" priority="18">
      <formula>F89&lt;0</formula>
    </cfRule>
  </conditionalFormatting>
  <conditionalFormatting sqref="H89:H110">
    <cfRule type="expression" dxfId="1233" priority="15">
      <formula>H89&gt;0</formula>
    </cfRule>
    <cfRule type="expression" dxfId="1232" priority="16">
      <formula>H89&lt;0</formula>
    </cfRule>
  </conditionalFormatting>
  <conditionalFormatting sqref="J89:J102">
    <cfRule type="expression" dxfId="1231" priority="13">
      <formula>J89&gt;0</formula>
    </cfRule>
    <cfRule type="expression" dxfId="1230" priority="14">
      <formula>J89&lt;0</formula>
    </cfRule>
  </conditionalFormatting>
  <conditionalFormatting sqref="K89:K102">
    <cfRule type="expression" dxfId="1229" priority="11">
      <formula>K89&gt;0</formula>
    </cfRule>
    <cfRule type="expression" dxfId="1228" priority="12">
      <formula>K89&lt;0</formula>
    </cfRule>
  </conditionalFormatting>
  <conditionalFormatting sqref="L89:L102">
    <cfRule type="expression" dxfId="1227" priority="9">
      <formula>L89&gt;0</formula>
    </cfRule>
    <cfRule type="expression" dxfId="1226" priority="10">
      <formula>L89&lt;0</formula>
    </cfRule>
  </conditionalFormatting>
  <conditionalFormatting sqref="F25:F28">
    <cfRule type="expression" dxfId="1225" priority="7">
      <formula>F25&gt;0</formula>
    </cfRule>
    <cfRule type="expression" dxfId="1224" priority="8">
      <formula>F25&lt;0</formula>
    </cfRule>
  </conditionalFormatting>
  <conditionalFormatting sqref="H25:H28">
    <cfRule type="expression" dxfId="1223" priority="5">
      <formula>H25&gt;0</formula>
    </cfRule>
    <cfRule type="expression" dxfId="1222" priority="6">
      <formula>H25&lt;0</formula>
    </cfRule>
  </conditionalFormatting>
  <conditionalFormatting sqref="F29:F31">
    <cfRule type="expression" dxfId="1221" priority="3">
      <formula>F29&gt;0</formula>
    </cfRule>
    <cfRule type="expression" dxfId="1220" priority="4">
      <formula>F29&lt;0</formula>
    </cfRule>
  </conditionalFormatting>
  <conditionalFormatting sqref="H29:H31">
    <cfRule type="expression" dxfId="1219" priority="1">
      <formula>H29&gt;0</formula>
    </cfRule>
    <cfRule type="expression" dxfId="121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4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80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114.42762499999996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119.25</v>
      </c>
      <c r="R4" s="495">
        <v>6.4999999999999997E-3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9540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9154.2099999999973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385.79000000000087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385.79000000000087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4.2143450936782199E-2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</row>
    <row r="11" spans="1:21" x14ac:dyDescent="0.25">
      <c r="B11" s="72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4.3605870020964358E-3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/>
    </row>
    <row r="13" spans="1:21" x14ac:dyDescent="0.25">
      <c r="B13" s="474">
        <v>43383</v>
      </c>
      <c r="C13" s="4">
        <v>20</v>
      </c>
      <c r="D13" s="3">
        <v>123.88</v>
      </c>
      <c r="E13" s="3">
        <v>0</v>
      </c>
      <c r="F13" s="3">
        <f t="shared" si="0"/>
        <v>2477.6</v>
      </c>
      <c r="H13" s="70"/>
      <c r="O13" s="11" t="s">
        <v>952</v>
      </c>
      <c r="Q13" s="2">
        <f>Q4/8.62</f>
        <v>13.834106728538284</v>
      </c>
      <c r="T13" s="1">
        <v>43260</v>
      </c>
      <c r="U13" t="s">
        <v>1100</v>
      </c>
    </row>
    <row r="14" spans="1:21" x14ac:dyDescent="0.25">
      <c r="B14" s="474">
        <v>43396</v>
      </c>
      <c r="C14" s="4">
        <v>20</v>
      </c>
      <c r="D14" s="2">
        <v>117.79</v>
      </c>
      <c r="E14" s="2">
        <v>0</v>
      </c>
      <c r="F14" s="2">
        <f t="shared" si="0"/>
        <v>2355.8000000000002</v>
      </c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SUM(C2:C14)</f>
        <v>290</v>
      </c>
      <c r="D18" s="18"/>
      <c r="E18" s="18"/>
      <c r="F18" s="18">
        <f>SUM(F2:F14)</f>
        <v>38164.199999999997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131.17500000000001</v>
      </c>
    </row>
    <row r="20" spans="1:21" x14ac:dyDescent="0.25">
      <c r="O20" s="81">
        <v>1.0900000000000001</v>
      </c>
      <c r="P20" s="81">
        <f t="shared" ref="P20:P39" si="2">O20*$Q$4</f>
        <v>129.98250000000002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128.79000000000002</v>
      </c>
    </row>
    <row r="22" spans="1:21" x14ac:dyDescent="0.25">
      <c r="O22" s="81">
        <v>1.07</v>
      </c>
      <c r="P22" s="81">
        <f t="shared" si="2"/>
        <v>127.59750000000001</v>
      </c>
    </row>
    <row r="23" spans="1:21" x14ac:dyDescent="0.25">
      <c r="O23" s="81">
        <v>1.06</v>
      </c>
      <c r="P23" s="81">
        <f t="shared" si="2"/>
        <v>126.405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125.21250000000001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124.02000000000001</v>
      </c>
      <c r="T25" s="156">
        <v>43305</v>
      </c>
      <c r="U25" t="s">
        <v>1153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122.8275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121.63500000000001</v>
      </c>
      <c r="T27" s="156">
        <v>43313</v>
      </c>
      <c r="U27" t="s">
        <v>1152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120.4425</v>
      </c>
      <c r="T28" s="156">
        <v>43314</v>
      </c>
      <c r="U28" t="s">
        <v>1155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119.25</v>
      </c>
      <c r="T29" s="156">
        <v>43326</v>
      </c>
      <c r="U29" t="s">
        <v>1154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118.0575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116.86499999999999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115.6725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114.47999999999999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113.28749999999999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112.095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110.9025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109.71000000000001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108.5175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107.325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:F61" si="15">C55*(E55-D55)</f>
        <v>1388.1899999999998</v>
      </c>
      <c r="G55" s="39">
        <f t="shared" ref="G55:G61" si="16">D55*C55</f>
        <v>1710.81</v>
      </c>
      <c r="H55" s="222">
        <f t="shared" ref="H55:H61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si="15"/>
        <v>1471.19</v>
      </c>
      <c r="G56" s="39">
        <f t="shared" si="16"/>
        <v>1710.81</v>
      </c>
      <c r="H56" s="222">
        <f t="shared" si="17"/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 t="shared" si="15"/>
        <v>1590.39</v>
      </c>
      <c r="G57" s="39">
        <f t="shared" si="16"/>
        <v>1710.81</v>
      </c>
      <c r="H57" s="222">
        <f t="shared" si="17"/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 t="shared" si="15"/>
        <v>989.39999999999964</v>
      </c>
      <c r="G58" s="39">
        <f t="shared" si="16"/>
        <v>1710.8000000000002</v>
      </c>
      <c r="H58" s="222">
        <f t="shared" si="17"/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 t="shared" si="15"/>
        <v>918.80000000000052</v>
      </c>
      <c r="G59" s="39">
        <f t="shared" si="16"/>
        <v>4320.8</v>
      </c>
      <c r="H59" s="222">
        <f t="shared" si="17"/>
        <v>0.21264580633216085</v>
      </c>
      <c r="I59" s="39"/>
      <c r="J59" s="39"/>
      <c r="K59" s="39"/>
      <c r="L59" s="39">
        <v>15.71</v>
      </c>
    </row>
    <row r="60" spans="1:17" x14ac:dyDescent="0.25">
      <c r="A60" s="4">
        <v>20</v>
      </c>
      <c r="B60" s="184">
        <v>43383</v>
      </c>
      <c r="C60" s="10">
        <v>60</v>
      </c>
      <c r="D60" s="39">
        <v>113.3068</v>
      </c>
      <c r="E60" s="39">
        <v>121.26</v>
      </c>
      <c r="F60" s="39">
        <f t="shared" si="15"/>
        <v>477.19200000000058</v>
      </c>
      <c r="G60" s="39">
        <f t="shared" si="16"/>
        <v>6798.4079999999994</v>
      </c>
      <c r="H60" s="222">
        <f t="shared" si="17"/>
        <v>7.0191727239671486E-2</v>
      </c>
      <c r="I60" s="39"/>
      <c r="J60" s="39"/>
      <c r="K60" s="39"/>
      <c r="L60" s="39">
        <v>14.07</v>
      </c>
    </row>
    <row r="61" spans="1:17" x14ac:dyDescent="0.25">
      <c r="A61" s="4">
        <v>20</v>
      </c>
      <c r="B61" s="184">
        <v>43396</v>
      </c>
      <c r="C61" s="10">
        <v>80</v>
      </c>
      <c r="D61" s="39">
        <v>114.4276</v>
      </c>
      <c r="E61" s="39">
        <v>121.01</v>
      </c>
      <c r="F61" s="39">
        <f t="shared" si="15"/>
        <v>526.59200000000055</v>
      </c>
      <c r="G61" s="39">
        <f t="shared" si="16"/>
        <v>9154.2080000000005</v>
      </c>
      <c r="H61" s="222">
        <f t="shared" si="17"/>
        <v>5.7524583229920115E-2</v>
      </c>
      <c r="I61" s="39"/>
      <c r="J61" s="39"/>
      <c r="K61" s="39"/>
      <c r="L61" s="39">
        <v>14.04</v>
      </c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897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 t="s">
        <v>150</v>
      </c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conditionalFormatting sqref="O19:O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58:F60 H58:H60 H64:H66 F64:F66">
    <cfRule type="expression" dxfId="1217" priority="37">
      <formula>F7&gt;0</formula>
    </cfRule>
    <cfRule type="expression" dxfId="1216" priority="38">
      <formula>F7&lt;0</formula>
    </cfRule>
  </conditionalFormatting>
  <conditionalFormatting sqref="Q8">
    <cfRule type="expression" dxfId="1215" priority="35">
      <formula>Q8&gt;0</formula>
    </cfRule>
    <cfRule type="expression" dxfId="1214" priority="36">
      <formula>Q8&lt;0</formula>
    </cfRule>
  </conditionalFormatting>
  <conditionalFormatting sqref="F34:F54">
    <cfRule type="expression" dxfId="1213" priority="33">
      <formula>F34&gt;0</formula>
    </cfRule>
    <cfRule type="expression" dxfId="1212" priority="34">
      <formula>F34&lt;0</formula>
    </cfRule>
  </conditionalFormatting>
  <conditionalFormatting sqref="H34:H54">
    <cfRule type="expression" dxfId="1211" priority="31">
      <formula>H34&gt;0</formula>
    </cfRule>
    <cfRule type="expression" dxfId="1210" priority="32">
      <formula>H34&lt;0</formula>
    </cfRule>
  </conditionalFormatting>
  <conditionalFormatting sqref="Q10">
    <cfRule type="expression" dxfId="1209" priority="29">
      <formula>Q10&gt;0</formula>
    </cfRule>
    <cfRule type="expression" dxfId="1208" priority="30">
      <formula>Q10&lt;0</formula>
    </cfRule>
  </conditionalFormatting>
  <conditionalFormatting sqref="J25:J38">
    <cfRule type="expression" dxfId="1207" priority="27">
      <formula>J25&gt;0</formula>
    </cfRule>
    <cfRule type="expression" dxfId="1206" priority="28">
      <formula>J25&lt;0</formula>
    </cfRule>
  </conditionalFormatting>
  <conditionalFormatting sqref="K25:K35 K37:K38">
    <cfRule type="expression" dxfId="1205" priority="25">
      <formula>K25&gt;0</formula>
    </cfRule>
    <cfRule type="expression" dxfId="1204" priority="26">
      <formula>K25&lt;0</formula>
    </cfRule>
  </conditionalFormatting>
  <conditionalFormatting sqref="L25">
    <cfRule type="expression" dxfId="1203" priority="23">
      <formula>L25&gt;0</formula>
    </cfRule>
    <cfRule type="expression" dxfId="1202" priority="24">
      <formula>L25&lt;0</formula>
    </cfRule>
  </conditionalFormatting>
  <conditionalFormatting sqref="F92:F113">
    <cfRule type="expression" dxfId="1201" priority="21">
      <formula>F92&gt;0</formula>
    </cfRule>
    <cfRule type="expression" dxfId="1200" priority="22">
      <formula>F92&lt;0</formula>
    </cfRule>
  </conditionalFormatting>
  <conditionalFormatting sqref="H92:H113">
    <cfRule type="expression" dxfId="1199" priority="19">
      <formula>H92&gt;0</formula>
    </cfRule>
    <cfRule type="expression" dxfId="1198" priority="20">
      <formula>H92&lt;0</formula>
    </cfRule>
  </conditionalFormatting>
  <conditionalFormatting sqref="J92:J105">
    <cfRule type="expression" dxfId="1197" priority="17">
      <formula>J92&gt;0</formula>
    </cfRule>
    <cfRule type="expression" dxfId="1196" priority="18">
      <formula>J92&lt;0</formula>
    </cfRule>
  </conditionalFormatting>
  <conditionalFormatting sqref="K92:K105">
    <cfRule type="expression" dxfId="1195" priority="15">
      <formula>K92&gt;0</formula>
    </cfRule>
    <cfRule type="expression" dxfId="1194" priority="16">
      <formula>K92&lt;0</formula>
    </cfRule>
  </conditionalFormatting>
  <conditionalFormatting sqref="L92:L105">
    <cfRule type="expression" dxfId="1193" priority="13">
      <formula>L92&gt;0</formula>
    </cfRule>
    <cfRule type="expression" dxfId="1192" priority="14">
      <formula>L92&lt;0</formula>
    </cfRule>
  </conditionalFormatting>
  <conditionalFormatting sqref="F25:F33">
    <cfRule type="expression" dxfId="1191" priority="11">
      <formula>F25&gt;0</formula>
    </cfRule>
    <cfRule type="expression" dxfId="1190" priority="12">
      <formula>F25&lt;0</formula>
    </cfRule>
  </conditionalFormatting>
  <conditionalFormatting sqref="H25:H33">
    <cfRule type="expression" dxfId="1189" priority="9">
      <formula>H25&gt;0</formula>
    </cfRule>
    <cfRule type="expression" dxfId="1188" priority="10">
      <formula>H25&lt;0</formula>
    </cfRule>
  </conditionalFormatting>
  <conditionalFormatting sqref="J54">
    <cfRule type="expression" dxfId="1187" priority="7">
      <formula>J54&gt;0</formula>
    </cfRule>
    <cfRule type="expression" dxfId="1186" priority="8">
      <formula>J54&lt;0</formula>
    </cfRule>
  </conditionalFormatting>
  <conditionalFormatting sqref="F55:F57">
    <cfRule type="expression" dxfId="1185" priority="5">
      <formula>F55&gt;0</formula>
    </cfRule>
    <cfRule type="expression" dxfId="1184" priority="6">
      <formula>F55&lt;0</formula>
    </cfRule>
  </conditionalFormatting>
  <conditionalFormatting sqref="H55:H57">
    <cfRule type="expression" dxfId="1183" priority="3">
      <formula>H55&gt;0</formula>
    </cfRule>
    <cfRule type="expression" dxfId="1182" priority="4">
      <formula>H55&lt;0</formula>
    </cfRule>
  </conditionalFormatting>
  <conditionalFormatting sqref="H61:H63 F61:F63">
    <cfRule type="expression" dxfId="1181" priority="1">
      <formula>F61&gt;0</formula>
    </cfRule>
    <cfRule type="expression" dxfId="118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9" priority="31">
      <formula>F47&gt;0</formula>
    </cfRule>
    <cfRule type="expression" dxfId="1178" priority="32">
      <formula>F47&lt;0</formula>
    </cfRule>
  </conditionalFormatting>
  <conditionalFormatting sqref="Q7">
    <cfRule type="expression" dxfId="1177" priority="29">
      <formula>Q7&gt;0</formula>
    </cfRule>
    <cfRule type="expression" dxfId="1176" priority="30">
      <formula>Q7&lt;0</formula>
    </cfRule>
  </conditionalFormatting>
  <conditionalFormatting sqref="Q8">
    <cfRule type="expression" dxfId="1175" priority="27">
      <formula>Q8&gt;0</formula>
    </cfRule>
    <cfRule type="expression" dxfId="1174" priority="28">
      <formula>Q8&lt;0</formula>
    </cfRule>
  </conditionalFormatting>
  <conditionalFormatting sqref="F32:F46">
    <cfRule type="expression" dxfId="1173" priority="25">
      <formula>F32&gt;0</formula>
    </cfRule>
    <cfRule type="expression" dxfId="1172" priority="26">
      <formula>F32&lt;0</formula>
    </cfRule>
  </conditionalFormatting>
  <conditionalFormatting sqref="H32:H46">
    <cfRule type="expression" dxfId="1171" priority="23">
      <formula>H32&gt;0</formula>
    </cfRule>
    <cfRule type="expression" dxfId="1170" priority="24">
      <formula>H32&lt;0</formula>
    </cfRule>
  </conditionalFormatting>
  <conditionalFormatting sqref="Q10">
    <cfRule type="expression" dxfId="1169" priority="21">
      <formula>Q10&gt;0</formula>
    </cfRule>
    <cfRule type="expression" dxfId="1168" priority="22">
      <formula>Q10&lt;0</formula>
    </cfRule>
  </conditionalFormatting>
  <conditionalFormatting sqref="J25:J38">
    <cfRule type="expression" dxfId="1167" priority="19">
      <formula>J25&gt;0</formula>
    </cfRule>
    <cfRule type="expression" dxfId="1166" priority="20">
      <formula>J25&lt;0</formula>
    </cfRule>
  </conditionalFormatting>
  <conditionalFormatting sqref="K25:K38">
    <cfRule type="expression" dxfId="1165" priority="17">
      <formula>K25&gt;0</formula>
    </cfRule>
    <cfRule type="expression" dxfId="1164" priority="18">
      <formula>K25&lt;0</formula>
    </cfRule>
  </conditionalFormatting>
  <conditionalFormatting sqref="L25:L38">
    <cfRule type="expression" dxfId="1163" priority="15">
      <formula>L25&gt;0</formula>
    </cfRule>
    <cfRule type="expression" dxfId="1162" priority="16">
      <formula>L25&lt;0</formula>
    </cfRule>
  </conditionalFormatting>
  <conditionalFormatting sqref="F89:F110">
    <cfRule type="expression" dxfId="1161" priority="13">
      <formula>F89&gt;0</formula>
    </cfRule>
    <cfRule type="expression" dxfId="1160" priority="14">
      <formula>F89&lt;0</formula>
    </cfRule>
  </conditionalFormatting>
  <conditionalFormatting sqref="H89:H110">
    <cfRule type="expression" dxfId="1159" priority="11">
      <formula>H89&gt;0</formula>
    </cfRule>
    <cfRule type="expression" dxfId="1158" priority="12">
      <formula>H89&lt;0</formula>
    </cfRule>
  </conditionalFormatting>
  <conditionalFormatting sqref="J89:J102">
    <cfRule type="expression" dxfId="1157" priority="9">
      <formula>J89&gt;0</formula>
    </cfRule>
    <cfRule type="expression" dxfId="1156" priority="10">
      <formula>J89&lt;0</formula>
    </cfRule>
  </conditionalFormatting>
  <conditionalFormatting sqref="K89:K102">
    <cfRule type="expression" dxfId="1155" priority="7">
      <formula>K89&gt;0</formula>
    </cfRule>
    <cfRule type="expression" dxfId="1154" priority="8">
      <formula>K89&lt;0</formula>
    </cfRule>
  </conditionalFormatting>
  <conditionalFormatting sqref="L89:L102">
    <cfRule type="expression" dxfId="1153" priority="5">
      <formula>L89&gt;0</formula>
    </cfRule>
    <cfRule type="expression" dxfId="1152" priority="6">
      <formula>L89&lt;0</formula>
    </cfRule>
  </conditionalFormatting>
  <conditionalFormatting sqref="F25:F31">
    <cfRule type="expression" dxfId="1151" priority="3">
      <formula>F25&gt;0</formula>
    </cfRule>
    <cfRule type="expression" dxfId="1150" priority="4">
      <formula>F25&lt;0</formula>
    </cfRule>
  </conditionalFormatting>
  <conditionalFormatting sqref="H25:H31">
    <cfRule type="expression" dxfId="1149" priority="1">
      <formula>H25&gt;0</formula>
    </cfRule>
    <cfRule type="expression" dxfId="114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72.869900000000001</v>
      </c>
      <c r="R4" s="495">
        <v>-1.18E-2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4372.1940000000004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485.6939999999986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485.6939999999986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0.12496950984175953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1.3174163817982459E-2</v>
      </c>
      <c r="R11">
        <v>0.24</v>
      </c>
    </row>
    <row r="12" spans="1:21" x14ac:dyDescent="0.25">
      <c r="H12" s="70"/>
      <c r="O12" s="11" t="s">
        <v>925</v>
      </c>
      <c r="Q12" s="1" t="s">
        <v>1317</v>
      </c>
    </row>
    <row r="13" spans="1:21" x14ac:dyDescent="0.25">
      <c r="H13" s="70"/>
      <c r="O13" s="11" t="s">
        <v>952</v>
      </c>
      <c r="Q13" s="2">
        <f>Q4/3.55</f>
        <v>20.526732394366199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80.156890000000004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79.428191000000012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78.699492000000006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77.970793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77.242094000000009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76.513395000000003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75.784696000000011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75.055997000000005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74.327297999999999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73.598599000000007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72.869900000000001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72.141200999999995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71.412502000000003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70.683802999999997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69.955103999999992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69.226405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68.497705999999994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67.769007000000002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67.04030800000001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66.311609000000004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65.582909999999998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7" priority="35">
      <formula>F47&gt;0</formula>
    </cfRule>
    <cfRule type="expression" dxfId="1146" priority="36">
      <formula>F47&lt;0</formula>
    </cfRule>
  </conditionalFormatting>
  <conditionalFormatting sqref="Q7">
    <cfRule type="expression" dxfId="1145" priority="33">
      <formula>Q7&gt;0</formula>
    </cfRule>
    <cfRule type="expression" dxfId="1144" priority="34">
      <formula>Q7&lt;0</formula>
    </cfRule>
  </conditionalFormatting>
  <conditionalFormatting sqref="Q8">
    <cfRule type="expression" dxfId="1143" priority="31">
      <formula>Q8&gt;0</formula>
    </cfRule>
    <cfRule type="expression" dxfId="1142" priority="32">
      <formula>Q8&lt;0</formula>
    </cfRule>
  </conditionalFormatting>
  <conditionalFormatting sqref="F30:F33 F38:F46">
    <cfRule type="expression" dxfId="1141" priority="29">
      <formula>F30&gt;0</formula>
    </cfRule>
    <cfRule type="expression" dxfId="1140" priority="30">
      <formula>F30&lt;0</formula>
    </cfRule>
  </conditionalFormatting>
  <conditionalFormatting sqref="H30:H33 H37:H46">
    <cfRule type="expression" dxfId="1139" priority="27">
      <formula>H30&gt;0</formula>
    </cfRule>
    <cfRule type="expression" dxfId="1138" priority="28">
      <formula>H30&lt;0</formula>
    </cfRule>
  </conditionalFormatting>
  <conditionalFormatting sqref="Q10">
    <cfRule type="expression" dxfId="1137" priority="25">
      <formula>Q10&gt;0</formula>
    </cfRule>
    <cfRule type="expression" dxfId="1136" priority="26">
      <formula>Q10&lt;0</formula>
    </cfRule>
  </conditionalFormatting>
  <conditionalFormatting sqref="J25:J38">
    <cfRule type="expression" dxfId="1135" priority="23">
      <formula>J25&gt;0</formula>
    </cfRule>
    <cfRule type="expression" dxfId="1134" priority="24">
      <formula>J25&lt;0</formula>
    </cfRule>
  </conditionalFormatting>
  <conditionalFormatting sqref="K25:K38">
    <cfRule type="expression" dxfId="1133" priority="21">
      <formula>K25&gt;0</formula>
    </cfRule>
    <cfRule type="expression" dxfId="1132" priority="22">
      <formula>K25&lt;0</formula>
    </cfRule>
  </conditionalFormatting>
  <conditionalFormatting sqref="L25:L38">
    <cfRule type="expression" dxfId="1131" priority="19">
      <formula>L25&gt;0</formula>
    </cfRule>
    <cfRule type="expression" dxfId="1130" priority="20">
      <formula>L25&lt;0</formula>
    </cfRule>
  </conditionalFormatting>
  <conditionalFormatting sqref="F89:F110">
    <cfRule type="expression" dxfId="1129" priority="17">
      <formula>F89&gt;0</formula>
    </cfRule>
    <cfRule type="expression" dxfId="1128" priority="18">
      <formula>F89&lt;0</formula>
    </cfRule>
  </conditionalFormatting>
  <conditionalFormatting sqref="H89:H110">
    <cfRule type="expression" dxfId="1127" priority="15">
      <formula>H89&gt;0</formula>
    </cfRule>
    <cfRule type="expression" dxfId="1126" priority="16">
      <formula>H89&lt;0</formula>
    </cfRule>
  </conditionalFormatting>
  <conditionalFormatting sqref="J89:J102">
    <cfRule type="expression" dxfId="1125" priority="13">
      <formula>J89&gt;0</formula>
    </cfRule>
    <cfRule type="expression" dxfId="1124" priority="14">
      <formula>J89&lt;0</formula>
    </cfRule>
  </conditionalFormatting>
  <conditionalFormatting sqref="K89:K102">
    <cfRule type="expression" dxfId="1123" priority="11">
      <formula>K89&gt;0</formula>
    </cfRule>
    <cfRule type="expression" dxfId="1122" priority="12">
      <formula>K89&lt;0</formula>
    </cfRule>
  </conditionalFormatting>
  <conditionalFormatting sqref="L89:L102">
    <cfRule type="expression" dxfId="1121" priority="9">
      <formula>L89&gt;0</formula>
    </cfRule>
    <cfRule type="expression" dxfId="1120" priority="10">
      <formula>L89&lt;0</formula>
    </cfRule>
  </conditionalFormatting>
  <conditionalFormatting sqref="F25:F29">
    <cfRule type="expression" dxfId="1119" priority="7">
      <formula>F25&gt;0</formula>
    </cfRule>
    <cfRule type="expression" dxfId="1118" priority="8">
      <formula>F25&lt;0</formula>
    </cfRule>
  </conditionalFormatting>
  <conditionalFormatting sqref="H25:H29">
    <cfRule type="expression" dxfId="1117" priority="5">
      <formula>H25&gt;0</formula>
    </cfRule>
    <cfRule type="expression" dxfId="1116" priority="6">
      <formula>H25&lt;0</formula>
    </cfRule>
  </conditionalFormatting>
  <conditionalFormatting sqref="F34:F37">
    <cfRule type="expression" dxfId="1115" priority="3">
      <formula>F34&gt;0</formula>
    </cfRule>
    <cfRule type="expression" dxfId="1114" priority="4">
      <formula>F34&lt;0</formula>
    </cfRule>
  </conditionalFormatting>
  <conditionalFormatting sqref="H34:H36">
    <cfRule type="expression" dxfId="1113" priority="1">
      <formula>H34&gt;0</formula>
    </cfRule>
    <cfRule type="expression" dxfId="1112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1" priority="57">
      <formula>F27&gt;0</formula>
    </cfRule>
    <cfRule type="expression" dxfId="1110" priority="58">
      <formula>F27&lt;0</formula>
    </cfRule>
  </conditionalFormatting>
  <conditionalFormatting sqref="H28:H33">
    <cfRule type="expression" dxfId="1109" priority="53">
      <formula>H28&gt;0</formula>
    </cfRule>
    <cfRule type="expression" dxfId="1108" priority="54">
      <formula>H28&lt;0</formula>
    </cfRule>
  </conditionalFormatting>
  <conditionalFormatting sqref="F24:F26">
    <cfRule type="expression" dxfId="1107" priority="39">
      <formula>F24&gt;0</formula>
    </cfRule>
    <cfRule type="expression" dxfId="1106" priority="40">
      <formula>F24&lt;0</formula>
    </cfRule>
  </conditionalFormatting>
  <conditionalFormatting sqref="Q8">
    <cfRule type="expression" dxfId="1105" priority="33">
      <formula>Q8&gt;0</formula>
    </cfRule>
    <cfRule type="expression" dxfId="1104" priority="34">
      <formula>Q8&lt;0</formula>
    </cfRule>
  </conditionalFormatting>
  <conditionalFormatting sqref="Q7">
    <cfRule type="expression" dxfId="1103" priority="35">
      <formula>Q7&gt;0</formula>
    </cfRule>
    <cfRule type="expression" dxfId="1102" priority="36">
      <formula>Q7&lt;0</formula>
    </cfRule>
  </conditionalFormatting>
  <conditionalFormatting sqref="F34">
    <cfRule type="expression" dxfId="1101" priority="31">
      <formula>F34&gt;0</formula>
    </cfRule>
    <cfRule type="expression" dxfId="1100" priority="32">
      <formula>F34&lt;0</formula>
    </cfRule>
  </conditionalFormatting>
  <conditionalFormatting sqref="H34">
    <cfRule type="expression" dxfId="1099" priority="29">
      <formula>H34&gt;0</formula>
    </cfRule>
    <cfRule type="expression" dxfId="1098" priority="30">
      <formula>H34&lt;0</formula>
    </cfRule>
  </conditionalFormatting>
  <conditionalFormatting sqref="M36">
    <cfRule type="expression" dxfId="1097" priority="19">
      <formula>M36&gt;0</formula>
    </cfRule>
    <cfRule type="expression" dxfId="1096" priority="20">
      <formula>M36&lt;0</formula>
    </cfRule>
  </conditionalFormatting>
  <conditionalFormatting sqref="Q10">
    <cfRule type="expression" dxfId="1095" priority="15">
      <formula>Q10&gt;0</formula>
    </cfRule>
    <cfRule type="expression" dxfId="1094" priority="16">
      <formula>Q10&lt;0</formula>
    </cfRule>
  </conditionalFormatting>
  <conditionalFormatting sqref="F23">
    <cfRule type="expression" dxfId="1093" priority="13">
      <formula>F23&gt;0</formula>
    </cfRule>
    <cfRule type="expression" dxfId="1092" priority="14">
      <formula>F23&lt;0</formula>
    </cfRule>
  </conditionalFormatting>
  <conditionalFormatting sqref="I25:J25">
    <cfRule type="expression" dxfId="1091" priority="9">
      <formula>I25&gt;0</formula>
    </cfRule>
    <cfRule type="expression" dxfId="1090" priority="10">
      <formula>I25&lt;0</formula>
    </cfRule>
  </conditionalFormatting>
  <conditionalFormatting sqref="I26:J27">
    <cfRule type="expression" dxfId="1089" priority="7">
      <formula>I26&gt;0</formula>
    </cfRule>
    <cfRule type="expression" dxfId="1088" priority="8">
      <formula>I26&lt;0</formula>
    </cfRule>
  </conditionalFormatting>
  <conditionalFormatting sqref="K25:K27">
    <cfRule type="expression" dxfId="1087" priority="5">
      <formula>K25&gt;0</formula>
    </cfRule>
    <cfRule type="expression" dxfId="1086" priority="6">
      <formula>K25&lt;0</formula>
    </cfRule>
  </conditionalFormatting>
  <conditionalFormatting sqref="I23:J23">
    <cfRule type="expression" dxfId="1085" priority="3">
      <formula>I23&gt;0</formula>
    </cfRule>
    <cfRule type="expression" dxfId="108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0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C39-H39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(F39-K39-M39)/Q2)</f>
        <v>20.454666666666597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29.63</v>
      </c>
      <c r="R4" s="494">
        <v>-6.4000000000000003E-3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17778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12272.799999999957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6957.4600000000391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K39+M39-F39+Q2*Q4</f>
        <v>5505.2000000000407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0.44856919366404241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3.3749578130273373E-3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1308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21.164285714285715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32.593000000000004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32.296700000000001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32.000399999999999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31.7041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31.407800000000002</v>
      </c>
      <c r="V23" t="s">
        <v>1219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31.111499999999999</v>
      </c>
      <c r="V24" t="s">
        <v>1220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30.815200000000001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30.518899999999999</v>
      </c>
      <c r="U26" s="1">
        <v>43339</v>
      </c>
      <c r="V26" t="s">
        <v>1267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30.2226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29.926299999999998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29.63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29.3337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29.037399999999998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5" si="4">D32*C32+E32</f>
        <v>3008</v>
      </c>
      <c r="G32" s="29"/>
      <c r="O32" s="81">
        <v>0.97</v>
      </c>
      <c r="P32" s="81">
        <f t="shared" si="3"/>
        <v>28.741099999999999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28.444799999999997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28.148499999999999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27.852199999999996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27.555900000000001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27.259599999999999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26.9633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s="31" t="s">
        <v>81</v>
      </c>
      <c r="B39" s="14"/>
      <c r="C39" s="14">
        <f>SUM(C2:C37)</f>
        <v>4750</v>
      </c>
      <c r="D39" s="18"/>
      <c r="E39" s="18"/>
      <c r="F39" s="18">
        <f>SUM(F2:F37)</f>
        <v>125502.62</v>
      </c>
      <c r="G39" s="14"/>
      <c r="H39" s="14">
        <f>SUM(H2:H38)</f>
        <v>4150</v>
      </c>
      <c r="I39" s="18"/>
      <c r="J39" s="18"/>
      <c r="K39" s="18">
        <f>SUM(K2:K38)</f>
        <v>112934.82000000004</v>
      </c>
      <c r="L39" s="14"/>
      <c r="M39" s="18">
        <f>SUM(M2:M10)</f>
        <v>295</v>
      </c>
      <c r="O39" s="81">
        <v>0.9</v>
      </c>
      <c r="P39" s="81">
        <f t="shared" si="3"/>
        <v>26.666999999999998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ht="15.75" thickBot="1" x14ac:dyDescent="0.3">
      <c r="A40" s="341" t="s">
        <v>193</v>
      </c>
      <c r="B40" s="342"/>
      <c r="C40" s="343">
        <f>SumByColor($A$40,C2:C38)</f>
        <v>4150</v>
      </c>
      <c r="D40" s="343"/>
      <c r="E40" s="343"/>
      <c r="F40" s="344">
        <f>SumByColor($A$40,F2:F38)</f>
        <v>106403</v>
      </c>
      <c r="G40" s="343"/>
      <c r="H40" s="343">
        <f>SumByColor($A$40,H2:H38)</f>
        <v>4150</v>
      </c>
      <c r="I40" s="343"/>
      <c r="J40" s="343"/>
      <c r="K40" s="344">
        <f>SumByColor($A$40,K2:K38)</f>
        <v>112937</v>
      </c>
      <c r="L40" s="343"/>
      <c r="M40" s="344">
        <f>SumByColor($A$40,M2:M38)</f>
        <v>296</v>
      </c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484" t="s">
        <v>113</v>
      </c>
      <c r="C43" s="484" t="s">
        <v>146</v>
      </c>
      <c r="D43" s="485" t="s">
        <v>145</v>
      </c>
      <c r="E43" s="486" t="s">
        <v>147</v>
      </c>
      <c r="F43" s="486" t="s">
        <v>65</v>
      </c>
      <c r="G43" s="488" t="s">
        <v>151</v>
      </c>
      <c r="H43" s="488" t="s">
        <v>88</v>
      </c>
      <c r="I43" s="488" t="s">
        <v>154</v>
      </c>
      <c r="J43" s="488" t="s">
        <v>490</v>
      </c>
      <c r="K43" s="488" t="s">
        <v>150</v>
      </c>
      <c r="L43" s="488" t="s">
        <v>952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B44" s="522">
        <v>42754</v>
      </c>
      <c r="C44" s="526">
        <v>100</v>
      </c>
      <c r="D44" s="527">
        <v>27.58</v>
      </c>
      <c r="E44" s="527">
        <v>30.25</v>
      </c>
      <c r="F44" s="527">
        <f t="shared" ref="F44:F49" si="5">C44*(E44-D44)</f>
        <v>267.00000000000017</v>
      </c>
      <c r="G44" s="527">
        <f t="shared" ref="G44:G49" si="6">D44*C44</f>
        <v>2758</v>
      </c>
      <c r="H44" s="568">
        <f t="shared" ref="H44:H49" si="7">(E44-D44)/D44</f>
        <v>9.6809282088469978E-2</v>
      </c>
      <c r="I44" s="527"/>
      <c r="J44" s="527"/>
      <c r="K44" s="527"/>
      <c r="L44" s="527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B45" s="522">
        <v>42758</v>
      </c>
      <c r="C45" s="526">
        <v>100</v>
      </c>
      <c r="D45" s="527">
        <v>27.180700000000002</v>
      </c>
      <c r="E45" s="527">
        <v>31.55</v>
      </c>
      <c r="F45" s="527">
        <f t="shared" si="5"/>
        <v>436.92999999999989</v>
      </c>
      <c r="G45" s="527">
        <f t="shared" si="6"/>
        <v>2718.07</v>
      </c>
      <c r="H45" s="568">
        <f t="shared" si="7"/>
        <v>0.16075009105725749</v>
      </c>
      <c r="I45" s="527"/>
      <c r="J45" s="527"/>
      <c r="K45" s="527"/>
      <c r="L45" s="527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343</v>
      </c>
      <c r="B46" s="184">
        <v>42758</v>
      </c>
      <c r="C46" s="10">
        <v>100</v>
      </c>
      <c r="D46" s="39">
        <v>31.18</v>
      </c>
      <c r="E46" s="39">
        <v>31.55</v>
      </c>
      <c r="F46" s="39">
        <f t="shared" si="5"/>
        <v>37.000000000000099</v>
      </c>
      <c r="G46" s="39">
        <f t="shared" si="6"/>
        <v>3118</v>
      </c>
      <c r="H46" s="222">
        <f t="shared" si="7"/>
        <v>1.1866581141757569E-2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 t="s">
        <v>343</v>
      </c>
      <c r="B47" s="184">
        <v>42760</v>
      </c>
      <c r="C47" s="10">
        <v>100</v>
      </c>
      <c r="D47" s="39">
        <v>31.18</v>
      </c>
      <c r="E47" s="39">
        <v>33.26</v>
      </c>
      <c r="F47" s="39">
        <f t="shared" si="5"/>
        <v>207.99999999999983</v>
      </c>
      <c r="G47" s="39">
        <f t="shared" si="6"/>
        <v>3118</v>
      </c>
      <c r="H47" s="222">
        <f t="shared" si="7"/>
        <v>6.6709429121231498E-2</v>
      </c>
      <c r="I47" s="39"/>
      <c r="J47" s="39"/>
      <c r="K47" s="39"/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 t="s">
        <v>333</v>
      </c>
      <c r="B48" s="184">
        <v>42787</v>
      </c>
      <c r="C48" s="10">
        <v>100</v>
      </c>
      <c r="D48" s="39">
        <v>31.18</v>
      </c>
      <c r="E48" s="39">
        <v>33.64</v>
      </c>
      <c r="F48" s="39">
        <f t="shared" si="5"/>
        <v>246.00000000000009</v>
      </c>
      <c r="G48" s="39">
        <f t="shared" si="6"/>
        <v>3118</v>
      </c>
      <c r="H48" s="222">
        <f t="shared" si="7"/>
        <v>7.8896728672225816E-2</v>
      </c>
      <c r="I48" s="39"/>
      <c r="J48" s="39"/>
      <c r="K48" s="39"/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42808</v>
      </c>
      <c r="C49" s="228">
        <v>200</v>
      </c>
      <c r="D49" s="229">
        <v>29.83</v>
      </c>
      <c r="E49" s="39">
        <v>28.6</v>
      </c>
      <c r="F49" s="39">
        <f t="shared" si="5"/>
        <v>-245.99999999999937</v>
      </c>
      <c r="G49" s="39">
        <f t="shared" si="6"/>
        <v>5966</v>
      </c>
      <c r="H49" s="222">
        <f t="shared" si="7"/>
        <v>-4.1233657391887259E-2</v>
      </c>
      <c r="I49" s="39"/>
      <c r="J49" s="39">
        <v>30.72</v>
      </c>
      <c r="K49" s="39">
        <v>1207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42809</v>
      </c>
      <c r="C50" s="10">
        <v>100</v>
      </c>
      <c r="D50" s="39">
        <v>30.750599999999999</v>
      </c>
      <c r="E50" s="39">
        <v>29.14</v>
      </c>
      <c r="F50" s="39">
        <f>C50*(E50-D50)</f>
        <v>-161.0599999999998</v>
      </c>
      <c r="G50" s="39">
        <f>D50*C50</f>
        <v>3075.06</v>
      </c>
      <c r="H50" s="222">
        <f>(E50-D50)/D50</f>
        <v>-5.2376213797454295E-2</v>
      </c>
      <c r="I50" s="39"/>
      <c r="J50" s="39"/>
      <c r="K50" s="39">
        <v>1291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0</v>
      </c>
      <c r="B51" s="184">
        <v>42811</v>
      </c>
      <c r="C51" s="10">
        <v>100</v>
      </c>
      <c r="D51" s="39">
        <v>30.4756</v>
      </c>
      <c r="E51" s="39">
        <v>29.17</v>
      </c>
      <c r="F51" s="39">
        <f t="shared" ref="F51:F64" si="8">C51*(E51-D51)</f>
        <v>-130.55999999999983</v>
      </c>
      <c r="G51" s="39">
        <f t="shared" ref="G51:G64" si="9">D51*C51</f>
        <v>3047.56</v>
      </c>
      <c r="H51" s="222">
        <f t="shared" ref="H51:H64" si="10">(E51-D51)/D51</f>
        <v>-4.2840830041081988E-2</v>
      </c>
      <c r="I51" s="39"/>
      <c r="J51" s="39">
        <v>30</v>
      </c>
      <c r="K51" s="39">
        <v>1321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0</v>
      </c>
      <c r="B52" s="184">
        <v>42836</v>
      </c>
      <c r="C52" s="228">
        <v>200</v>
      </c>
      <c r="D52" s="229">
        <v>29.412800000000001</v>
      </c>
      <c r="E52" s="39">
        <v>28.69</v>
      </c>
      <c r="F52" s="39">
        <f t="shared" si="8"/>
        <v>-144.55999999999989</v>
      </c>
      <c r="G52" s="39">
        <f t="shared" si="9"/>
        <v>5882.56</v>
      </c>
      <c r="H52" s="222">
        <f t="shared" si="10"/>
        <v>-2.4574334983408566E-2</v>
      </c>
      <c r="I52" s="39">
        <v>29</v>
      </c>
      <c r="J52" s="39"/>
      <c r="K52" s="39">
        <v>1308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42857</v>
      </c>
      <c r="C53" s="10">
        <v>300</v>
      </c>
      <c r="D53" s="39">
        <v>27.9452</v>
      </c>
      <c r="E53" s="39">
        <v>24.95</v>
      </c>
      <c r="F53" s="39">
        <f t="shared" si="8"/>
        <v>-898.56000000000017</v>
      </c>
      <c r="G53" s="39">
        <f t="shared" si="9"/>
        <v>8383.56</v>
      </c>
      <c r="H53" s="222">
        <f t="shared" si="10"/>
        <v>-0.10718119748650932</v>
      </c>
      <c r="I53" s="39"/>
      <c r="J53" s="39"/>
      <c r="K53" s="39">
        <v>554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100</v>
      </c>
      <c r="B54" s="184">
        <v>42858</v>
      </c>
      <c r="C54" s="7">
        <v>400</v>
      </c>
      <c r="D54" s="43">
        <v>26.953900000000001</v>
      </c>
      <c r="E54" s="39">
        <v>23.98</v>
      </c>
      <c r="F54" s="39">
        <f t="shared" si="8"/>
        <v>-1189.5600000000002</v>
      </c>
      <c r="G54" s="39">
        <f t="shared" si="9"/>
        <v>10781.56</v>
      </c>
      <c r="H54" s="222">
        <f t="shared" si="10"/>
        <v>-0.11033282753145186</v>
      </c>
      <c r="I54" s="39"/>
      <c r="J54" s="39"/>
      <c r="K54" s="39"/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100</v>
      </c>
      <c r="B55" s="184">
        <v>42862</v>
      </c>
      <c r="C55" s="10">
        <v>400</v>
      </c>
      <c r="D55" s="39">
        <v>26.953900000000001</v>
      </c>
      <c r="E55" s="39">
        <v>23.45</v>
      </c>
      <c r="F55" s="39">
        <f t="shared" si="8"/>
        <v>-1401.5600000000006</v>
      </c>
      <c r="G55" s="39">
        <f t="shared" si="9"/>
        <v>10781.56</v>
      </c>
      <c r="H55" s="222">
        <f t="shared" si="10"/>
        <v>-0.12999603025907203</v>
      </c>
      <c r="I55" s="39"/>
      <c r="J55" s="39"/>
      <c r="K55" s="39">
        <v>50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42867</v>
      </c>
      <c r="C56" s="10">
        <v>600</v>
      </c>
      <c r="D56" s="39">
        <v>25.63</v>
      </c>
      <c r="E56" s="39">
        <v>22.91</v>
      </c>
      <c r="F56" s="39">
        <f t="shared" si="8"/>
        <v>-1631.9999999999993</v>
      </c>
      <c r="G56" s="39">
        <f t="shared" si="9"/>
        <v>15378</v>
      </c>
      <c r="H56" s="222">
        <f t="shared" si="10"/>
        <v>-0.10612563402262969</v>
      </c>
      <c r="I56" s="39"/>
      <c r="J56" s="39"/>
      <c r="K56" s="39">
        <v>-179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42898</v>
      </c>
      <c r="C57" s="10">
        <v>400</v>
      </c>
      <c r="D57" s="39">
        <v>26.354199999999999</v>
      </c>
      <c r="E57" s="39">
        <v>23.55</v>
      </c>
      <c r="F57" s="39">
        <f t="shared" si="8"/>
        <v>-1121.6799999999992</v>
      </c>
      <c r="G57" s="39">
        <f t="shared" si="9"/>
        <v>10541.68</v>
      </c>
      <c r="H57" s="222">
        <f t="shared" si="10"/>
        <v>-0.1064042922949662</v>
      </c>
      <c r="I57" s="39"/>
      <c r="J57" s="39"/>
      <c r="K57" s="39">
        <v>331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400</v>
      </c>
      <c r="B58" s="184">
        <v>42900</v>
      </c>
      <c r="C58" s="10">
        <v>600</v>
      </c>
      <c r="D58" s="39">
        <v>25.296099999999999</v>
      </c>
      <c r="E58" s="39">
        <v>22.74</v>
      </c>
      <c r="F58" s="39">
        <f t="shared" si="8"/>
        <v>-1533.6600000000003</v>
      </c>
      <c r="G58" s="39">
        <f t="shared" si="9"/>
        <v>15177.66</v>
      </c>
      <c r="H58" s="222">
        <f t="shared" si="10"/>
        <v>-0.10104719699874687</v>
      </c>
      <c r="I58" s="39"/>
      <c r="J58" s="39"/>
      <c r="K58" s="39">
        <v>-81.41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400</v>
      </c>
      <c r="B59" s="184">
        <v>42904</v>
      </c>
      <c r="C59" s="10">
        <v>600</v>
      </c>
      <c r="D59" s="39">
        <v>25.146100000000001</v>
      </c>
      <c r="E59" s="39">
        <v>22.71</v>
      </c>
      <c r="F59" s="39">
        <f t="shared" si="8"/>
        <v>-1461.6599999999999</v>
      </c>
      <c r="G59" s="39">
        <f t="shared" si="9"/>
        <v>15087.66</v>
      </c>
      <c r="H59" s="222">
        <f t="shared" si="10"/>
        <v>-9.6877845868743054E-2</v>
      </c>
      <c r="I59" s="39"/>
      <c r="J59" s="39"/>
      <c r="K59" s="39">
        <v>-9.41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42926</v>
      </c>
      <c r="C60" s="10">
        <v>400</v>
      </c>
      <c r="D60" s="39">
        <v>25.644500000000001</v>
      </c>
      <c r="E60" s="39">
        <v>24.11</v>
      </c>
      <c r="F60" s="39">
        <f t="shared" si="8"/>
        <v>-613.80000000000052</v>
      </c>
      <c r="G60" s="39">
        <f t="shared" si="9"/>
        <v>10257.800000000001</v>
      </c>
      <c r="H60" s="222">
        <f t="shared" si="10"/>
        <v>-5.9837392033379525E-2</v>
      </c>
      <c r="I60" s="39"/>
      <c r="J60" s="39"/>
      <c r="K60" s="39">
        <v>836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B61" s="184">
        <v>42940</v>
      </c>
      <c r="C61" s="10">
        <v>600</v>
      </c>
      <c r="D61" s="39">
        <v>24.86</v>
      </c>
      <c r="E61" s="39">
        <v>24.22</v>
      </c>
      <c r="F61" s="39">
        <f t="shared" si="8"/>
        <v>-384.00000000000034</v>
      </c>
      <c r="G61" s="39">
        <f t="shared" si="9"/>
        <v>14916</v>
      </c>
      <c r="H61" s="222">
        <f t="shared" si="10"/>
        <v>-2.5744167337087714E-2</v>
      </c>
      <c r="I61" s="39"/>
      <c r="J61" s="39"/>
      <c r="K61" s="39">
        <v>1066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200</v>
      </c>
      <c r="B62" s="184">
        <v>42941</v>
      </c>
      <c r="C62" s="7">
        <v>400</v>
      </c>
      <c r="D62" s="43">
        <v>24.794799999999999</v>
      </c>
      <c r="E62" s="39">
        <v>24.22</v>
      </c>
      <c r="F62" s="39">
        <f t="shared" si="8"/>
        <v>-229.9199999999999</v>
      </c>
      <c r="G62" s="39">
        <f t="shared" si="9"/>
        <v>9917.92</v>
      </c>
      <c r="H62" s="222">
        <f t="shared" si="10"/>
        <v>-2.3182280155516471E-2</v>
      </c>
      <c r="I62" s="39">
        <v>23</v>
      </c>
      <c r="J62" s="39"/>
      <c r="K62" s="39">
        <v>1222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42942</v>
      </c>
      <c r="C63" s="10">
        <v>600</v>
      </c>
      <c r="D63" s="39">
        <v>24.623000000000001</v>
      </c>
      <c r="E63" s="39">
        <v>23.6</v>
      </c>
      <c r="F63" s="39">
        <f t="shared" si="8"/>
        <v>-613.79999999999984</v>
      </c>
      <c r="G63" s="39">
        <f t="shared" si="9"/>
        <v>14773.800000000001</v>
      </c>
      <c r="H63" s="222">
        <f t="shared" si="10"/>
        <v>-4.1546521544897033E-2</v>
      </c>
      <c r="I63" s="39"/>
      <c r="J63" s="39"/>
      <c r="K63" s="39">
        <v>838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42948</v>
      </c>
      <c r="C64" s="10">
        <v>800</v>
      </c>
      <c r="D64" s="39">
        <v>24.087399999999999</v>
      </c>
      <c r="E64" s="39">
        <v>22.75</v>
      </c>
      <c r="F64" s="39">
        <f t="shared" si="8"/>
        <v>-1069.9199999999992</v>
      </c>
      <c r="G64" s="39">
        <f t="shared" si="9"/>
        <v>19269.919999999998</v>
      </c>
      <c r="H64" s="222">
        <f t="shared" si="10"/>
        <v>-5.5522804453780765E-2</v>
      </c>
      <c r="I64" s="39"/>
      <c r="J64" s="39"/>
      <c r="K64" s="39">
        <v>430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42983</v>
      </c>
      <c r="C65" s="10">
        <v>900</v>
      </c>
      <c r="D65" s="39">
        <v>23.59</v>
      </c>
      <c r="E65" s="39">
        <v>19.46</v>
      </c>
      <c r="F65" s="39">
        <f t="shared" ref="F65:F76" si="11">C65*(E65-D65)</f>
        <v>-3716.9999999999991</v>
      </c>
      <c r="G65" s="39">
        <f t="shared" ref="G65:G76" si="12">D65*C65</f>
        <v>21231</v>
      </c>
      <c r="H65" s="222">
        <f t="shared" ref="H65:H76" si="13">(E65-D65)/D65</f>
        <v>-0.17507418397626109</v>
      </c>
      <c r="I65" s="39"/>
      <c r="J65" s="39"/>
      <c r="K65" s="39">
        <v>-2264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42984</v>
      </c>
      <c r="C66" s="425">
        <v>800</v>
      </c>
      <c r="D66" s="426">
        <v>24.0657</v>
      </c>
      <c r="E66" s="39">
        <v>19.78</v>
      </c>
      <c r="F66" s="39">
        <f t="shared" si="11"/>
        <v>-3428.5599999999986</v>
      </c>
      <c r="G66" s="39">
        <f t="shared" si="12"/>
        <v>19252.560000000001</v>
      </c>
      <c r="H66" s="222">
        <f t="shared" si="13"/>
        <v>-0.17808333021686459</v>
      </c>
      <c r="I66" s="39">
        <v>23.5</v>
      </c>
      <c r="J66" s="39"/>
      <c r="K66" s="39">
        <v>-2128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700</v>
      </c>
      <c r="B67" s="184">
        <v>42996</v>
      </c>
      <c r="C67" s="10">
        <v>800</v>
      </c>
      <c r="D67" s="39">
        <v>24.0657</v>
      </c>
      <c r="E67" s="39">
        <v>21.31</v>
      </c>
      <c r="F67" s="39">
        <f t="shared" si="11"/>
        <v>-2204.5600000000009</v>
      </c>
      <c r="G67" s="39">
        <f t="shared" si="12"/>
        <v>19252.560000000001</v>
      </c>
      <c r="H67" s="222">
        <f t="shared" si="13"/>
        <v>-0.11450736940957466</v>
      </c>
      <c r="I67" s="39">
        <v>23.5</v>
      </c>
      <c r="J67" s="39"/>
      <c r="K67" s="39">
        <v>-752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700</v>
      </c>
      <c r="B68" s="184">
        <v>42999</v>
      </c>
      <c r="C68" s="425">
        <v>800</v>
      </c>
      <c r="D68" s="426">
        <v>23.896999999999998</v>
      </c>
      <c r="E68" s="39">
        <v>21.59</v>
      </c>
      <c r="F68" s="39">
        <f t="shared" si="11"/>
        <v>-1845.599999999999</v>
      </c>
      <c r="G68" s="39">
        <f t="shared" si="12"/>
        <v>19117.599999999999</v>
      </c>
      <c r="H68" s="222">
        <f t="shared" si="13"/>
        <v>-9.6539314558312703E-2</v>
      </c>
      <c r="I68" s="39">
        <v>23.5</v>
      </c>
      <c r="J68" s="39"/>
      <c r="K68" s="39">
        <v>-393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B69" s="184">
        <v>43023</v>
      </c>
      <c r="C69" s="10">
        <v>800</v>
      </c>
      <c r="D69" s="39">
        <v>23.9</v>
      </c>
      <c r="E69" s="39">
        <v>21.78</v>
      </c>
      <c r="F69" s="39">
        <f t="shared" si="11"/>
        <v>-1695.999999999998</v>
      </c>
      <c r="G69" s="39">
        <f t="shared" si="12"/>
        <v>19120</v>
      </c>
      <c r="H69" s="222">
        <f t="shared" si="13"/>
        <v>-8.8702928870292783E-2</v>
      </c>
      <c r="I69" s="39"/>
      <c r="J69" s="39">
        <v>61</v>
      </c>
      <c r="K69" s="39">
        <v>-241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800</v>
      </c>
      <c r="B70" s="184">
        <v>43031</v>
      </c>
      <c r="C70" s="10">
        <v>800</v>
      </c>
      <c r="D70" s="39">
        <v>23.9</v>
      </c>
      <c r="E70" s="39">
        <v>21.03</v>
      </c>
      <c r="F70" s="39">
        <f t="shared" si="11"/>
        <v>-2295.9999999999982</v>
      </c>
      <c r="G70" s="39">
        <f t="shared" si="12"/>
        <v>19120</v>
      </c>
      <c r="H70" s="222">
        <f t="shared" si="13"/>
        <v>-0.1200836820083681</v>
      </c>
      <c r="I70" s="39"/>
      <c r="J70" s="39"/>
      <c r="K70" s="39">
        <v>-841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800</v>
      </c>
      <c r="B71" s="184">
        <v>43050</v>
      </c>
      <c r="C71" s="10">
        <v>800</v>
      </c>
      <c r="D71" s="39">
        <v>23.9</v>
      </c>
      <c r="E71" s="39">
        <v>22.84</v>
      </c>
      <c r="F71" s="39">
        <f t="shared" si="11"/>
        <v>-847.99999999999898</v>
      </c>
      <c r="G71" s="39">
        <f t="shared" si="12"/>
        <v>19120</v>
      </c>
      <c r="H71" s="222">
        <f t="shared" si="13"/>
        <v>-4.4351464435146391E-2</v>
      </c>
      <c r="I71" s="39"/>
      <c r="J71" s="39">
        <v>60.22</v>
      </c>
      <c r="K71" s="39">
        <v>607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500</v>
      </c>
      <c r="B72" s="184">
        <v>43068</v>
      </c>
      <c r="C72" s="10">
        <v>500</v>
      </c>
      <c r="D72" s="39">
        <v>23.4815</v>
      </c>
      <c r="E72" s="39">
        <v>24.39</v>
      </c>
      <c r="F72" s="39">
        <f t="shared" si="11"/>
        <v>454.25000000000006</v>
      </c>
      <c r="G72" s="39">
        <f t="shared" si="12"/>
        <v>11740.75</v>
      </c>
      <c r="H72" s="222">
        <f t="shared" si="13"/>
        <v>3.8690032578838664E-2</v>
      </c>
      <c r="I72" s="39"/>
      <c r="J72" s="39"/>
      <c r="K72" s="39">
        <v>1907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500</v>
      </c>
      <c r="B73" s="184">
        <v>43081</v>
      </c>
      <c r="C73" s="10">
        <v>500</v>
      </c>
      <c r="D73" s="39">
        <v>23.4815</v>
      </c>
      <c r="E73" s="39">
        <v>24.82</v>
      </c>
      <c r="F73" s="39">
        <f t="shared" si="11"/>
        <v>669.24999999999989</v>
      </c>
      <c r="G73" s="39">
        <f t="shared" si="12"/>
        <v>11740.75</v>
      </c>
      <c r="H73" s="222">
        <f t="shared" si="13"/>
        <v>5.7002320976087546E-2</v>
      </c>
      <c r="I73" s="39"/>
      <c r="J73" s="39"/>
      <c r="K73" s="39">
        <v>2121</v>
      </c>
      <c r="L73" s="39"/>
      <c r="AA73" s="107"/>
    </row>
    <row r="74" spans="1:33" x14ac:dyDescent="0.25">
      <c r="A74">
        <v>450</v>
      </c>
      <c r="B74" s="184">
        <v>43090</v>
      </c>
      <c r="C74" s="10">
        <v>450</v>
      </c>
      <c r="D74" s="39">
        <v>23.29</v>
      </c>
      <c r="E74" s="39">
        <v>25.23</v>
      </c>
      <c r="F74" s="39">
        <f t="shared" si="11"/>
        <v>873.00000000000057</v>
      </c>
      <c r="G74" s="39">
        <f t="shared" si="12"/>
        <v>10480.5</v>
      </c>
      <c r="H74" s="222">
        <f t="shared" si="13"/>
        <v>8.3297552597681471E-2</v>
      </c>
      <c r="I74" s="39"/>
      <c r="J74" s="39">
        <v>68</v>
      </c>
      <c r="K74" s="39">
        <v>2324</v>
      </c>
      <c r="L74" s="39"/>
      <c r="AA74" s="4"/>
    </row>
    <row r="75" spans="1:33" x14ac:dyDescent="0.25">
      <c r="A75">
        <v>400</v>
      </c>
      <c r="B75" s="184">
        <v>43102</v>
      </c>
      <c r="C75" s="7">
        <v>400</v>
      </c>
      <c r="D75" s="43">
        <v>22.85</v>
      </c>
      <c r="E75" s="39">
        <v>26.65</v>
      </c>
      <c r="F75" s="39">
        <f t="shared" si="11"/>
        <v>1519.9999999999989</v>
      </c>
      <c r="G75" s="39">
        <f t="shared" si="12"/>
        <v>9140</v>
      </c>
      <c r="H75" s="222">
        <f t="shared" si="13"/>
        <v>0.16630196936542657</v>
      </c>
      <c r="I75" s="746" t="s">
        <v>808</v>
      </c>
      <c r="J75" s="39"/>
      <c r="K75" s="39">
        <v>2972</v>
      </c>
      <c r="L75" s="39"/>
    </row>
    <row r="76" spans="1:33" x14ac:dyDescent="0.25">
      <c r="A76">
        <v>400</v>
      </c>
      <c r="B76" s="184">
        <v>43110</v>
      </c>
      <c r="C76" s="10">
        <v>400</v>
      </c>
      <c r="D76" s="39">
        <v>22.8508</v>
      </c>
      <c r="E76" s="39">
        <v>25.91</v>
      </c>
      <c r="F76" s="39">
        <f t="shared" si="11"/>
        <v>1223.6800000000003</v>
      </c>
      <c r="G76" s="39">
        <f t="shared" si="12"/>
        <v>9140.32</v>
      </c>
      <c r="H76" s="222">
        <f t="shared" si="13"/>
        <v>0.13387715090937738</v>
      </c>
      <c r="I76" s="39"/>
      <c r="J76" s="39"/>
      <c r="K76" s="39">
        <v>2676</v>
      </c>
      <c r="L76" s="39"/>
    </row>
    <row r="77" spans="1:33" x14ac:dyDescent="0.25">
      <c r="B77" s="184">
        <v>43112</v>
      </c>
      <c r="C77" s="10">
        <v>400</v>
      </c>
      <c r="D77" s="39">
        <v>22.8508</v>
      </c>
      <c r="E77" s="39">
        <v>27.22</v>
      </c>
      <c r="F77" s="39">
        <f t="shared" ref="F77:F89" si="14">C77*(E77-D77)</f>
        <v>1747.6799999999998</v>
      </c>
      <c r="G77" s="39">
        <f t="shared" ref="G77:G89" si="15">D77*C77</f>
        <v>9140.32</v>
      </c>
      <c r="H77" s="222">
        <f t="shared" ref="H77:H89" si="16">(E77-D77)/D77</f>
        <v>0.1912055595427731</v>
      </c>
      <c r="I77" s="39"/>
      <c r="J77" s="39"/>
      <c r="K77" s="39">
        <v>3120</v>
      </c>
      <c r="L77" s="39"/>
    </row>
    <row r="78" spans="1:33" x14ac:dyDescent="0.25">
      <c r="A78">
        <v>400</v>
      </c>
      <c r="B78" s="184">
        <v>43116</v>
      </c>
      <c r="C78" s="10">
        <v>450</v>
      </c>
      <c r="D78" s="39">
        <v>23.176200000000001</v>
      </c>
      <c r="E78" s="39">
        <v>25.68</v>
      </c>
      <c r="F78" s="39">
        <f t="shared" si="14"/>
        <v>1126.7099999999991</v>
      </c>
      <c r="G78" s="39">
        <f t="shared" si="15"/>
        <v>10429.290000000001</v>
      </c>
      <c r="H78" s="222">
        <f t="shared" si="16"/>
        <v>0.10803324099722983</v>
      </c>
      <c r="I78" s="39"/>
      <c r="J78" s="39"/>
      <c r="K78" s="39">
        <v>2579</v>
      </c>
      <c r="L78" s="39"/>
    </row>
    <row r="79" spans="1:33" x14ac:dyDescent="0.25">
      <c r="A79">
        <v>350</v>
      </c>
      <c r="B79" s="184">
        <v>43118</v>
      </c>
      <c r="C79" s="7">
        <v>400</v>
      </c>
      <c r="D79" s="43">
        <v>22.763300000000001</v>
      </c>
      <c r="E79" s="39">
        <v>26.22</v>
      </c>
      <c r="F79" s="39">
        <f t="shared" si="14"/>
        <v>1382.6799999999992</v>
      </c>
      <c r="G79" s="39">
        <f t="shared" si="15"/>
        <v>9105.32</v>
      </c>
      <c r="H79" s="222">
        <f t="shared" si="16"/>
        <v>0.15185408091093988</v>
      </c>
      <c r="I79" s="39">
        <v>22.5</v>
      </c>
      <c r="J79" s="39"/>
      <c r="K79" s="39">
        <v>2835</v>
      </c>
      <c r="L79" s="39"/>
    </row>
    <row r="80" spans="1:33" x14ac:dyDescent="0.25">
      <c r="A80">
        <v>350</v>
      </c>
      <c r="B80" s="184">
        <v>43121</v>
      </c>
      <c r="C80" s="10">
        <v>400</v>
      </c>
      <c r="D80" s="39">
        <v>22.76</v>
      </c>
      <c r="E80" s="39">
        <v>26.53</v>
      </c>
      <c r="F80" s="39">
        <f t="shared" si="14"/>
        <v>1507.9999999999998</v>
      </c>
      <c r="G80" s="39">
        <f t="shared" si="15"/>
        <v>9104</v>
      </c>
      <c r="H80" s="222">
        <f t="shared" si="16"/>
        <v>0.16564147627416517</v>
      </c>
      <c r="I80" s="39"/>
      <c r="J80" s="39">
        <v>58.41</v>
      </c>
      <c r="K80" s="39">
        <v>2959</v>
      </c>
      <c r="L80" s="39"/>
    </row>
    <row r="81" spans="1:12" x14ac:dyDescent="0.25">
      <c r="A81">
        <v>250</v>
      </c>
      <c r="B81" s="184">
        <v>43126</v>
      </c>
      <c r="C81" s="10">
        <v>300</v>
      </c>
      <c r="D81" s="39">
        <v>21.144600000000001</v>
      </c>
      <c r="E81" s="39">
        <v>27.6</v>
      </c>
      <c r="F81" s="39">
        <f t="shared" si="14"/>
        <v>1936.6200000000003</v>
      </c>
      <c r="G81" s="39">
        <f t="shared" si="15"/>
        <v>6343.38</v>
      </c>
      <c r="H81" s="222">
        <f t="shared" si="16"/>
        <v>0.30529780653216426</v>
      </c>
      <c r="I81" s="39"/>
      <c r="J81" s="39"/>
      <c r="K81" s="39">
        <v>3389</v>
      </c>
      <c r="L81" s="39"/>
    </row>
    <row r="82" spans="1:12" x14ac:dyDescent="0.25">
      <c r="A82">
        <v>250</v>
      </c>
      <c r="B82" s="184">
        <v>43131</v>
      </c>
      <c r="C82" s="10">
        <v>400</v>
      </c>
      <c r="D82" s="39">
        <v>22.578499999999998</v>
      </c>
      <c r="E82" s="39">
        <v>27.3</v>
      </c>
      <c r="F82" s="39">
        <f t="shared" si="14"/>
        <v>1888.600000000001</v>
      </c>
      <c r="G82" s="39">
        <f t="shared" si="15"/>
        <v>9031.4</v>
      </c>
      <c r="H82" s="222">
        <f t="shared" si="16"/>
        <v>0.20911486591226178</v>
      </c>
      <c r="I82" s="39"/>
      <c r="J82" s="39"/>
      <c r="K82" s="39">
        <v>3341</v>
      </c>
      <c r="L82" s="39"/>
    </row>
    <row r="83" spans="1:12" x14ac:dyDescent="0.25">
      <c r="A83">
        <v>250</v>
      </c>
      <c r="B83" s="184">
        <v>43133</v>
      </c>
      <c r="C83" s="10">
        <v>600</v>
      </c>
      <c r="D83" s="39">
        <v>23.68</v>
      </c>
      <c r="E83" s="39">
        <v>26.04</v>
      </c>
      <c r="F83" s="39">
        <f t="shared" si="14"/>
        <v>1415.9999999999995</v>
      </c>
      <c r="G83" s="39">
        <f t="shared" si="15"/>
        <v>14208</v>
      </c>
      <c r="H83" s="222">
        <f t="shared" si="16"/>
        <v>9.9662162162162143E-2</v>
      </c>
      <c r="I83" s="39"/>
      <c r="J83" s="39"/>
      <c r="K83" s="39">
        <v>2869</v>
      </c>
      <c r="L83" s="39"/>
    </row>
    <row r="84" spans="1:12" x14ac:dyDescent="0.25">
      <c r="B84" s="184">
        <v>43140</v>
      </c>
      <c r="C84" s="425">
        <v>800</v>
      </c>
      <c r="D84" s="426">
        <v>23.654199999999999</v>
      </c>
      <c r="E84" s="39">
        <v>24.35</v>
      </c>
      <c r="F84" s="39">
        <f t="shared" si="14"/>
        <v>556.64000000000158</v>
      </c>
      <c r="G84" s="39">
        <f t="shared" si="15"/>
        <v>18923.36</v>
      </c>
      <c r="H84" s="222">
        <f t="shared" si="16"/>
        <v>2.9415494922677664E-2</v>
      </c>
      <c r="I84" s="39"/>
      <c r="J84" s="39"/>
      <c r="K84" s="39">
        <v>2032</v>
      </c>
      <c r="L84" s="39"/>
    </row>
    <row r="85" spans="1:12" x14ac:dyDescent="0.25">
      <c r="A85">
        <v>50</v>
      </c>
      <c r="B85" s="184">
        <v>43140</v>
      </c>
      <c r="C85" s="10">
        <v>600</v>
      </c>
      <c r="D85" s="39">
        <v>23.379200000000001</v>
      </c>
      <c r="E85" s="39">
        <v>24.35</v>
      </c>
      <c r="F85" s="39">
        <f t="shared" si="14"/>
        <v>582.48000000000036</v>
      </c>
      <c r="G85" s="39">
        <f t="shared" si="15"/>
        <v>14027.52</v>
      </c>
      <c r="H85" s="222">
        <f t="shared" si="16"/>
        <v>4.1524089789214368E-2</v>
      </c>
      <c r="I85" s="39"/>
      <c r="J85" s="39"/>
      <c r="K85" s="39">
        <v>2035</v>
      </c>
      <c r="L85" s="39"/>
    </row>
    <row r="86" spans="1:12" x14ac:dyDescent="0.25">
      <c r="A86">
        <v>50</v>
      </c>
      <c r="B86" s="184">
        <v>43146</v>
      </c>
      <c r="C86" s="10">
        <v>600</v>
      </c>
      <c r="D86" s="39">
        <v>23.38</v>
      </c>
      <c r="E86" s="39">
        <v>25.86</v>
      </c>
      <c r="F86" s="39">
        <f t="shared" si="14"/>
        <v>1488.0000000000002</v>
      </c>
      <c r="G86" s="39">
        <f t="shared" si="15"/>
        <v>14028</v>
      </c>
      <c r="H86" s="222">
        <f t="shared" si="16"/>
        <v>0.10607356715141149</v>
      </c>
      <c r="I86" s="39"/>
      <c r="J86" s="39"/>
      <c r="K86" s="39">
        <v>2941</v>
      </c>
      <c r="L86" s="39"/>
    </row>
    <row r="87" spans="1:12" x14ac:dyDescent="0.25">
      <c r="A87">
        <v>0</v>
      </c>
      <c r="B87" s="184">
        <v>43151</v>
      </c>
      <c r="C87" s="10">
        <v>500</v>
      </c>
      <c r="D87" s="39">
        <v>22.82</v>
      </c>
      <c r="E87" s="39">
        <v>26.19</v>
      </c>
      <c r="F87" s="39">
        <f t="shared" si="14"/>
        <v>1685.0000000000005</v>
      </c>
      <c r="G87" s="39">
        <f t="shared" si="15"/>
        <v>11410</v>
      </c>
      <c r="H87" s="222">
        <f t="shared" si="16"/>
        <v>0.14767747589833483</v>
      </c>
      <c r="I87" s="39"/>
      <c r="J87" s="39"/>
      <c r="K87" s="39">
        <v>3139</v>
      </c>
      <c r="L87" s="39"/>
    </row>
    <row r="88" spans="1:12" x14ac:dyDescent="0.25">
      <c r="A88">
        <v>0</v>
      </c>
      <c r="B88" s="184">
        <v>43151</v>
      </c>
      <c r="C88" s="7">
        <v>400</v>
      </c>
      <c r="D88" s="43">
        <v>21.81</v>
      </c>
      <c r="E88" s="39">
        <v>26.76</v>
      </c>
      <c r="F88" s="39">
        <f t="shared" si="14"/>
        <v>1980.0000000000011</v>
      </c>
      <c r="G88" s="39">
        <f t="shared" si="15"/>
        <v>8724</v>
      </c>
      <c r="H88" s="222">
        <f t="shared" si="16"/>
        <v>0.22696011004126562</v>
      </c>
      <c r="I88" s="746" t="s">
        <v>918</v>
      </c>
      <c r="J88" s="39"/>
      <c r="K88" s="39">
        <v>3433</v>
      </c>
      <c r="L88" s="39"/>
    </row>
    <row r="89" spans="1:12" x14ac:dyDescent="0.25">
      <c r="B89" s="184">
        <v>43157</v>
      </c>
      <c r="C89" s="10">
        <v>400</v>
      </c>
      <c r="D89" s="39">
        <v>21.81</v>
      </c>
      <c r="E89" s="39">
        <v>28.12</v>
      </c>
      <c r="F89" s="39">
        <f t="shared" si="14"/>
        <v>2524.0000000000009</v>
      </c>
      <c r="G89" s="39">
        <f t="shared" si="15"/>
        <v>8724</v>
      </c>
      <c r="H89" s="222">
        <f t="shared" si="16"/>
        <v>0.28931682714351226</v>
      </c>
      <c r="I89" s="39"/>
      <c r="J89" s="39"/>
      <c r="K89" s="39">
        <v>3996</v>
      </c>
      <c r="L89" s="39"/>
    </row>
    <row r="90" spans="1:12" x14ac:dyDescent="0.25">
      <c r="A90" s="1">
        <v>43164</v>
      </c>
      <c r="B90" s="184">
        <v>43158</v>
      </c>
      <c r="C90" s="10">
        <v>400</v>
      </c>
      <c r="D90" s="39">
        <v>21.81</v>
      </c>
      <c r="E90" s="39">
        <v>26.82</v>
      </c>
      <c r="F90" s="39">
        <f>C90*(E90-D90)</f>
        <v>2004.0000000000007</v>
      </c>
      <c r="G90" s="39">
        <f>D90*C90</f>
        <v>8724</v>
      </c>
      <c r="H90" s="222">
        <f>(E90-D90)/D90</f>
        <v>0.22971114167812939</v>
      </c>
      <c r="I90" s="39"/>
      <c r="J90" s="39"/>
      <c r="K90" s="39">
        <v>3457</v>
      </c>
      <c r="L90" s="39"/>
    </row>
    <row r="91" spans="1:12" x14ac:dyDescent="0.25">
      <c r="A91">
        <v>200</v>
      </c>
      <c r="B91" s="184">
        <v>43165</v>
      </c>
      <c r="C91" s="10">
        <v>400</v>
      </c>
      <c r="D91" s="39">
        <v>21.81</v>
      </c>
      <c r="E91" s="39">
        <v>27.74</v>
      </c>
      <c r="F91" s="39">
        <f>C91*(E91-D91)</f>
        <v>2372</v>
      </c>
      <c r="G91" s="39">
        <f>D91*C91</f>
        <v>8724</v>
      </c>
      <c r="H91" s="222">
        <f>(E91-D91)/D91</f>
        <v>0.27189362677670792</v>
      </c>
      <c r="I91" s="39"/>
      <c r="J91" s="39"/>
      <c r="K91" s="39">
        <v>3825</v>
      </c>
      <c r="L91" s="39"/>
    </row>
    <row r="92" spans="1:12" x14ac:dyDescent="0.25">
      <c r="A92">
        <v>400</v>
      </c>
      <c r="B92" s="184">
        <v>43178</v>
      </c>
      <c r="C92" s="10">
        <v>600</v>
      </c>
      <c r="D92" s="39">
        <v>22.95</v>
      </c>
      <c r="E92" s="39">
        <v>25.59</v>
      </c>
      <c r="F92" s="39">
        <f>C92*(E92-D92)</f>
        <v>1584.0000000000005</v>
      </c>
      <c r="G92" s="39">
        <f>D92*C92</f>
        <v>13770</v>
      </c>
      <c r="H92" s="222">
        <f>(E92-D92)/D92</f>
        <v>0.11503267973856211</v>
      </c>
      <c r="I92" s="39">
        <v>22.5</v>
      </c>
      <c r="J92" s="39"/>
      <c r="K92" s="39">
        <v>2851</v>
      </c>
      <c r="L92" s="39"/>
    </row>
    <row r="93" spans="1:12" x14ac:dyDescent="0.25">
      <c r="A93">
        <v>400</v>
      </c>
      <c r="B93" s="184">
        <v>43185</v>
      </c>
      <c r="C93" s="10">
        <v>600</v>
      </c>
      <c r="D93" s="39">
        <v>22.95</v>
      </c>
      <c r="E93" s="39">
        <v>24.65</v>
      </c>
      <c r="F93" s="39">
        <f t="shared" ref="F93:F100" si="17">C93*(E93-D93)</f>
        <v>1019.9999999999995</v>
      </c>
      <c r="G93" s="39">
        <f t="shared" ref="G93:G100" si="18">D93*C93</f>
        <v>13770</v>
      </c>
      <c r="H93" s="222">
        <f t="shared" ref="H93:H100" si="19">(E93-D93)/D93</f>
        <v>7.4074074074074042E-2</v>
      </c>
      <c r="I93" s="39"/>
      <c r="J93" s="39"/>
      <c r="K93" s="39">
        <v>2474</v>
      </c>
      <c r="L93" s="39"/>
    </row>
    <row r="94" spans="1:12" x14ac:dyDescent="0.25">
      <c r="A94">
        <v>400</v>
      </c>
      <c r="B94" s="184">
        <v>43187</v>
      </c>
      <c r="C94" s="425">
        <v>800</v>
      </c>
      <c r="D94" s="426">
        <v>23.1145</v>
      </c>
      <c r="E94" s="39">
        <v>23.57</v>
      </c>
      <c r="F94" s="39">
        <f t="shared" si="17"/>
        <v>364.40000000000055</v>
      </c>
      <c r="G94" s="39">
        <f t="shared" si="18"/>
        <v>18491.599999999999</v>
      </c>
      <c r="H94" s="222">
        <f t="shared" si="19"/>
        <v>1.9706244997728727E-2</v>
      </c>
      <c r="I94" s="746" t="s">
        <v>944</v>
      </c>
      <c r="J94" s="39"/>
      <c r="K94" s="39">
        <v>1817</v>
      </c>
      <c r="L94" s="39"/>
    </row>
    <row r="95" spans="1:12" x14ac:dyDescent="0.25">
      <c r="A95">
        <v>200</v>
      </c>
      <c r="B95" s="184">
        <v>43188</v>
      </c>
      <c r="C95" s="10">
        <v>600</v>
      </c>
      <c r="D95" s="39">
        <v>22.732900000000001</v>
      </c>
      <c r="E95" s="39">
        <v>24.28</v>
      </c>
      <c r="F95" s="39">
        <f t="shared" si="17"/>
        <v>928.26000000000022</v>
      </c>
      <c r="G95" s="39">
        <f t="shared" si="18"/>
        <v>13639.74</v>
      </c>
      <c r="H95" s="222">
        <f t="shared" si="19"/>
        <v>6.8055549445957195E-2</v>
      </c>
      <c r="I95" s="39">
        <v>22.5</v>
      </c>
      <c r="J95" s="39"/>
      <c r="K95" s="39">
        <v>2380</v>
      </c>
      <c r="L95" s="39"/>
    </row>
    <row r="96" spans="1:12" x14ac:dyDescent="0.25">
      <c r="A96">
        <v>200</v>
      </c>
      <c r="B96" s="184">
        <v>43192</v>
      </c>
      <c r="C96" s="425">
        <v>800</v>
      </c>
      <c r="D96" s="426">
        <v>22.97</v>
      </c>
      <c r="E96" s="39">
        <v>23.67</v>
      </c>
      <c r="F96" s="39">
        <f t="shared" si="17"/>
        <v>560.00000000000227</v>
      </c>
      <c r="G96" s="39">
        <f t="shared" si="18"/>
        <v>18376</v>
      </c>
      <c r="H96" s="222">
        <f t="shared" si="19"/>
        <v>3.0474531998258725E-2</v>
      </c>
      <c r="I96" s="39"/>
      <c r="J96" s="39"/>
      <c r="K96" s="39">
        <v>2012</v>
      </c>
      <c r="L96" s="39"/>
    </row>
    <row r="97" spans="1:12" x14ac:dyDescent="0.25">
      <c r="A97">
        <v>0</v>
      </c>
      <c r="B97" s="184">
        <v>43195</v>
      </c>
      <c r="C97" s="10">
        <v>600</v>
      </c>
      <c r="D97" s="39">
        <v>22.21</v>
      </c>
      <c r="E97" s="39">
        <v>25.19</v>
      </c>
      <c r="F97" s="39">
        <f t="shared" si="17"/>
        <v>1788.0000000000002</v>
      </c>
      <c r="G97" s="39">
        <f t="shared" si="18"/>
        <v>13326</v>
      </c>
      <c r="H97" s="222">
        <f t="shared" si="19"/>
        <v>0.13417379558757317</v>
      </c>
      <c r="I97" s="746" t="s">
        <v>946</v>
      </c>
      <c r="J97" s="39"/>
      <c r="K97" s="39">
        <v>3240</v>
      </c>
      <c r="L97" s="39"/>
    </row>
    <row r="98" spans="1:12" x14ac:dyDescent="0.25">
      <c r="B98" s="184">
        <v>43196</v>
      </c>
      <c r="C98" s="10">
        <v>700</v>
      </c>
      <c r="D98" s="39">
        <v>22.54</v>
      </c>
      <c r="E98" s="39">
        <v>24.5</v>
      </c>
      <c r="F98" s="39">
        <f t="shared" si="17"/>
        <v>1372.0000000000007</v>
      </c>
      <c r="G98" s="39">
        <f t="shared" si="18"/>
        <v>15778</v>
      </c>
      <c r="H98" s="222">
        <f t="shared" si="19"/>
        <v>8.6956521739130474E-2</v>
      </c>
      <c r="I98" s="39"/>
      <c r="J98" s="39"/>
      <c r="K98" s="39">
        <v>2826</v>
      </c>
      <c r="L98" s="39"/>
    </row>
    <row r="99" spans="1:12" x14ac:dyDescent="0.25">
      <c r="A99">
        <v>0</v>
      </c>
      <c r="B99" s="184">
        <v>43196</v>
      </c>
      <c r="C99" s="425">
        <v>800</v>
      </c>
      <c r="D99" s="426">
        <v>22.725999999999999</v>
      </c>
      <c r="E99" s="39">
        <v>24.05</v>
      </c>
      <c r="F99" s="39">
        <f t="shared" si="17"/>
        <v>1059.2000000000012</v>
      </c>
      <c r="G99" s="39">
        <f t="shared" si="18"/>
        <v>18180.8</v>
      </c>
      <c r="H99" s="222">
        <f t="shared" si="19"/>
        <v>5.8259262518701123E-2</v>
      </c>
      <c r="I99" s="39">
        <v>22.5</v>
      </c>
      <c r="J99" s="39">
        <v>43</v>
      </c>
      <c r="K99" s="39">
        <v>2511</v>
      </c>
      <c r="L99" s="39">
        <v>19.38</v>
      </c>
    </row>
    <row r="100" spans="1:12" x14ac:dyDescent="0.25">
      <c r="A100">
        <v>0</v>
      </c>
      <c r="B100" s="184">
        <v>43200</v>
      </c>
      <c r="C100" s="10">
        <v>600</v>
      </c>
      <c r="D100" s="39">
        <v>21.895</v>
      </c>
      <c r="E100" s="39">
        <v>25.03</v>
      </c>
      <c r="F100" s="39">
        <f t="shared" si="17"/>
        <v>1881.0000000000009</v>
      </c>
      <c r="G100" s="39">
        <f t="shared" si="18"/>
        <v>13137</v>
      </c>
      <c r="H100" s="222">
        <f t="shared" si="19"/>
        <v>0.14318337519981739</v>
      </c>
      <c r="I100" s="39"/>
      <c r="J100" s="39"/>
      <c r="K100" s="39">
        <v>3333</v>
      </c>
      <c r="L100" s="39"/>
    </row>
    <row r="101" spans="1:12" x14ac:dyDescent="0.25">
      <c r="A101">
        <v>0</v>
      </c>
      <c r="B101" s="184">
        <v>43208</v>
      </c>
      <c r="C101" s="10">
        <v>600</v>
      </c>
      <c r="D101" s="39">
        <v>21.895</v>
      </c>
      <c r="E101" s="39">
        <v>26.04</v>
      </c>
      <c r="F101" s="39">
        <f>C101*(E101-D101)</f>
        <v>2486.9999999999995</v>
      </c>
      <c r="G101" s="39">
        <f>D101*C101</f>
        <v>13137</v>
      </c>
      <c r="H101" s="222">
        <f>(E101-D101)/D101</f>
        <v>0.18931262845398492</v>
      </c>
      <c r="I101" s="39"/>
      <c r="J101" s="39"/>
      <c r="K101" s="39">
        <v>3939</v>
      </c>
      <c r="L101" s="39"/>
    </row>
    <row r="102" spans="1:12" x14ac:dyDescent="0.25">
      <c r="A102">
        <v>0</v>
      </c>
      <c r="B102" s="184">
        <v>43216</v>
      </c>
      <c r="C102" s="10">
        <v>600</v>
      </c>
      <c r="D102" s="39">
        <v>21.895</v>
      </c>
      <c r="E102" s="39">
        <v>27.17</v>
      </c>
      <c r="F102" s="39">
        <f t="shared" ref="F102:F110" si="20">C102*(E102-D102)</f>
        <v>3165.0000000000014</v>
      </c>
      <c r="G102" s="39">
        <f t="shared" ref="G102:G110" si="21">D102*C102</f>
        <v>13137</v>
      </c>
      <c r="H102" s="222">
        <f t="shared" ref="H102:H110" si="22">(E102-D102)/D102</f>
        <v>0.24092258506508346</v>
      </c>
      <c r="I102" s="39"/>
      <c r="J102" s="39"/>
      <c r="K102" s="39">
        <v>4617</v>
      </c>
      <c r="L102" s="39"/>
    </row>
    <row r="103" spans="1:12" x14ac:dyDescent="0.25">
      <c r="A103">
        <v>200</v>
      </c>
      <c r="B103" s="184">
        <v>43224</v>
      </c>
      <c r="C103" s="7">
        <v>400</v>
      </c>
      <c r="D103" s="43">
        <v>19.053000000000001</v>
      </c>
      <c r="E103" s="39">
        <v>27.43</v>
      </c>
      <c r="F103" s="39">
        <f t="shared" si="20"/>
        <v>3350.7999999999997</v>
      </c>
      <c r="G103" s="39">
        <f t="shared" si="21"/>
        <v>7621.2000000000007</v>
      </c>
      <c r="H103" s="222">
        <f t="shared" si="22"/>
        <v>0.4396682937070277</v>
      </c>
      <c r="I103" s="746" t="s">
        <v>1040</v>
      </c>
      <c r="J103" s="39"/>
      <c r="K103" s="39">
        <v>4803</v>
      </c>
      <c r="L103" s="39">
        <v>19.68</v>
      </c>
    </row>
    <row r="104" spans="1:12" x14ac:dyDescent="0.25">
      <c r="A104">
        <v>400</v>
      </c>
      <c r="B104" s="184">
        <v>43227</v>
      </c>
      <c r="C104" s="10">
        <v>500</v>
      </c>
      <c r="D104" s="39">
        <v>20.6462</v>
      </c>
      <c r="E104" s="39">
        <v>27.56</v>
      </c>
      <c r="F104" s="39">
        <f t="shared" si="20"/>
        <v>3456.8999999999992</v>
      </c>
      <c r="G104" s="39">
        <f t="shared" si="21"/>
        <v>10323.1</v>
      </c>
      <c r="H104" s="222">
        <f t="shared" si="22"/>
        <v>0.33487033933605209</v>
      </c>
      <c r="I104" s="39"/>
      <c r="J104" s="39"/>
      <c r="K104" s="39">
        <v>4909</v>
      </c>
      <c r="L104" s="39"/>
    </row>
    <row r="105" spans="1:12" x14ac:dyDescent="0.25">
      <c r="A105">
        <v>400</v>
      </c>
      <c r="B105" s="184">
        <v>43228</v>
      </c>
      <c r="C105" s="10">
        <v>600</v>
      </c>
      <c r="D105" s="39">
        <v>21.5518</v>
      </c>
      <c r="E105" s="39">
        <v>26.1</v>
      </c>
      <c r="F105" s="39">
        <f t="shared" si="20"/>
        <v>2728.920000000001</v>
      </c>
      <c r="G105" s="39">
        <f t="shared" si="21"/>
        <v>12931.08</v>
      </c>
      <c r="H105" s="222">
        <f t="shared" si="22"/>
        <v>0.21103573715420529</v>
      </c>
      <c r="I105" s="746" t="s">
        <v>1049</v>
      </c>
      <c r="J105" s="39"/>
      <c r="K105" s="39">
        <v>4181</v>
      </c>
      <c r="L105" s="39"/>
    </row>
    <row r="106" spans="1:12" x14ac:dyDescent="0.25">
      <c r="A106">
        <v>200</v>
      </c>
      <c r="B106" s="184">
        <v>43234</v>
      </c>
      <c r="C106" s="7">
        <v>400</v>
      </c>
      <c r="D106" s="43">
        <v>18.6431</v>
      </c>
      <c r="E106" s="39">
        <v>27.17</v>
      </c>
      <c r="F106" s="39">
        <f t="shared" si="20"/>
        <v>3410.7600000000007</v>
      </c>
      <c r="G106" s="39">
        <f t="shared" si="21"/>
        <v>7457.24</v>
      </c>
      <c r="H106" s="222">
        <f t="shared" si="22"/>
        <v>0.45737565104515887</v>
      </c>
      <c r="I106" s="39">
        <v>18.5</v>
      </c>
      <c r="J106" s="39"/>
      <c r="K106" s="39">
        <v>4863</v>
      </c>
      <c r="L106" s="39"/>
    </row>
    <row r="107" spans="1:12" x14ac:dyDescent="0.25">
      <c r="A107">
        <v>0</v>
      </c>
      <c r="B107" s="184">
        <v>43257</v>
      </c>
      <c r="C107" s="228">
        <v>200</v>
      </c>
      <c r="D107" s="229">
        <v>8.5065000000000008</v>
      </c>
      <c r="E107" s="39">
        <v>29.08</v>
      </c>
      <c r="F107" s="39">
        <f t="shared" si="20"/>
        <v>4114.6999999999989</v>
      </c>
      <c r="G107" s="39">
        <f t="shared" si="21"/>
        <v>1701.3000000000002</v>
      </c>
      <c r="H107" s="222">
        <f t="shared" si="22"/>
        <v>2.418562275906659</v>
      </c>
      <c r="I107" s="39"/>
      <c r="J107" s="39"/>
      <c r="K107" s="39">
        <v>5567</v>
      </c>
      <c r="L107" s="39"/>
    </row>
    <row r="108" spans="1:12" x14ac:dyDescent="0.25">
      <c r="A108">
        <v>200</v>
      </c>
      <c r="B108" s="184">
        <v>43270</v>
      </c>
      <c r="C108" s="7">
        <v>400</v>
      </c>
      <c r="D108" s="43">
        <v>18.353300000000001</v>
      </c>
      <c r="E108" s="39">
        <v>28.31</v>
      </c>
      <c r="F108" s="39">
        <f t="shared" si="20"/>
        <v>3982.6799999999994</v>
      </c>
      <c r="G108" s="39">
        <f t="shared" si="21"/>
        <v>7341.3200000000006</v>
      </c>
      <c r="H108" s="222">
        <f t="shared" si="22"/>
        <v>0.54250189339246879</v>
      </c>
      <c r="I108" s="229" t="s">
        <v>1109</v>
      </c>
      <c r="J108" s="39"/>
      <c r="K108" s="39">
        <v>5435</v>
      </c>
      <c r="L108" s="39"/>
    </row>
    <row r="109" spans="1:12" x14ac:dyDescent="0.25">
      <c r="A109">
        <v>200</v>
      </c>
      <c r="B109" s="184">
        <v>43272</v>
      </c>
      <c r="C109" s="10">
        <v>400</v>
      </c>
      <c r="D109" s="39">
        <v>18.328299999999999</v>
      </c>
      <c r="E109" s="39">
        <v>28.28</v>
      </c>
      <c r="F109" s="39">
        <f t="shared" si="20"/>
        <v>3980.6800000000012</v>
      </c>
      <c r="G109" s="39">
        <f t="shared" si="21"/>
        <v>7331.32</v>
      </c>
      <c r="H109" s="222">
        <f t="shared" si="22"/>
        <v>0.54296906969004233</v>
      </c>
      <c r="I109" s="39"/>
      <c r="J109" s="39"/>
      <c r="K109" s="39">
        <f t="shared" ref="K109:K121" si="23">F109+$Q$10</f>
        <v>5432.94</v>
      </c>
      <c r="L109" s="39"/>
    </row>
    <row r="110" spans="1:12" x14ac:dyDescent="0.25">
      <c r="A110">
        <v>100</v>
      </c>
      <c r="B110" s="184">
        <v>43273</v>
      </c>
      <c r="C110" s="10">
        <v>300</v>
      </c>
      <c r="D110" s="39">
        <v>14.7445</v>
      </c>
      <c r="E110" s="39">
        <v>28.88</v>
      </c>
      <c r="F110" s="39">
        <f t="shared" si="20"/>
        <v>4240.6499999999996</v>
      </c>
      <c r="G110" s="39">
        <f t="shared" si="21"/>
        <v>4423.3500000000004</v>
      </c>
      <c r="H110" s="222">
        <f t="shared" si="22"/>
        <v>0.95869646308793099</v>
      </c>
      <c r="I110" s="39"/>
      <c r="J110" s="39"/>
      <c r="K110" s="39">
        <f t="shared" si="23"/>
        <v>5692.909999999998</v>
      </c>
      <c r="L110" s="39"/>
    </row>
    <row r="111" spans="1:12" x14ac:dyDescent="0.25">
      <c r="A111">
        <v>100</v>
      </c>
      <c r="B111" s="184">
        <v>43292</v>
      </c>
      <c r="C111" s="7">
        <v>400</v>
      </c>
      <c r="D111" s="43">
        <v>18.11</v>
      </c>
      <c r="E111" s="39">
        <v>27.88</v>
      </c>
      <c r="F111" s="39">
        <f t="shared" ref="F111:F120" si="24">C111*(E111-D111)</f>
        <v>3908</v>
      </c>
      <c r="G111" s="39">
        <f t="shared" ref="G111:G120" si="25">D111*C111</f>
        <v>7244</v>
      </c>
      <c r="H111" s="222">
        <f t="shared" ref="H111:H120" si="26">(E111-D111)/D111</f>
        <v>0.5394809497515185</v>
      </c>
      <c r="I111" s="39"/>
      <c r="J111" s="39"/>
      <c r="K111" s="39">
        <f t="shared" si="23"/>
        <v>5360.2599999999984</v>
      </c>
      <c r="L111" s="39"/>
    </row>
    <row r="112" spans="1:12" x14ac:dyDescent="0.25">
      <c r="A112">
        <v>100</v>
      </c>
      <c r="B112" s="184">
        <v>43292</v>
      </c>
      <c r="C112" s="10">
        <v>500</v>
      </c>
      <c r="D112" s="39">
        <v>20.059999999999999</v>
      </c>
      <c r="E112" s="39">
        <v>27.88</v>
      </c>
      <c r="F112" s="39">
        <f t="shared" si="24"/>
        <v>3910</v>
      </c>
      <c r="G112" s="39">
        <f t="shared" si="25"/>
        <v>10030</v>
      </c>
      <c r="H112" s="222">
        <f t="shared" si="26"/>
        <v>0.38983050847457629</v>
      </c>
      <c r="I112" s="39"/>
      <c r="J112" s="39"/>
      <c r="K112" s="39">
        <f t="shared" si="23"/>
        <v>5362.2599999999984</v>
      </c>
      <c r="L112" s="39"/>
    </row>
    <row r="113" spans="1:12" x14ac:dyDescent="0.25">
      <c r="A113">
        <v>0</v>
      </c>
      <c r="B113" s="184">
        <v>43298</v>
      </c>
      <c r="C113" s="7">
        <v>400</v>
      </c>
      <c r="D113" s="43">
        <v>17.940999999999999</v>
      </c>
      <c r="E113" s="39">
        <v>28.55</v>
      </c>
      <c r="F113" s="39">
        <f t="shared" si="24"/>
        <v>4243.6000000000004</v>
      </c>
      <c r="G113" s="39">
        <f t="shared" si="25"/>
        <v>7176.4</v>
      </c>
      <c r="H113" s="222">
        <f t="shared" si="26"/>
        <v>0.5913271278078146</v>
      </c>
      <c r="I113" s="229" t="s">
        <v>1180</v>
      </c>
      <c r="J113" s="39"/>
      <c r="K113" s="39">
        <f t="shared" si="23"/>
        <v>5695.8599999999988</v>
      </c>
      <c r="L113" s="39"/>
    </row>
    <row r="114" spans="1:12" x14ac:dyDescent="0.25">
      <c r="A114">
        <v>0</v>
      </c>
      <c r="B114" s="184">
        <v>43305</v>
      </c>
      <c r="C114" s="228">
        <v>200</v>
      </c>
      <c r="D114" s="229">
        <v>6.5023</v>
      </c>
      <c r="E114" s="39">
        <v>29.38</v>
      </c>
      <c r="F114" s="39">
        <f t="shared" si="24"/>
        <v>4575.5399999999991</v>
      </c>
      <c r="G114" s="39">
        <f t="shared" si="25"/>
        <v>1300.46</v>
      </c>
      <c r="H114" s="222">
        <f t="shared" si="26"/>
        <v>3.518401181120526</v>
      </c>
      <c r="I114" s="39"/>
      <c r="J114" s="39"/>
      <c r="K114" s="39">
        <f t="shared" si="23"/>
        <v>6027.7999999999975</v>
      </c>
      <c r="L114" s="39"/>
    </row>
    <row r="115" spans="1:12" x14ac:dyDescent="0.25">
      <c r="A115">
        <v>0</v>
      </c>
      <c r="B115" s="184">
        <v>43306</v>
      </c>
      <c r="C115" s="7">
        <v>400</v>
      </c>
      <c r="D115" s="43">
        <v>17.576000000000001</v>
      </c>
      <c r="E115" s="39">
        <v>28.65</v>
      </c>
      <c r="F115" s="39">
        <f t="shared" si="24"/>
        <v>4429.5999999999995</v>
      </c>
      <c r="G115" s="39">
        <f t="shared" si="25"/>
        <v>7030.4000000000005</v>
      </c>
      <c r="H115" s="222">
        <f t="shared" si="26"/>
        <v>0.63006372325898941</v>
      </c>
      <c r="I115" s="39">
        <v>17.5</v>
      </c>
      <c r="J115" s="39"/>
      <c r="K115" s="39">
        <f t="shared" si="23"/>
        <v>5881.8599999999979</v>
      </c>
      <c r="L115" s="39"/>
    </row>
    <row r="116" spans="1:12" x14ac:dyDescent="0.25">
      <c r="B116" s="184">
        <v>43312</v>
      </c>
      <c r="C116" s="10">
        <v>400</v>
      </c>
      <c r="D116" s="39">
        <v>17.579999999999998</v>
      </c>
      <c r="E116" s="39">
        <v>30.11</v>
      </c>
      <c r="F116" s="39">
        <f t="shared" si="24"/>
        <v>5012</v>
      </c>
      <c r="G116" s="39">
        <f t="shared" si="25"/>
        <v>7031.9999999999991</v>
      </c>
      <c r="H116" s="222">
        <f t="shared" si="26"/>
        <v>0.71274175199089884</v>
      </c>
      <c r="I116" s="39"/>
      <c r="J116" s="39"/>
      <c r="K116" s="39">
        <f t="shared" si="23"/>
        <v>6464.2599999999984</v>
      </c>
      <c r="L116" s="39"/>
    </row>
    <row r="117" spans="1:12" x14ac:dyDescent="0.25">
      <c r="B117" s="184">
        <v>43313</v>
      </c>
      <c r="C117" s="10">
        <v>400</v>
      </c>
      <c r="D117" s="39">
        <v>17.579999999999998</v>
      </c>
      <c r="E117" s="39">
        <v>31.54</v>
      </c>
      <c r="F117" s="39">
        <f t="shared" si="24"/>
        <v>5584</v>
      </c>
      <c r="G117" s="39">
        <f t="shared" si="25"/>
        <v>7031.9999999999991</v>
      </c>
      <c r="H117" s="222">
        <f t="shared" si="26"/>
        <v>0.79408418657565427</v>
      </c>
      <c r="I117" s="39"/>
      <c r="J117" s="39"/>
      <c r="K117" s="39">
        <f t="shared" si="23"/>
        <v>7036.2599999999984</v>
      </c>
      <c r="L117" s="39"/>
    </row>
    <row r="118" spans="1:12" x14ac:dyDescent="0.25">
      <c r="B118" s="184">
        <v>43325</v>
      </c>
      <c r="C118" s="10">
        <v>400</v>
      </c>
      <c r="D118" s="39">
        <v>17.579999999999998</v>
      </c>
      <c r="E118" s="39">
        <v>30.34</v>
      </c>
      <c r="F118" s="39">
        <f t="shared" si="24"/>
        <v>5104.0000000000009</v>
      </c>
      <c r="G118" s="39">
        <f t="shared" si="25"/>
        <v>7031.9999999999991</v>
      </c>
      <c r="H118" s="222">
        <f t="shared" si="26"/>
        <v>0.72582480091012536</v>
      </c>
      <c r="I118" s="39"/>
      <c r="J118" s="39"/>
      <c r="K118" s="39">
        <f t="shared" si="23"/>
        <v>6556.2599999999993</v>
      </c>
      <c r="L118" s="39"/>
    </row>
    <row r="119" spans="1:12" x14ac:dyDescent="0.25">
      <c r="A119">
        <v>200</v>
      </c>
      <c r="B119" s="184">
        <v>43327</v>
      </c>
      <c r="C119" s="10">
        <v>600</v>
      </c>
      <c r="D119" s="39">
        <v>21.643999999999998</v>
      </c>
      <c r="E119" s="39">
        <v>29.65</v>
      </c>
      <c r="F119" s="39">
        <f t="shared" si="24"/>
        <v>4803.6000000000004</v>
      </c>
      <c r="G119" s="39">
        <f t="shared" si="25"/>
        <v>12986.4</v>
      </c>
      <c r="H119" s="222">
        <f t="shared" si="26"/>
        <v>0.36989465902790614</v>
      </c>
      <c r="I119" s="39" t="s">
        <v>1259</v>
      </c>
      <c r="J119" s="39"/>
      <c r="K119" s="39">
        <f t="shared" si="23"/>
        <v>6255.8599999999988</v>
      </c>
      <c r="L119" s="39"/>
    </row>
    <row r="120" spans="1:12" x14ac:dyDescent="0.25">
      <c r="A120">
        <v>200</v>
      </c>
      <c r="B120" s="184">
        <v>43332</v>
      </c>
      <c r="C120" s="10">
        <v>600</v>
      </c>
      <c r="D120" s="39">
        <v>21.64</v>
      </c>
      <c r="E120" s="39">
        <v>29.76</v>
      </c>
      <c r="F120" s="39">
        <f t="shared" si="24"/>
        <v>4872.0000000000009</v>
      </c>
      <c r="G120" s="39">
        <f t="shared" si="25"/>
        <v>12984</v>
      </c>
      <c r="H120" s="222">
        <f t="shared" si="26"/>
        <v>0.37523105360443626</v>
      </c>
      <c r="I120" s="39">
        <v>21</v>
      </c>
      <c r="J120" s="39"/>
      <c r="K120" s="39">
        <f t="shared" si="23"/>
        <v>6324.2599999999993</v>
      </c>
      <c r="L120" s="39">
        <v>21.25</v>
      </c>
    </row>
    <row r="121" spans="1:12" x14ac:dyDescent="0.25">
      <c r="A121">
        <v>200</v>
      </c>
      <c r="B121" s="184">
        <v>43333</v>
      </c>
      <c r="C121" s="10">
        <v>600</v>
      </c>
      <c r="D121" s="39">
        <v>21.64</v>
      </c>
      <c r="E121" s="39">
        <v>29.52</v>
      </c>
      <c r="F121" s="39">
        <f t="shared" ref="F121:F133" si="27">C121*(E121-D121)</f>
        <v>4727.9999999999991</v>
      </c>
      <c r="G121" s="39">
        <f t="shared" ref="G121:G133" si="28">D121*C121</f>
        <v>12984</v>
      </c>
      <c r="H121" s="222">
        <f t="shared" ref="H121:H133" si="29">(E121-D121)/D121</f>
        <v>0.36414048059149717</v>
      </c>
      <c r="I121" s="39"/>
      <c r="J121" s="39"/>
      <c r="K121" s="39">
        <f t="shared" si="23"/>
        <v>6180.2599999999975</v>
      </c>
      <c r="L121" s="39"/>
    </row>
    <row r="122" spans="1:12" x14ac:dyDescent="0.25">
      <c r="A122">
        <v>200</v>
      </c>
      <c r="B122" s="184">
        <v>43339</v>
      </c>
      <c r="C122" s="7">
        <v>400</v>
      </c>
      <c r="D122" s="43">
        <v>16.925999999999998</v>
      </c>
      <c r="E122" s="39">
        <v>31.08</v>
      </c>
      <c r="F122" s="39">
        <f t="shared" si="27"/>
        <v>5661.6</v>
      </c>
      <c r="G122" s="39">
        <f t="shared" si="28"/>
        <v>6770.4</v>
      </c>
      <c r="H122" s="222">
        <f t="shared" si="29"/>
        <v>0.83622828784119119</v>
      </c>
      <c r="I122" s="508" t="s">
        <v>1266</v>
      </c>
      <c r="J122" s="39"/>
      <c r="K122" s="39">
        <f t="shared" ref="K122:K129" si="30">F122+$Q$10</f>
        <v>7113.8599999999988</v>
      </c>
      <c r="L122" s="39"/>
    </row>
    <row r="123" spans="1:12" x14ac:dyDescent="0.25">
      <c r="A123">
        <v>200</v>
      </c>
      <c r="B123" s="184">
        <v>43341</v>
      </c>
      <c r="C123" s="10">
        <v>400</v>
      </c>
      <c r="D123" s="39">
        <v>16.93</v>
      </c>
      <c r="E123" s="39">
        <v>31.59</v>
      </c>
      <c r="F123" s="39">
        <f t="shared" si="27"/>
        <v>5864</v>
      </c>
      <c r="G123" s="39">
        <f t="shared" si="28"/>
        <v>6772</v>
      </c>
      <c r="H123" s="222">
        <f t="shared" si="29"/>
        <v>0.8659184878913172</v>
      </c>
      <c r="I123" s="39"/>
      <c r="J123" s="39"/>
      <c r="K123" s="864">
        <f t="shared" si="30"/>
        <v>7316.2599999999984</v>
      </c>
      <c r="L123" s="39">
        <v>22.34</v>
      </c>
    </row>
    <row r="124" spans="1:12" x14ac:dyDescent="0.25">
      <c r="A124">
        <v>200</v>
      </c>
      <c r="B124" s="184">
        <v>43347</v>
      </c>
      <c r="C124" s="10">
        <v>400</v>
      </c>
      <c r="D124" s="39">
        <v>16.93</v>
      </c>
      <c r="E124" s="39">
        <v>30.83</v>
      </c>
      <c r="F124" s="39">
        <f t="shared" si="27"/>
        <v>5559.9999999999991</v>
      </c>
      <c r="G124" s="39">
        <f t="shared" si="28"/>
        <v>6772</v>
      </c>
      <c r="H124" s="222">
        <f t="shared" si="29"/>
        <v>0.82102776137034839</v>
      </c>
      <c r="I124" s="39"/>
      <c r="J124" s="39"/>
      <c r="K124" s="39">
        <f t="shared" si="30"/>
        <v>7012.2599999999975</v>
      </c>
      <c r="L124" s="39">
        <v>22.02</v>
      </c>
    </row>
    <row r="125" spans="1:12" x14ac:dyDescent="0.25">
      <c r="A125">
        <v>200</v>
      </c>
      <c r="B125" s="184">
        <v>43349</v>
      </c>
      <c r="C125" s="10">
        <v>700</v>
      </c>
      <c r="D125" s="39">
        <v>22.563600000000001</v>
      </c>
      <c r="E125" s="39">
        <v>30.51</v>
      </c>
      <c r="F125" s="39">
        <f t="shared" si="27"/>
        <v>5562.4800000000005</v>
      </c>
      <c r="G125" s="39">
        <f t="shared" si="28"/>
        <v>15794.52</v>
      </c>
      <c r="H125" s="222">
        <f t="shared" si="29"/>
        <v>0.35217784396107005</v>
      </c>
      <c r="I125" s="39" t="s">
        <v>1259</v>
      </c>
      <c r="J125" s="39"/>
      <c r="K125" s="39">
        <f t="shared" si="30"/>
        <v>7014.7399999999989</v>
      </c>
      <c r="L125" s="39">
        <v>21.79</v>
      </c>
    </row>
    <row r="126" spans="1:12" x14ac:dyDescent="0.25">
      <c r="A126">
        <v>200</v>
      </c>
      <c r="B126" s="184">
        <v>43350</v>
      </c>
      <c r="C126" s="10">
        <v>700</v>
      </c>
      <c r="D126" s="39">
        <v>22.563600000000001</v>
      </c>
      <c r="E126" s="39">
        <v>30.28</v>
      </c>
      <c r="F126" s="39">
        <f t="shared" si="27"/>
        <v>5401.4800000000005</v>
      </c>
      <c r="G126" s="39">
        <f t="shared" si="28"/>
        <v>15794.52</v>
      </c>
      <c r="H126" s="222">
        <f t="shared" si="29"/>
        <v>0.34198443510787285</v>
      </c>
      <c r="I126" s="39"/>
      <c r="J126" s="39"/>
      <c r="K126" s="39">
        <f t="shared" si="30"/>
        <v>6853.7399999999989</v>
      </c>
      <c r="L126" s="39"/>
    </row>
    <row r="127" spans="1:12" x14ac:dyDescent="0.25">
      <c r="A127">
        <v>200</v>
      </c>
      <c r="B127" s="184">
        <v>43354</v>
      </c>
      <c r="C127" s="10">
        <v>700</v>
      </c>
      <c r="D127" s="39">
        <v>22.563600000000001</v>
      </c>
      <c r="E127" s="39">
        <v>30.93</v>
      </c>
      <c r="F127" s="39">
        <f t="shared" si="27"/>
        <v>5856.48</v>
      </c>
      <c r="G127" s="39">
        <f t="shared" si="28"/>
        <v>15794.52</v>
      </c>
      <c r="H127" s="222">
        <f t="shared" si="29"/>
        <v>0.37079189491038655</v>
      </c>
      <c r="I127" s="39"/>
      <c r="J127" s="39"/>
      <c r="K127" s="39">
        <f t="shared" si="30"/>
        <v>7308.739999999998</v>
      </c>
      <c r="L127" s="39"/>
    </row>
    <row r="128" spans="1:12" x14ac:dyDescent="0.25">
      <c r="B128" s="184">
        <v>43355</v>
      </c>
      <c r="C128" s="10">
        <v>700</v>
      </c>
      <c r="D128" s="39">
        <v>22.563600000000001</v>
      </c>
      <c r="E128" s="39">
        <v>31.12</v>
      </c>
      <c r="F128" s="39">
        <f t="shared" si="27"/>
        <v>5989.48</v>
      </c>
      <c r="G128" s="39">
        <f t="shared" si="28"/>
        <v>15794.52</v>
      </c>
      <c r="H128" s="222">
        <f t="shared" si="29"/>
        <v>0.37921253700650603</v>
      </c>
      <c r="I128" s="39"/>
      <c r="J128" s="39"/>
      <c r="K128" s="864">
        <f t="shared" si="30"/>
        <v>7441.739999999998</v>
      </c>
      <c r="L128" s="39"/>
    </row>
    <row r="129" spans="1:12" x14ac:dyDescent="0.25">
      <c r="B129" s="184">
        <v>43360</v>
      </c>
      <c r="C129" s="10">
        <v>500</v>
      </c>
      <c r="D129" s="39">
        <v>18.845300000000002</v>
      </c>
      <c r="E129" s="39">
        <v>31.99</v>
      </c>
      <c r="F129" s="39">
        <f t="shared" si="27"/>
        <v>6572.3499999999985</v>
      </c>
      <c r="G129" s="39">
        <f t="shared" si="28"/>
        <v>9422.6500000000015</v>
      </c>
      <c r="H129" s="222">
        <f t="shared" si="29"/>
        <v>0.69750547881965241</v>
      </c>
      <c r="I129" s="39"/>
      <c r="J129" s="39"/>
      <c r="K129" s="39">
        <f t="shared" si="30"/>
        <v>8024.6099999999969</v>
      </c>
      <c r="L129" s="39"/>
    </row>
    <row r="130" spans="1:12" x14ac:dyDescent="0.25">
      <c r="A130">
        <v>0</v>
      </c>
      <c r="B130" s="184">
        <v>43360</v>
      </c>
      <c r="C130" s="10">
        <v>300</v>
      </c>
      <c r="D130" s="39">
        <v>9.8224</v>
      </c>
      <c r="E130" s="39">
        <v>31.99</v>
      </c>
      <c r="F130" s="39">
        <f t="shared" si="27"/>
        <v>6650.28</v>
      </c>
      <c r="G130" s="39">
        <f t="shared" si="28"/>
        <v>2946.72</v>
      </c>
      <c r="H130" s="222">
        <f t="shared" si="29"/>
        <v>2.256841505131129</v>
      </c>
      <c r="I130" s="39"/>
      <c r="J130" s="39"/>
      <c r="K130" s="864">
        <f t="shared" ref="K130:K136" si="31">F130+$Q$10</f>
        <v>8102.5399999999981</v>
      </c>
      <c r="L130" s="39">
        <v>22.85</v>
      </c>
    </row>
    <row r="131" spans="1:12" x14ac:dyDescent="0.25">
      <c r="A131" s="1">
        <v>43381</v>
      </c>
      <c r="B131" s="184">
        <v>43363</v>
      </c>
      <c r="C131" s="10">
        <v>300</v>
      </c>
      <c r="D131" s="39">
        <v>9.7889999999999997</v>
      </c>
      <c r="E131" s="39">
        <v>32.31</v>
      </c>
      <c r="F131" s="39">
        <f t="shared" si="27"/>
        <v>6756.3</v>
      </c>
      <c r="G131" s="39">
        <f t="shared" si="28"/>
        <v>2936.7</v>
      </c>
      <c r="H131" s="222">
        <f t="shared" si="29"/>
        <v>2.300643579528042</v>
      </c>
      <c r="I131" s="39"/>
      <c r="J131" s="39"/>
      <c r="K131" s="864">
        <f t="shared" si="31"/>
        <v>8208.5599999999977</v>
      </c>
      <c r="L131" s="39">
        <v>23.08</v>
      </c>
    </row>
    <row r="132" spans="1:12" x14ac:dyDescent="0.25">
      <c r="A132">
        <v>100</v>
      </c>
      <c r="B132" s="184">
        <v>43381</v>
      </c>
      <c r="C132" s="10">
        <v>100</v>
      </c>
      <c r="D132" s="39">
        <v>-38.192</v>
      </c>
      <c r="E132" s="39">
        <v>33.72</v>
      </c>
      <c r="F132" s="39">
        <f t="shared" si="27"/>
        <v>7191.2000000000007</v>
      </c>
      <c r="G132" s="39">
        <f t="shared" si="28"/>
        <v>-3819.2</v>
      </c>
      <c r="H132" s="222">
        <f t="shared" si="29"/>
        <v>-1.8829074151654799</v>
      </c>
      <c r="I132" s="39"/>
      <c r="J132" s="39"/>
      <c r="K132" s="864">
        <f t="shared" si="31"/>
        <v>8643.4599999999991</v>
      </c>
      <c r="L132" s="39">
        <v>24.09</v>
      </c>
    </row>
    <row r="133" spans="1:12" x14ac:dyDescent="0.25">
      <c r="A133">
        <v>100</v>
      </c>
      <c r="B133" s="184">
        <v>43383</v>
      </c>
      <c r="C133" s="10">
        <v>500</v>
      </c>
      <c r="D133" s="39">
        <v>18.361599999999999</v>
      </c>
      <c r="E133" s="39">
        <v>32.31</v>
      </c>
      <c r="F133" s="39">
        <f t="shared" si="27"/>
        <v>6974.2000000000016</v>
      </c>
      <c r="G133" s="39">
        <f t="shared" si="28"/>
        <v>9180.7999999999993</v>
      </c>
      <c r="H133" s="222">
        <f t="shared" si="29"/>
        <v>0.75965057511328005</v>
      </c>
      <c r="I133" s="39"/>
      <c r="J133" s="39"/>
      <c r="K133" s="39">
        <f t="shared" si="31"/>
        <v>8426.4599999999991</v>
      </c>
      <c r="L133" s="39">
        <v>23.08</v>
      </c>
    </row>
    <row r="134" spans="1:12" x14ac:dyDescent="0.25">
      <c r="A134">
        <v>100</v>
      </c>
      <c r="B134" s="184">
        <v>43385</v>
      </c>
      <c r="C134" s="10">
        <v>500</v>
      </c>
      <c r="D134" s="39">
        <v>18.361599999999999</v>
      </c>
      <c r="E134" s="39">
        <v>32.89</v>
      </c>
      <c r="F134" s="39">
        <f t="shared" ref="F134:F136" si="32">C134*(E134-D134)</f>
        <v>7264.2000000000007</v>
      </c>
      <c r="G134" s="39">
        <f t="shared" ref="G134:G136" si="33">D134*C134</f>
        <v>9180.7999999999993</v>
      </c>
      <c r="H134" s="222">
        <f t="shared" ref="H134:H136" si="34">(E134-D134)/D134</f>
        <v>0.79123823631927515</v>
      </c>
      <c r="I134" s="39"/>
      <c r="J134" s="39"/>
      <c r="K134" s="864">
        <f t="shared" si="31"/>
        <v>8716.4599999999991</v>
      </c>
      <c r="L134" s="39">
        <v>23.49</v>
      </c>
    </row>
    <row r="135" spans="1:12" x14ac:dyDescent="0.25">
      <c r="A135">
        <v>100</v>
      </c>
      <c r="B135" s="184">
        <v>43396</v>
      </c>
      <c r="C135" s="10">
        <v>600</v>
      </c>
      <c r="D135" s="39">
        <v>20.454699999999999</v>
      </c>
      <c r="E135" s="39">
        <v>31.41</v>
      </c>
      <c r="F135" s="39">
        <f t="shared" si="32"/>
        <v>6573.18</v>
      </c>
      <c r="G135" s="39">
        <f t="shared" si="33"/>
        <v>12272.82</v>
      </c>
      <c r="H135" s="222">
        <f t="shared" si="34"/>
        <v>0.53558839777655021</v>
      </c>
      <c r="I135" s="39"/>
      <c r="J135" s="39"/>
      <c r="K135" s="39">
        <f t="shared" si="31"/>
        <v>8025.4399999999987</v>
      </c>
      <c r="L135" s="39">
        <v>22.44</v>
      </c>
    </row>
    <row r="136" spans="1:12" x14ac:dyDescent="0.25">
      <c r="A136">
        <v>100</v>
      </c>
      <c r="B136" s="184">
        <v>43402</v>
      </c>
      <c r="C136" s="10">
        <v>600</v>
      </c>
      <c r="D136" s="39">
        <v>20.45</v>
      </c>
      <c r="E136" s="39">
        <v>29.63</v>
      </c>
      <c r="F136" s="39">
        <f t="shared" si="32"/>
        <v>5508</v>
      </c>
      <c r="G136" s="39">
        <f t="shared" si="33"/>
        <v>12270</v>
      </c>
      <c r="H136" s="222">
        <f t="shared" si="34"/>
        <v>0.44889975550122252</v>
      </c>
      <c r="I136" s="39"/>
      <c r="J136" s="39"/>
      <c r="K136" s="39">
        <f t="shared" si="31"/>
        <v>6960.2599999999984</v>
      </c>
      <c r="L136" s="39">
        <v>21.16</v>
      </c>
    </row>
    <row r="137" spans="1:12" x14ac:dyDescent="0.25">
      <c r="B137" s="184"/>
      <c r="C137" s="10"/>
      <c r="D137" s="39"/>
      <c r="E137" s="39"/>
      <c r="F137" s="39"/>
      <c r="G137" s="39"/>
      <c r="H137" s="222"/>
      <c r="I137" s="39"/>
      <c r="J137" s="39"/>
      <c r="K137" s="39"/>
      <c r="L137" s="39"/>
    </row>
    <row r="138" spans="1:12" x14ac:dyDescent="0.25">
      <c r="B138" s="184"/>
      <c r="C138" s="10"/>
      <c r="D138" s="39"/>
      <c r="E138" s="39"/>
      <c r="F138" s="39"/>
      <c r="G138" s="39"/>
      <c r="H138" s="222"/>
      <c r="I138" s="39"/>
      <c r="J138" s="39"/>
      <c r="K138" s="39"/>
      <c r="L138" s="39"/>
    </row>
    <row r="139" spans="1:12" x14ac:dyDescent="0.25">
      <c r="B139" s="184"/>
      <c r="C139" s="10"/>
      <c r="D139" s="39"/>
      <c r="E139" s="39"/>
      <c r="F139" s="39"/>
      <c r="G139" s="39"/>
      <c r="H139" s="222"/>
      <c r="I139" s="39"/>
      <c r="J139" s="39"/>
      <c r="K139" s="39"/>
      <c r="L139" s="39"/>
    </row>
    <row r="140" spans="1:12" x14ac:dyDescent="0.25">
      <c r="B140" s="184"/>
      <c r="C140" s="10"/>
      <c r="D140" s="39"/>
      <c r="E140" s="39"/>
      <c r="F140" s="39"/>
      <c r="G140" s="39"/>
      <c r="H140" s="222"/>
      <c r="I140" s="39"/>
      <c r="J140" s="39"/>
      <c r="K140" s="39"/>
      <c r="L140" s="39"/>
    </row>
    <row r="142" spans="1:12" x14ac:dyDescent="0.25">
      <c r="B142" s="484" t="s">
        <v>113</v>
      </c>
      <c r="C142" s="484" t="s">
        <v>146</v>
      </c>
      <c r="D142" s="485" t="s">
        <v>145</v>
      </c>
      <c r="E142" s="486" t="s">
        <v>147</v>
      </c>
      <c r="F142" s="486" t="s">
        <v>65</v>
      </c>
      <c r="G142" s="488" t="s">
        <v>151</v>
      </c>
      <c r="H142" s="488" t="s">
        <v>88</v>
      </c>
      <c r="I142" s="488" t="s">
        <v>154</v>
      </c>
    </row>
    <row r="143" spans="1:12" x14ac:dyDescent="0.25">
      <c r="B143" s="361">
        <v>42548</v>
      </c>
      <c r="C143" s="362">
        <v>100</v>
      </c>
      <c r="D143" s="363">
        <v>25</v>
      </c>
      <c r="E143" s="363">
        <v>24.69</v>
      </c>
      <c r="F143" s="363">
        <f t="shared" ref="F143:F148" si="35">C143*(E143-D143)</f>
        <v>-30.999999999999872</v>
      </c>
      <c r="G143" s="363">
        <f t="shared" ref="G143:G148" si="36">D143*C143</f>
        <v>2500</v>
      </c>
      <c r="H143" s="364">
        <f t="shared" ref="H143:H148" si="37">(E143-D143)/D143</f>
        <v>-1.2399999999999949E-2</v>
      </c>
      <c r="I143" s="363"/>
    </row>
    <row r="144" spans="1:12" x14ac:dyDescent="0.25">
      <c r="B144" s="361">
        <v>42549</v>
      </c>
      <c r="C144" s="362">
        <v>100</v>
      </c>
      <c r="D144" s="363">
        <v>25</v>
      </c>
      <c r="E144" s="363">
        <v>25.26</v>
      </c>
      <c r="F144" s="363">
        <f t="shared" si="35"/>
        <v>26.000000000000156</v>
      </c>
      <c r="G144" s="363">
        <f t="shared" si="36"/>
        <v>2500</v>
      </c>
      <c r="H144" s="364">
        <f t="shared" si="37"/>
        <v>1.0400000000000062E-2</v>
      </c>
      <c r="I144" s="363"/>
    </row>
    <row r="145" spans="2:9" x14ac:dyDescent="0.25">
      <c r="B145" s="361">
        <v>42552</v>
      </c>
      <c r="C145" s="362">
        <v>100</v>
      </c>
      <c r="D145" s="363">
        <v>25</v>
      </c>
      <c r="E145" s="363">
        <v>26.57</v>
      </c>
      <c r="F145" s="363">
        <f t="shared" si="35"/>
        <v>157.00000000000003</v>
      </c>
      <c r="G145" s="363">
        <f t="shared" si="36"/>
        <v>2500</v>
      </c>
      <c r="H145" s="364">
        <f t="shared" si="37"/>
        <v>6.2800000000000009E-2</v>
      </c>
      <c r="I145" s="363"/>
    </row>
    <row r="146" spans="2:9" x14ac:dyDescent="0.25">
      <c r="B146" s="361">
        <v>42556</v>
      </c>
      <c r="C146" s="362">
        <v>100</v>
      </c>
      <c r="D146" s="363">
        <v>25</v>
      </c>
      <c r="E146" s="363">
        <v>25.47</v>
      </c>
      <c r="F146" s="363">
        <f t="shared" si="35"/>
        <v>46.999999999999886</v>
      </c>
      <c r="G146" s="363">
        <f t="shared" si="36"/>
        <v>2500</v>
      </c>
      <c r="H146" s="364">
        <f t="shared" si="37"/>
        <v>1.8799999999999956E-2</v>
      </c>
      <c r="I146" s="363"/>
    </row>
    <row r="147" spans="2:9" x14ac:dyDescent="0.25">
      <c r="B147" s="361">
        <v>42562</v>
      </c>
      <c r="C147" s="362">
        <v>100</v>
      </c>
      <c r="D147" s="363">
        <v>25</v>
      </c>
      <c r="E147" s="363">
        <v>25.69</v>
      </c>
      <c r="F147" s="363">
        <f t="shared" si="35"/>
        <v>69.000000000000128</v>
      </c>
      <c r="G147" s="363">
        <f t="shared" si="36"/>
        <v>2500</v>
      </c>
      <c r="H147" s="364">
        <f t="shared" si="37"/>
        <v>2.7600000000000052E-2</v>
      </c>
      <c r="I147" s="363"/>
    </row>
    <row r="148" spans="2:9" x14ac:dyDescent="0.25">
      <c r="B148" s="361">
        <v>42563</v>
      </c>
      <c r="C148" s="362">
        <v>100</v>
      </c>
      <c r="D148" s="363">
        <v>25</v>
      </c>
      <c r="E148" s="363">
        <v>26.48</v>
      </c>
      <c r="F148" s="363">
        <f t="shared" si="35"/>
        <v>148.00000000000006</v>
      </c>
      <c r="G148" s="363">
        <f t="shared" si="36"/>
        <v>2500</v>
      </c>
      <c r="H148" s="364">
        <f t="shared" si="37"/>
        <v>5.9200000000000016E-2</v>
      </c>
      <c r="I148" s="363"/>
    </row>
    <row r="149" spans="2:9" x14ac:dyDescent="0.25">
      <c r="B149" s="361">
        <v>42569</v>
      </c>
      <c r="C149" s="362">
        <v>100</v>
      </c>
      <c r="D149" s="363">
        <v>25</v>
      </c>
      <c r="E149" s="363">
        <v>29.28</v>
      </c>
      <c r="F149" s="363">
        <f t="shared" ref="F149:F155" si="38">C149*(E149-D149)</f>
        <v>428.00000000000011</v>
      </c>
      <c r="G149" s="363">
        <f t="shared" ref="G149:G155" si="39">D149*C149</f>
        <v>2500</v>
      </c>
      <c r="H149" s="364">
        <f t="shared" ref="H149:H155" si="40">(E149-D149)/D149</f>
        <v>0.17120000000000005</v>
      </c>
      <c r="I149" s="363"/>
    </row>
    <row r="150" spans="2:9" x14ac:dyDescent="0.25">
      <c r="B150" s="361">
        <v>42570</v>
      </c>
      <c r="C150" s="362">
        <v>100</v>
      </c>
      <c r="D150" s="363">
        <v>25</v>
      </c>
      <c r="E150" s="363">
        <v>28.68</v>
      </c>
      <c r="F150" s="363">
        <f t="shared" si="38"/>
        <v>368</v>
      </c>
      <c r="G150" s="363">
        <f t="shared" si="39"/>
        <v>2500</v>
      </c>
      <c r="H150" s="364">
        <f t="shared" si="40"/>
        <v>0.1472</v>
      </c>
      <c r="I150" s="363"/>
    </row>
    <row r="151" spans="2:9" x14ac:dyDescent="0.25">
      <c r="B151" s="361">
        <v>42571</v>
      </c>
      <c r="C151" s="362">
        <v>100</v>
      </c>
      <c r="D151" s="363">
        <v>25</v>
      </c>
      <c r="E151" s="363">
        <v>29.01</v>
      </c>
      <c r="F151" s="363">
        <f t="shared" si="38"/>
        <v>401.00000000000017</v>
      </c>
      <c r="G151" s="363">
        <f t="shared" si="39"/>
        <v>2500</v>
      </c>
      <c r="H151" s="364">
        <f t="shared" si="40"/>
        <v>0.16040000000000007</v>
      </c>
      <c r="I151" s="363"/>
    </row>
    <row r="152" spans="2:9" x14ac:dyDescent="0.25">
      <c r="B152" s="361">
        <v>42572</v>
      </c>
      <c r="C152" s="362">
        <v>100</v>
      </c>
      <c r="D152" s="363">
        <v>25</v>
      </c>
      <c r="E152" s="363">
        <v>28.89</v>
      </c>
      <c r="F152" s="363">
        <f t="shared" si="38"/>
        <v>389.00000000000006</v>
      </c>
      <c r="G152" s="363">
        <f t="shared" si="39"/>
        <v>2500</v>
      </c>
      <c r="H152" s="364">
        <f t="shared" si="40"/>
        <v>0.15560000000000002</v>
      </c>
      <c r="I152" s="363"/>
    </row>
    <row r="153" spans="2:9" x14ac:dyDescent="0.25">
      <c r="B153" s="361">
        <v>42576</v>
      </c>
      <c r="C153" s="362">
        <v>100</v>
      </c>
      <c r="D153" s="363">
        <v>25</v>
      </c>
      <c r="E153" s="363">
        <v>28.63</v>
      </c>
      <c r="F153" s="363">
        <f t="shared" si="38"/>
        <v>362.99999999999989</v>
      </c>
      <c r="G153" s="363">
        <f t="shared" si="39"/>
        <v>2500</v>
      </c>
      <c r="H153" s="364">
        <f t="shared" si="40"/>
        <v>0.14519999999999997</v>
      </c>
      <c r="I153" s="363"/>
    </row>
    <row r="154" spans="2:9" x14ac:dyDescent="0.25">
      <c r="B154" s="361">
        <v>42577</v>
      </c>
      <c r="C154" s="362">
        <v>100</v>
      </c>
      <c r="D154" s="363">
        <v>25</v>
      </c>
      <c r="E154" s="363">
        <v>29.34</v>
      </c>
      <c r="F154" s="363">
        <f t="shared" si="38"/>
        <v>434</v>
      </c>
      <c r="G154" s="363">
        <f t="shared" si="39"/>
        <v>2500</v>
      </c>
      <c r="H154" s="364">
        <f t="shared" si="40"/>
        <v>0.1736</v>
      </c>
      <c r="I154" s="363"/>
    </row>
    <row r="155" spans="2:9" x14ac:dyDescent="0.25">
      <c r="B155" s="361">
        <v>42580</v>
      </c>
      <c r="C155" s="362">
        <v>100</v>
      </c>
      <c r="D155" s="363">
        <v>25</v>
      </c>
      <c r="E155" s="363">
        <v>27</v>
      </c>
      <c r="F155" s="363">
        <f t="shared" si="38"/>
        <v>200</v>
      </c>
      <c r="G155" s="363">
        <f t="shared" si="39"/>
        <v>2500</v>
      </c>
      <c r="H155" s="364">
        <f t="shared" si="40"/>
        <v>0.08</v>
      </c>
      <c r="I155" s="363"/>
    </row>
    <row r="156" spans="2:9" x14ac:dyDescent="0.25">
      <c r="B156" s="361">
        <v>42584</v>
      </c>
      <c r="C156" s="362">
        <v>0</v>
      </c>
      <c r="D156" s="363"/>
      <c r="E156" s="363"/>
      <c r="F156" s="363">
        <v>287.94</v>
      </c>
      <c r="G156" s="363"/>
      <c r="H156" s="364"/>
      <c r="I156" s="363"/>
    </row>
    <row r="157" spans="2:9" x14ac:dyDescent="0.25">
      <c r="B157" s="184"/>
      <c r="C157" s="10"/>
      <c r="D157" s="39"/>
      <c r="E157" s="39"/>
      <c r="F157" s="39"/>
      <c r="G157" s="39"/>
      <c r="H157" s="222"/>
      <c r="I157" s="39"/>
    </row>
    <row r="158" spans="2:9" x14ac:dyDescent="0.25">
      <c r="B158" s="182" t="s">
        <v>113</v>
      </c>
      <c r="C158" s="182" t="s">
        <v>146</v>
      </c>
      <c r="D158" s="183" t="s">
        <v>145</v>
      </c>
      <c r="E158" s="185" t="s">
        <v>147</v>
      </c>
      <c r="F158" s="185" t="s">
        <v>65</v>
      </c>
      <c r="G158" s="220" t="s">
        <v>151</v>
      </c>
      <c r="H158" s="220" t="s">
        <v>88</v>
      </c>
      <c r="I158" s="220" t="s">
        <v>154</v>
      </c>
    </row>
    <row r="159" spans="2:9" x14ac:dyDescent="0.25">
      <c r="B159" s="255">
        <v>42627</v>
      </c>
      <c r="C159" s="250">
        <v>50</v>
      </c>
      <c r="D159" s="251">
        <v>25.74</v>
      </c>
      <c r="E159" s="251">
        <v>25.83</v>
      </c>
      <c r="F159" s="251">
        <f>C159*(E159-D159)</f>
        <v>4.4999999999999929</v>
      </c>
      <c r="G159" s="251">
        <f>D159*C159</f>
        <v>1287</v>
      </c>
      <c r="H159" s="265">
        <f>(E159-D159)/D159</f>
        <v>3.4965034965034913E-3</v>
      </c>
      <c r="I159" s="251"/>
    </row>
    <row r="160" spans="2:9" x14ac:dyDescent="0.25">
      <c r="B160" s="255">
        <v>42629</v>
      </c>
      <c r="C160" s="250">
        <v>50</v>
      </c>
      <c r="D160" s="251">
        <v>25.74</v>
      </c>
      <c r="E160" s="251">
        <v>25.54</v>
      </c>
      <c r="F160" s="251">
        <f t="shared" ref="F160:F165" si="41">C160*(E160-D160)</f>
        <v>-9.9999999999999645</v>
      </c>
      <c r="G160" s="251">
        <f t="shared" ref="G160:G165" si="42">D160*C160</f>
        <v>1287</v>
      </c>
      <c r="H160" s="265">
        <f t="shared" ref="H160:H165" si="43">(E160-D160)/D160</f>
        <v>-7.7700077700077431E-3</v>
      </c>
      <c r="I160" s="251"/>
    </row>
    <row r="161" spans="2:9" x14ac:dyDescent="0.25">
      <c r="B161" s="255">
        <v>42636</v>
      </c>
      <c r="C161" s="250">
        <v>50</v>
      </c>
      <c r="D161" s="251">
        <v>25.74</v>
      </c>
      <c r="E161" s="251">
        <v>24.82</v>
      </c>
      <c r="F161" s="251">
        <f t="shared" si="41"/>
        <v>-45.999999999999908</v>
      </c>
      <c r="G161" s="251">
        <f t="shared" si="42"/>
        <v>1287</v>
      </c>
      <c r="H161" s="265">
        <f t="shared" si="43"/>
        <v>-3.5742035742035674E-2</v>
      </c>
      <c r="I161" s="251"/>
    </row>
    <row r="162" spans="2:9" x14ac:dyDescent="0.25">
      <c r="B162" s="255">
        <v>42639</v>
      </c>
      <c r="C162" s="250">
        <v>100</v>
      </c>
      <c r="D162" s="251">
        <v>24.96</v>
      </c>
      <c r="E162" s="251">
        <v>24.14</v>
      </c>
      <c r="F162" s="251">
        <f t="shared" si="41"/>
        <v>-82.000000000000028</v>
      </c>
      <c r="G162" s="251">
        <f t="shared" si="42"/>
        <v>2496</v>
      </c>
      <c r="H162" s="265">
        <f t="shared" si="43"/>
        <v>-3.2852564102564111E-2</v>
      </c>
      <c r="I162" s="251"/>
    </row>
    <row r="163" spans="2:9" x14ac:dyDescent="0.25">
      <c r="B163" s="255">
        <v>42639</v>
      </c>
      <c r="C163" s="250">
        <v>150</v>
      </c>
      <c r="D163" s="251">
        <v>24.8</v>
      </c>
      <c r="E163" s="251">
        <v>24.14</v>
      </c>
      <c r="F163" s="251">
        <f t="shared" si="41"/>
        <v>-99.000000000000028</v>
      </c>
      <c r="G163" s="251">
        <f t="shared" si="42"/>
        <v>3720</v>
      </c>
      <c r="H163" s="265">
        <f t="shared" si="43"/>
        <v>-2.6612903225806457E-2</v>
      </c>
      <c r="I163" s="251"/>
    </row>
    <row r="164" spans="2:9" x14ac:dyDescent="0.25">
      <c r="B164" s="255">
        <v>42640</v>
      </c>
      <c r="C164" s="250">
        <v>150</v>
      </c>
      <c r="D164" s="251">
        <v>24.8</v>
      </c>
      <c r="E164" s="251">
        <v>23.99</v>
      </c>
      <c r="F164" s="251">
        <f t="shared" si="41"/>
        <v>-121.50000000000034</v>
      </c>
      <c r="G164" s="251">
        <f t="shared" si="42"/>
        <v>3720</v>
      </c>
      <c r="H164" s="265">
        <f t="shared" si="43"/>
        <v>-3.2661290322580736E-2</v>
      </c>
      <c r="I164" s="251"/>
    </row>
    <row r="165" spans="2:9" x14ac:dyDescent="0.25">
      <c r="B165" s="255">
        <v>42643</v>
      </c>
      <c r="C165" s="250">
        <v>150</v>
      </c>
      <c r="D165" s="251">
        <v>24.8</v>
      </c>
      <c r="E165" s="251">
        <v>24.46</v>
      </c>
      <c r="F165" s="251">
        <f t="shared" si="41"/>
        <v>-50.999999999999979</v>
      </c>
      <c r="G165" s="251">
        <f t="shared" si="42"/>
        <v>3720</v>
      </c>
      <c r="H165" s="265">
        <f t="shared" si="43"/>
        <v>-1.3709677419354832E-2</v>
      </c>
      <c r="I165" s="251"/>
    </row>
    <row r="166" spans="2:9" x14ac:dyDescent="0.25">
      <c r="B166" s="255">
        <v>42646</v>
      </c>
      <c r="C166" s="250">
        <v>150</v>
      </c>
      <c r="D166" s="251">
        <v>24.8</v>
      </c>
      <c r="E166" s="251">
        <v>24.89</v>
      </c>
      <c r="F166" s="251">
        <f t="shared" ref="F166:F177" si="44">C166*(E166-D166)</f>
        <v>13.499999999999979</v>
      </c>
      <c r="G166" s="251">
        <f t="shared" ref="G166:G177" si="45">D166*C166</f>
        <v>3720</v>
      </c>
      <c r="H166" s="265">
        <f t="shared" ref="H166:H177" si="46">(E166-D166)/D166</f>
        <v>3.6290322580645102E-3</v>
      </c>
      <c r="I166" s="251"/>
    </row>
    <row r="167" spans="2:9" x14ac:dyDescent="0.25">
      <c r="B167" s="255">
        <v>42648</v>
      </c>
      <c r="C167" s="250">
        <v>150</v>
      </c>
      <c r="D167" s="251">
        <v>24.8</v>
      </c>
      <c r="E167" s="251">
        <v>25.07</v>
      </c>
      <c r="F167" s="251">
        <f t="shared" si="44"/>
        <v>40.499999999999936</v>
      </c>
      <c r="G167" s="251">
        <f t="shared" si="45"/>
        <v>3720</v>
      </c>
      <c r="H167" s="265">
        <f t="shared" si="46"/>
        <v>1.0887096774193531E-2</v>
      </c>
      <c r="I167" s="251"/>
    </row>
    <row r="168" spans="2:9" x14ac:dyDescent="0.25">
      <c r="B168" s="255">
        <v>42649</v>
      </c>
      <c r="C168" s="250">
        <v>150</v>
      </c>
      <c r="D168" s="251">
        <v>24.8</v>
      </c>
      <c r="E168" s="251">
        <v>24.85</v>
      </c>
      <c r="F168" s="251">
        <f t="shared" si="44"/>
        <v>7.5000000000001066</v>
      </c>
      <c r="G168" s="251">
        <f t="shared" si="45"/>
        <v>3720</v>
      </c>
      <c r="H168" s="265">
        <f t="shared" si="46"/>
        <v>2.0161290322580931E-3</v>
      </c>
      <c r="I168" s="251"/>
    </row>
    <row r="169" spans="2:9" x14ac:dyDescent="0.25">
      <c r="B169" s="255">
        <v>42650</v>
      </c>
      <c r="C169" s="250">
        <v>150</v>
      </c>
      <c r="D169" s="251">
        <v>24.8</v>
      </c>
      <c r="E169" s="251">
        <v>24.58</v>
      </c>
      <c r="F169" s="251">
        <f t="shared" si="44"/>
        <v>-33.000000000000362</v>
      </c>
      <c r="G169" s="251">
        <f t="shared" si="45"/>
        <v>3720</v>
      </c>
      <c r="H169" s="265">
        <f t="shared" si="46"/>
        <v>-8.8709677419355811E-3</v>
      </c>
      <c r="I169" s="251"/>
    </row>
    <row r="170" spans="2:9" x14ac:dyDescent="0.25">
      <c r="B170" s="255">
        <v>42661</v>
      </c>
      <c r="C170" s="250">
        <v>150</v>
      </c>
      <c r="D170" s="251">
        <v>24.8</v>
      </c>
      <c r="E170" s="251">
        <v>23.39</v>
      </c>
      <c r="F170" s="251">
        <f t="shared" si="44"/>
        <v>-211.50000000000003</v>
      </c>
      <c r="G170" s="251">
        <f t="shared" si="45"/>
        <v>3720</v>
      </c>
      <c r="H170" s="265">
        <f t="shared" si="46"/>
        <v>-5.6854838709677426E-2</v>
      </c>
      <c r="I170" s="251"/>
    </row>
    <row r="171" spans="2:9" x14ac:dyDescent="0.25">
      <c r="B171" s="255">
        <v>42662</v>
      </c>
      <c r="C171" s="250">
        <v>150</v>
      </c>
      <c r="D171" s="251">
        <v>24.8</v>
      </c>
      <c r="E171" s="251">
        <v>23.84</v>
      </c>
      <c r="F171" s="251">
        <f t="shared" si="44"/>
        <v>-144.00000000000011</v>
      </c>
      <c r="G171" s="251">
        <f t="shared" si="45"/>
        <v>3720</v>
      </c>
      <c r="H171" s="265">
        <f t="shared" si="46"/>
        <v>-3.8709677419354875E-2</v>
      </c>
      <c r="I171" s="251"/>
    </row>
    <row r="172" spans="2:9" x14ac:dyDescent="0.25">
      <c r="B172" s="255">
        <v>42664</v>
      </c>
      <c r="C172" s="250">
        <v>150</v>
      </c>
      <c r="D172" s="251">
        <v>24.8</v>
      </c>
      <c r="E172" s="251">
        <v>24.31</v>
      </c>
      <c r="F172" s="251">
        <f t="shared" si="44"/>
        <v>-73.500000000000298</v>
      </c>
      <c r="G172" s="251">
        <f t="shared" si="45"/>
        <v>3720</v>
      </c>
      <c r="H172" s="265">
        <f t="shared" si="46"/>
        <v>-1.975806451612911E-2</v>
      </c>
      <c r="I172" s="251"/>
    </row>
    <row r="173" spans="2:9" x14ac:dyDescent="0.25">
      <c r="B173" s="255">
        <v>42670</v>
      </c>
      <c r="C173" s="250">
        <v>150</v>
      </c>
      <c r="D173" s="251">
        <v>24.626899999999999</v>
      </c>
      <c r="E173" s="251">
        <v>23.93</v>
      </c>
      <c r="F173" s="251">
        <f t="shared" si="44"/>
        <v>-104.53499999999991</v>
      </c>
      <c r="G173" s="251">
        <f t="shared" si="45"/>
        <v>3694.0349999999999</v>
      </c>
      <c r="H173" s="265">
        <f t="shared" si="46"/>
        <v>-2.8298324190214743E-2</v>
      </c>
      <c r="I173" s="251"/>
    </row>
    <row r="174" spans="2:9" x14ac:dyDescent="0.25">
      <c r="B174" s="255">
        <v>42674</v>
      </c>
      <c r="C174" s="250">
        <v>150</v>
      </c>
      <c r="D174" s="251">
        <v>24.626899999999999</v>
      </c>
      <c r="E174" s="251">
        <v>23.53</v>
      </c>
      <c r="F174" s="251">
        <f t="shared" si="44"/>
        <v>-164.53499999999968</v>
      </c>
      <c r="G174" s="251">
        <f t="shared" si="45"/>
        <v>3694.0349999999999</v>
      </c>
      <c r="H174" s="265">
        <f t="shared" si="46"/>
        <v>-4.4540725791715481E-2</v>
      </c>
      <c r="I174" s="251"/>
    </row>
    <row r="175" spans="2:9" x14ac:dyDescent="0.25">
      <c r="B175" s="255">
        <v>42675</v>
      </c>
      <c r="C175" s="250">
        <v>150</v>
      </c>
      <c r="D175" s="251">
        <v>24.264700000000001</v>
      </c>
      <c r="E175" s="251">
        <v>24.32</v>
      </c>
      <c r="F175" s="251">
        <f t="shared" si="44"/>
        <v>8.2949999999998525</v>
      </c>
      <c r="G175" s="251">
        <f t="shared" si="45"/>
        <v>3639.7050000000004</v>
      </c>
      <c r="H175" s="265">
        <f t="shared" si="46"/>
        <v>2.2790308555225912E-3</v>
      </c>
      <c r="I175" s="251"/>
    </row>
    <row r="176" spans="2:9" x14ac:dyDescent="0.25">
      <c r="B176" s="255">
        <v>42676</v>
      </c>
      <c r="C176" s="250">
        <v>150</v>
      </c>
      <c r="D176" s="251">
        <v>24.264700000000001</v>
      </c>
      <c r="E176" s="251">
        <v>24.73</v>
      </c>
      <c r="F176" s="251">
        <f t="shared" si="44"/>
        <v>69.794999999999874</v>
      </c>
      <c r="G176" s="251">
        <f t="shared" si="45"/>
        <v>3639.7050000000004</v>
      </c>
      <c r="H176" s="265">
        <f t="shared" si="46"/>
        <v>1.9176004648728363E-2</v>
      </c>
      <c r="I176" s="251"/>
    </row>
    <row r="177" spans="1:13" x14ac:dyDescent="0.25">
      <c r="B177" s="255">
        <v>42704</v>
      </c>
      <c r="C177" s="250">
        <v>100</v>
      </c>
      <c r="D177" s="251">
        <v>22.507400000000001</v>
      </c>
      <c r="E177" s="251">
        <v>28.4</v>
      </c>
      <c r="F177" s="251">
        <f t="shared" si="44"/>
        <v>589.25999999999976</v>
      </c>
      <c r="G177" s="251">
        <f t="shared" si="45"/>
        <v>2250.7400000000002</v>
      </c>
      <c r="H177" s="265">
        <f t="shared" si="46"/>
        <v>0.26180722784506422</v>
      </c>
      <c r="I177" s="251"/>
    </row>
    <row r="178" spans="1:13" x14ac:dyDescent="0.25">
      <c r="B178" s="255">
        <v>42711</v>
      </c>
      <c r="C178" s="250">
        <v>0</v>
      </c>
      <c r="D178" s="251"/>
      <c r="E178" s="251"/>
      <c r="F178" s="251">
        <v>727.2</v>
      </c>
      <c r="G178" s="251"/>
      <c r="H178" s="265"/>
      <c r="I178" s="251"/>
    </row>
    <row r="179" spans="1:13" x14ac:dyDescent="0.25">
      <c r="B179" s="184"/>
      <c r="C179" s="10"/>
      <c r="D179" s="39"/>
      <c r="E179" s="39"/>
      <c r="F179" s="39"/>
      <c r="G179" s="39"/>
      <c r="H179" s="222"/>
      <c r="I179" s="39"/>
    </row>
    <row r="180" spans="1:13" x14ac:dyDescent="0.25">
      <c r="B180" s="184"/>
      <c r="C180" s="10"/>
      <c r="D180" s="39"/>
      <c r="E180" s="39"/>
      <c r="F180" s="39"/>
      <c r="G180" s="39"/>
      <c r="H180" s="222"/>
      <c r="I180" s="39"/>
    </row>
    <row r="181" spans="1:13" x14ac:dyDescent="0.25">
      <c r="B181" s="184"/>
      <c r="C181" s="10"/>
      <c r="D181" s="39"/>
      <c r="E181" s="39"/>
      <c r="F181" s="39"/>
      <c r="G181" s="39"/>
      <c r="H181" s="222"/>
      <c r="I181" s="39"/>
    </row>
    <row r="185" spans="1:13" x14ac:dyDescent="0.25">
      <c r="L185" t="s">
        <v>65</v>
      </c>
      <c r="M185" s="2">
        <f>K203+M203-F203</f>
        <v>1452.2599999999984</v>
      </c>
    </row>
    <row r="186" spans="1:13" x14ac:dyDescent="0.25">
      <c r="A186" s="449" t="s">
        <v>1</v>
      </c>
      <c r="B186" s="449" t="s">
        <v>2</v>
      </c>
      <c r="C186" s="449" t="s">
        <v>4</v>
      </c>
      <c r="D186" s="450" t="s">
        <v>5</v>
      </c>
      <c r="E186" s="450" t="s">
        <v>94</v>
      </c>
      <c r="F186" s="450" t="s">
        <v>60</v>
      </c>
      <c r="G186" s="449" t="s">
        <v>3</v>
      </c>
      <c r="H186" s="449" t="s">
        <v>6</v>
      </c>
      <c r="I186" s="450" t="s">
        <v>7</v>
      </c>
      <c r="J186" s="450" t="s">
        <v>95</v>
      </c>
      <c r="K186" s="450" t="s">
        <v>61</v>
      </c>
      <c r="L186" s="449" t="s">
        <v>37</v>
      </c>
      <c r="M186" s="449" t="s">
        <v>38</v>
      </c>
    </row>
    <row r="187" spans="1:13" x14ac:dyDescent="0.25">
      <c r="A187" s="451" t="s">
        <v>223</v>
      </c>
      <c r="B187" s="452">
        <v>42548</v>
      </c>
      <c r="C187" s="453">
        <v>100</v>
      </c>
      <c r="D187" s="454">
        <v>25</v>
      </c>
      <c r="E187" s="454">
        <v>0</v>
      </c>
      <c r="F187" s="454">
        <f>D187*C187+E187</f>
        <v>2500</v>
      </c>
      <c r="G187" s="452">
        <v>42584</v>
      </c>
      <c r="H187" s="455">
        <v>100</v>
      </c>
      <c r="I187" s="454">
        <v>27.88</v>
      </c>
      <c r="J187" s="454">
        <v>0.06</v>
      </c>
      <c r="K187" s="454">
        <f>H187*I187-J187</f>
        <v>2787.94</v>
      </c>
      <c r="L187" s="452">
        <v>42719</v>
      </c>
      <c r="M187" s="453">
        <v>41.25</v>
      </c>
    </row>
    <row r="188" spans="1:13" x14ac:dyDescent="0.25">
      <c r="A188" s="456" t="s">
        <v>71</v>
      </c>
      <c r="B188" s="452">
        <v>42627</v>
      </c>
      <c r="C188" s="453">
        <v>50</v>
      </c>
      <c r="D188" s="454">
        <v>25.74</v>
      </c>
      <c r="E188" s="454">
        <v>0</v>
      </c>
      <c r="F188" s="454">
        <v>1287</v>
      </c>
      <c r="G188" s="452" t="s">
        <v>330</v>
      </c>
      <c r="H188" s="455">
        <v>50</v>
      </c>
      <c r="I188" s="454">
        <v>25</v>
      </c>
      <c r="J188" s="454">
        <v>0.03</v>
      </c>
      <c r="K188" s="454">
        <v>1249.97</v>
      </c>
      <c r="L188" s="453"/>
      <c r="M188" s="453"/>
    </row>
    <row r="189" spans="1:13" x14ac:dyDescent="0.25">
      <c r="A189" s="453"/>
      <c r="B189" s="452">
        <v>42639</v>
      </c>
      <c r="C189" s="453">
        <v>50</v>
      </c>
      <c r="D189" s="454">
        <v>24.48</v>
      </c>
      <c r="E189" s="454">
        <v>0</v>
      </c>
      <c r="F189" s="454">
        <v>1224</v>
      </c>
      <c r="G189" s="452" t="s">
        <v>330</v>
      </c>
      <c r="H189" s="455">
        <v>100</v>
      </c>
      <c r="I189" s="454">
        <v>24.88</v>
      </c>
      <c r="J189" s="454">
        <v>0.05</v>
      </c>
      <c r="K189" s="454">
        <v>2487.9499999999998</v>
      </c>
      <c r="L189" s="453"/>
      <c r="M189" s="453"/>
    </row>
    <row r="190" spans="1:13" x14ac:dyDescent="0.25">
      <c r="A190" s="453"/>
      <c r="B190" s="452">
        <v>42639</v>
      </c>
      <c r="C190" s="453">
        <v>50</v>
      </c>
      <c r="D190" s="454">
        <v>24.18</v>
      </c>
      <c r="E190" s="454">
        <v>0</v>
      </c>
      <c r="F190" s="454">
        <v>1209</v>
      </c>
      <c r="G190" s="452" t="s">
        <v>330</v>
      </c>
      <c r="H190" s="455">
        <v>50</v>
      </c>
      <c r="I190" s="454">
        <v>27.78</v>
      </c>
      <c r="J190" s="454">
        <v>0.03</v>
      </c>
      <c r="K190" s="454">
        <v>1388.97</v>
      </c>
      <c r="L190" s="453"/>
      <c r="M190" s="453"/>
    </row>
    <row r="191" spans="1:13" x14ac:dyDescent="0.25">
      <c r="A191" s="453"/>
      <c r="B191" s="452">
        <v>42670</v>
      </c>
      <c r="C191" s="453">
        <v>50</v>
      </c>
      <c r="D191" s="454">
        <v>24.48</v>
      </c>
      <c r="E191" s="454">
        <v>0</v>
      </c>
      <c r="F191" s="454">
        <v>1224</v>
      </c>
      <c r="G191" s="452" t="s">
        <v>330</v>
      </c>
      <c r="H191" s="455">
        <v>100</v>
      </c>
      <c r="I191" s="454">
        <v>29.78</v>
      </c>
      <c r="J191" s="454">
        <v>0.06</v>
      </c>
      <c r="K191" s="454">
        <v>2977.94</v>
      </c>
      <c r="L191" s="453"/>
      <c r="M191" s="453"/>
    </row>
    <row r="192" spans="1:13" x14ac:dyDescent="0.25">
      <c r="A192" s="453"/>
      <c r="B192" s="452" t="s">
        <v>330</v>
      </c>
      <c r="C192" s="453">
        <v>100</v>
      </c>
      <c r="D192" s="454">
        <v>24.34</v>
      </c>
      <c r="E192" s="454">
        <v>-0.37</v>
      </c>
      <c r="F192" s="454">
        <v>2433.63</v>
      </c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96">
        <v>42723</v>
      </c>
      <c r="C193" s="497">
        <v>100</v>
      </c>
      <c r="D193" s="499">
        <v>27.98</v>
      </c>
      <c r="E193" s="499">
        <v>0</v>
      </c>
      <c r="F193" s="499">
        <f>D193*C193+E193</f>
        <v>2798</v>
      </c>
      <c r="G193" s="496">
        <v>42724</v>
      </c>
      <c r="H193" s="497">
        <v>100</v>
      </c>
      <c r="I193" s="499">
        <v>27.94</v>
      </c>
      <c r="J193" s="499">
        <v>0.06</v>
      </c>
      <c r="K193" s="499">
        <f>I193*H193-J193</f>
        <v>2793.94</v>
      </c>
      <c r="L193" s="453"/>
      <c r="M193" s="453"/>
    </row>
    <row r="194" spans="1:13" x14ac:dyDescent="0.25">
      <c r="A194" s="453"/>
      <c r="B194" s="434">
        <v>42724</v>
      </c>
      <c r="C194" s="7">
        <v>100</v>
      </c>
      <c r="D194" s="43">
        <v>27.58</v>
      </c>
      <c r="E194" s="43">
        <v>0</v>
      </c>
      <c r="F194" s="43">
        <f>D194*C194+E194</f>
        <v>2758</v>
      </c>
      <c r="G194" s="434">
        <v>42758</v>
      </c>
      <c r="H194" s="80">
        <v>100</v>
      </c>
      <c r="I194" s="43">
        <v>31.58</v>
      </c>
      <c r="J194" s="43">
        <v>7.0000000000000007E-2</v>
      </c>
      <c r="K194" s="43">
        <f>H194*I194-J194</f>
        <v>3157.93</v>
      </c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5"/>
      <c r="I197" s="454"/>
      <c r="J197" s="454"/>
      <c r="K197" s="454"/>
      <c r="L197" s="453"/>
      <c r="M197" s="453"/>
    </row>
    <row r="198" spans="1:13" x14ac:dyDescent="0.25">
      <c r="A198" s="453"/>
      <c r="B198" s="453"/>
      <c r="C198" s="453"/>
      <c r="D198" s="454"/>
      <c r="E198" s="454"/>
      <c r="F198" s="454"/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53"/>
      <c r="C199" s="453"/>
      <c r="D199" s="454"/>
      <c r="E199" s="454"/>
      <c r="F199" s="454"/>
      <c r="G199" s="453"/>
      <c r="H199" s="455"/>
      <c r="I199" s="454"/>
      <c r="J199" s="454"/>
      <c r="K199" s="454"/>
      <c r="L199" s="453"/>
      <c r="M199" s="453"/>
    </row>
    <row r="200" spans="1:13" x14ac:dyDescent="0.25">
      <c r="A200" s="453"/>
      <c r="B200" s="453"/>
      <c r="C200" s="453"/>
      <c r="D200" s="454"/>
      <c r="E200" s="454"/>
      <c r="F200" s="454"/>
      <c r="G200" s="453"/>
      <c r="H200" s="455"/>
      <c r="I200" s="454"/>
      <c r="J200" s="454"/>
      <c r="K200" s="454"/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3"/>
      <c r="I202" s="454"/>
      <c r="J202" s="454"/>
      <c r="K202" s="454"/>
      <c r="L202" s="453"/>
      <c r="M202" s="453"/>
    </row>
    <row r="203" spans="1:13" x14ac:dyDescent="0.25">
      <c r="A203" s="63" t="s">
        <v>81</v>
      </c>
      <c r="B203" s="64"/>
      <c r="C203" s="64">
        <f>SUM(C187:C202)</f>
        <v>600</v>
      </c>
      <c r="D203" s="65"/>
      <c r="E203" s="65"/>
      <c r="F203" s="65">
        <f>SUM(F187:F202)</f>
        <v>15433.630000000001</v>
      </c>
      <c r="G203" s="64"/>
      <c r="H203" s="544">
        <f>SUM(H187:H202)</f>
        <v>600</v>
      </c>
      <c r="I203" s="65"/>
      <c r="J203" s="65"/>
      <c r="K203" s="65">
        <f>SUM(K187:K202)</f>
        <v>16844.64</v>
      </c>
      <c r="L203" s="64"/>
      <c r="M203" s="65">
        <f>SUM(M187:M195)</f>
        <v>41.25</v>
      </c>
    </row>
    <row r="204" spans="1:13" ht="15.75" thickBot="1" x14ac:dyDescent="0.3">
      <c r="A204" s="457" t="s">
        <v>193</v>
      </c>
      <c r="B204" s="458"/>
      <c r="C204" s="459">
        <f>SumByColor($A$40,C187:C202)</f>
        <v>100</v>
      </c>
      <c r="D204" s="459"/>
      <c r="E204" s="459"/>
      <c r="F204" s="460">
        <f>SumByColor($A$40,F187:F202)</f>
        <v>2758</v>
      </c>
      <c r="G204" s="459"/>
      <c r="H204" s="459">
        <f>SumByColor($A$40,H187:H202)</f>
        <v>100</v>
      </c>
      <c r="I204" s="459"/>
      <c r="J204" s="459"/>
      <c r="K204" s="460">
        <f>SumByColor($A$40,K187:K202)</f>
        <v>3158</v>
      </c>
      <c r="L204" s="459"/>
      <c r="M204" s="460">
        <f>SumByColor($A$40,M187:M202)</f>
        <v>0</v>
      </c>
    </row>
  </sheetData>
  <mergeCells count="1">
    <mergeCell ref="O18:P18"/>
  </mergeCells>
  <conditionalFormatting sqref="O19:O39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6:F157 H156:H157 H163:H181 F163:F181 K92:K99 H92:H99 F92:F99 F113 H113 H122 F122 K109:K122 F138:F140 H138:H140 K138:K140">
    <cfRule type="expression" dxfId="1083" priority="104">
      <formula>F92&gt;0</formula>
    </cfRule>
    <cfRule type="expression" dxfId="1082" priority="105">
      <formula>F92&lt;0</formula>
    </cfRule>
  </conditionalFormatting>
  <conditionalFormatting sqref="Q7">
    <cfRule type="expression" dxfId="1081" priority="92">
      <formula>Q7&gt;0</formula>
    </cfRule>
    <cfRule type="expression" dxfId="1080" priority="93">
      <formula>Q7&lt;0</formula>
    </cfRule>
  </conditionalFormatting>
  <conditionalFormatting sqref="Q8">
    <cfRule type="expression" dxfId="1079" priority="90">
      <formula>Q8&gt;0</formula>
    </cfRule>
    <cfRule type="expression" dxfId="1078" priority="91">
      <formula>Q8&lt;0</formula>
    </cfRule>
  </conditionalFormatting>
  <conditionalFormatting sqref="F143:F155">
    <cfRule type="expression" dxfId="1077" priority="88">
      <formula>F143&gt;0</formula>
    </cfRule>
    <cfRule type="expression" dxfId="1076" priority="89">
      <formula>F143&lt;0</formula>
    </cfRule>
  </conditionalFormatting>
  <conditionalFormatting sqref="H143:H155">
    <cfRule type="expression" dxfId="1075" priority="86">
      <formula>H143&gt;0</formula>
    </cfRule>
    <cfRule type="expression" dxfId="1074" priority="87">
      <formula>H143&lt;0</formula>
    </cfRule>
  </conditionalFormatting>
  <conditionalFormatting sqref="H159:H162">
    <cfRule type="expression" dxfId="1073" priority="82">
      <formula>H159&gt;0</formula>
    </cfRule>
    <cfRule type="expression" dxfId="1072" priority="83">
      <formula>H159&lt;0</formula>
    </cfRule>
  </conditionalFormatting>
  <conditionalFormatting sqref="F159:F162">
    <cfRule type="expression" dxfId="1071" priority="84">
      <formula>F159&gt;0</formula>
    </cfRule>
    <cfRule type="expression" dxfId="1070" priority="85">
      <formula>F159&lt;0</formula>
    </cfRule>
  </conditionalFormatting>
  <conditionalFormatting sqref="M185">
    <cfRule type="expression" dxfId="1069" priority="80">
      <formula>M185&gt;0</formula>
    </cfRule>
    <cfRule type="expression" dxfId="1068" priority="81">
      <formula>M185&lt;0</formula>
    </cfRule>
  </conditionalFormatting>
  <conditionalFormatting sqref="F44:F45 F52:F89">
    <cfRule type="expression" dxfId="1067" priority="78">
      <formula>F44&gt;0</formula>
    </cfRule>
    <cfRule type="expression" dxfId="1066" priority="79">
      <formula>F44&lt;0</formula>
    </cfRule>
  </conditionalFormatting>
  <conditionalFormatting sqref="H44:H45 H52:H89">
    <cfRule type="expression" dxfId="1065" priority="76">
      <formula>H44&gt;0</formula>
    </cfRule>
    <cfRule type="expression" dxfId="1064" priority="77">
      <formula>H44&lt;0</formula>
    </cfRule>
  </conditionalFormatting>
  <conditionalFormatting sqref="Q10">
    <cfRule type="expression" dxfId="1063" priority="74">
      <formula>Q10&gt;0</formula>
    </cfRule>
    <cfRule type="expression" dxfId="1062" priority="75">
      <formula>Q10&lt;0</formula>
    </cfRule>
  </conditionalFormatting>
  <conditionalFormatting sqref="F46:F51">
    <cfRule type="expression" dxfId="1061" priority="72">
      <formula>F46&gt;0</formula>
    </cfRule>
    <cfRule type="expression" dxfId="1060" priority="73">
      <formula>F46&lt;0</formula>
    </cfRule>
  </conditionalFormatting>
  <conditionalFormatting sqref="H46:H51">
    <cfRule type="expression" dxfId="1059" priority="70">
      <formula>H46&gt;0</formula>
    </cfRule>
    <cfRule type="expression" dxfId="1058" priority="71">
      <formula>H46&lt;0</formula>
    </cfRule>
  </conditionalFormatting>
  <conditionalFormatting sqref="K49:K56">
    <cfRule type="expression" dxfId="1057" priority="68">
      <formula>K49&gt;0</formula>
    </cfRule>
    <cfRule type="expression" dxfId="1056" priority="69">
      <formula>K49&lt;0</formula>
    </cfRule>
  </conditionalFormatting>
  <conditionalFormatting sqref="K57:K89">
    <cfRule type="expression" dxfId="1055" priority="66">
      <formula>K57&gt;0</formula>
    </cfRule>
    <cfRule type="expression" dxfId="1054" priority="67">
      <formula>K57&lt;0</formula>
    </cfRule>
  </conditionalFormatting>
  <conditionalFormatting sqref="F90:F91">
    <cfRule type="expression" dxfId="1053" priority="63">
      <formula>F90&gt;0</formula>
    </cfRule>
    <cfRule type="expression" dxfId="1052" priority="64">
      <formula>F90&lt;0</formula>
    </cfRule>
  </conditionalFormatting>
  <conditionalFormatting sqref="H90:H91">
    <cfRule type="expression" dxfId="1051" priority="61">
      <formula>H90&gt;0</formula>
    </cfRule>
    <cfRule type="expression" dxfId="1050" priority="62">
      <formula>H90&lt;0</formula>
    </cfRule>
  </conditionalFormatting>
  <conditionalFormatting sqref="K90:K91">
    <cfRule type="expression" dxfId="1049" priority="59">
      <formula>K90&gt;0</formula>
    </cfRule>
    <cfRule type="expression" dxfId="1048" priority="60">
      <formula>K90&lt;0</formula>
    </cfRule>
  </conditionalFormatting>
  <conditionalFormatting sqref="F100:F102 H100:H102 K100:K102">
    <cfRule type="expression" dxfId="1047" priority="55">
      <formula>F100&gt;0</formula>
    </cfRule>
    <cfRule type="expression" dxfId="1046" priority="56">
      <formula>F100&lt;0</formula>
    </cfRule>
  </conditionalFormatting>
  <conditionalFormatting sqref="L92:L98 L140">
    <cfRule type="expression" dxfId="1045" priority="53">
      <formula>L92&gt;0</formula>
    </cfRule>
    <cfRule type="expression" dxfId="1044" priority="54">
      <formula>L92&lt;0</formula>
    </cfRule>
  </conditionalFormatting>
  <conditionalFormatting sqref="L49:L56">
    <cfRule type="expression" dxfId="1043" priority="51">
      <formula>L49&gt;0</formula>
    </cfRule>
    <cfRule type="expression" dxfId="1042" priority="52">
      <formula>L49&lt;0</formula>
    </cfRule>
  </conditionalFormatting>
  <conditionalFormatting sqref="L57:L89">
    <cfRule type="expression" dxfId="1041" priority="49">
      <formula>L57&gt;0</formula>
    </cfRule>
    <cfRule type="expression" dxfId="1040" priority="50">
      <formula>L57&lt;0</formula>
    </cfRule>
  </conditionalFormatting>
  <conditionalFormatting sqref="L90:L91">
    <cfRule type="expression" dxfId="1039" priority="47">
      <formula>L90&gt;0</formula>
    </cfRule>
    <cfRule type="expression" dxfId="1038" priority="48">
      <formula>L90&lt;0</formula>
    </cfRule>
  </conditionalFormatting>
  <conditionalFormatting sqref="L100:L102">
    <cfRule type="expression" dxfId="1037" priority="45">
      <formula>L100&gt;0</formula>
    </cfRule>
    <cfRule type="expression" dxfId="1036" priority="46">
      <formula>L100&lt;0</formula>
    </cfRule>
  </conditionalFormatting>
  <conditionalFormatting sqref="F109:F112 H109:H112">
    <cfRule type="expression" dxfId="1035" priority="43">
      <formula>F109&gt;0</formula>
    </cfRule>
    <cfRule type="expression" dxfId="1034" priority="44">
      <formula>F109&lt;0</formula>
    </cfRule>
  </conditionalFormatting>
  <conditionalFormatting sqref="K106:K108 F106:F108 H106:H108">
    <cfRule type="expression" dxfId="1033" priority="39">
      <formula>F106&gt;0</formula>
    </cfRule>
    <cfRule type="expression" dxfId="1032" priority="40">
      <formula>F106&lt;0</formula>
    </cfRule>
  </conditionalFormatting>
  <conditionalFormatting sqref="L106:L107">
    <cfRule type="expression" dxfId="1031" priority="37">
      <formula>L106&gt;0</formula>
    </cfRule>
    <cfRule type="expression" dxfId="1030" priority="38">
      <formula>L106&lt;0</formula>
    </cfRule>
  </conditionalFormatting>
  <conditionalFormatting sqref="K103:K105 F103:F105 H103:H105">
    <cfRule type="expression" dxfId="1029" priority="35">
      <formula>F103&gt;0</formula>
    </cfRule>
    <cfRule type="expression" dxfId="1028" priority="36">
      <formula>F103&lt;0</formula>
    </cfRule>
  </conditionalFormatting>
  <conditionalFormatting sqref="L104:L105">
    <cfRule type="expression" dxfId="1027" priority="33">
      <formula>L104&gt;0</formula>
    </cfRule>
    <cfRule type="expression" dxfId="1026" priority="34">
      <formula>L104&lt;0</formula>
    </cfRule>
  </conditionalFormatting>
  <conditionalFormatting sqref="H114:H117 F114:F117">
    <cfRule type="expression" dxfId="1025" priority="27">
      <formula>F114&gt;0</formula>
    </cfRule>
    <cfRule type="expression" dxfId="1024" priority="28">
      <formula>F114&lt;0</formula>
    </cfRule>
  </conditionalFormatting>
  <conditionalFormatting sqref="H118:H121 F118:F121">
    <cfRule type="expression" dxfId="1023" priority="23">
      <formula>F118&gt;0</formula>
    </cfRule>
    <cfRule type="expression" dxfId="1022" priority="24">
      <formula>F118&lt;0</formula>
    </cfRule>
  </conditionalFormatting>
  <conditionalFormatting sqref="F123:F128 H123:H128 K123:K128">
    <cfRule type="expression" dxfId="1021" priority="19">
      <formula>F123&gt;0</formula>
    </cfRule>
    <cfRule type="expression" dxfId="1020" priority="20">
      <formula>F123&lt;0</formula>
    </cfRule>
  </conditionalFormatting>
  <conditionalFormatting sqref="L127:L128">
    <cfRule type="expression" dxfId="1019" priority="13">
      <formula>L127&gt;0</formula>
    </cfRule>
    <cfRule type="expression" dxfId="1018" priority="14">
      <formula>L127&lt;0</formula>
    </cfRule>
  </conditionalFormatting>
  <conditionalFormatting sqref="F129:F131 H129:H131 K129:K132">
    <cfRule type="expression" dxfId="1017" priority="11">
      <formula>F129&gt;0</formula>
    </cfRule>
    <cfRule type="expression" dxfId="1016" priority="12">
      <formula>F129&lt;0</formula>
    </cfRule>
  </conditionalFormatting>
  <conditionalFormatting sqref="F132:F134 H132:H134 K133:K134">
    <cfRule type="expression" dxfId="1015" priority="7">
      <formula>F132&gt;0</formula>
    </cfRule>
    <cfRule type="expression" dxfId="1014" priority="8">
      <formula>F132&lt;0</formula>
    </cfRule>
  </conditionalFormatting>
  <conditionalFormatting sqref="F135:F137 H135:H137 K135:K137">
    <cfRule type="expression" dxfId="1013" priority="3">
      <formula>F135&gt;0</formula>
    </cfRule>
    <cfRule type="expression" dxfId="1012" priority="4">
      <formula>F135&lt;0</formula>
    </cfRule>
  </conditionalFormatting>
  <conditionalFormatting sqref="L137">
    <cfRule type="expression" dxfId="1011" priority="1">
      <formula>L137&gt;0</formula>
    </cfRule>
    <cfRule type="expression" dxfId="1010" priority="2">
      <formula>L137&lt;0</formula>
    </cfRule>
  </conditionalFormatting>
  <hyperlinks>
    <hyperlink ref="A3" location="ACTIVE!A1" display="Back"/>
    <hyperlink ref="A18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9" priority="9">
      <formula>F39&gt;0</formula>
    </cfRule>
    <cfRule type="expression" dxfId="1008" priority="10">
      <formula>F39&lt;0</formula>
    </cfRule>
  </conditionalFormatting>
  <conditionalFormatting sqref="F25:F38">
    <cfRule type="expression" dxfId="1007" priority="7">
      <formula>F25&gt;0</formula>
    </cfRule>
    <cfRule type="expression" dxfId="1006" priority="8">
      <formula>F25&lt;0</formula>
    </cfRule>
  </conditionalFormatting>
  <conditionalFormatting sqref="H25:H38">
    <cfRule type="expression" dxfId="1005" priority="5">
      <formula>H25&gt;0</formula>
    </cfRule>
    <cfRule type="expression" dxfId="1004" priority="6">
      <formula>H25&lt;0</formula>
    </cfRule>
  </conditionalFormatting>
  <conditionalFormatting sqref="Q7">
    <cfRule type="expression" dxfId="1003" priority="3">
      <formula>Q7&gt;0</formula>
    </cfRule>
    <cfRule type="expression" dxfId="1002" priority="4">
      <formula>Q7&lt;0</formula>
    </cfRule>
  </conditionalFormatting>
  <conditionalFormatting sqref="Q8">
    <cfRule type="expression" dxfId="1001" priority="1">
      <formula>Q8&gt;0</formula>
    </cfRule>
    <cfRule type="expression" dxfId="100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9" priority="29">
      <formula>F29&gt;0</formula>
    </cfRule>
    <cfRule type="expression" dxfId="998" priority="30">
      <formula>F29&lt;0</formula>
    </cfRule>
  </conditionalFormatting>
  <conditionalFormatting sqref="Q7">
    <cfRule type="expression" dxfId="997" priority="27">
      <formula>Q7&gt;0</formula>
    </cfRule>
    <cfRule type="expression" dxfId="996" priority="28">
      <formula>Q7&lt;0</formula>
    </cfRule>
  </conditionalFormatting>
  <conditionalFormatting sqref="Q8">
    <cfRule type="expression" dxfId="995" priority="25">
      <formula>Q8&gt;0</formula>
    </cfRule>
    <cfRule type="expression" dxfId="994" priority="26">
      <formula>Q8&lt;0</formula>
    </cfRule>
  </conditionalFormatting>
  <conditionalFormatting sqref="F96:F110">
    <cfRule type="expression" dxfId="993" priority="19">
      <formula>F96&gt;0</formula>
    </cfRule>
    <cfRule type="expression" dxfId="992" priority="20">
      <formula>F96&lt;0</formula>
    </cfRule>
  </conditionalFormatting>
  <conditionalFormatting sqref="H96:H110">
    <cfRule type="expression" dxfId="991" priority="17">
      <formula>H96&gt;0</formula>
    </cfRule>
    <cfRule type="expression" dxfId="990" priority="18">
      <formula>H96&lt;0</formula>
    </cfRule>
  </conditionalFormatting>
  <conditionalFormatting sqref="Q10">
    <cfRule type="expression" dxfId="989" priority="15">
      <formula>Q10&gt;0</formula>
    </cfRule>
    <cfRule type="expression" dxfId="988" priority="16">
      <formula>Q10&lt;0</formula>
    </cfRule>
  </conditionalFormatting>
  <conditionalFormatting sqref="L29:L38">
    <cfRule type="expression" dxfId="987" priority="9">
      <formula>L29&gt;0</formula>
    </cfRule>
    <cfRule type="expression" dxfId="986" priority="10">
      <formula>L29&lt;0</formula>
    </cfRule>
  </conditionalFormatting>
  <conditionalFormatting sqref="F27:F29 H27:H29 J25:K29">
    <cfRule type="expression" dxfId="985" priority="7">
      <formula>F25&gt;0</formula>
    </cfRule>
    <cfRule type="expression" dxfId="984" priority="8">
      <formula>F25&lt;0</formula>
    </cfRule>
  </conditionalFormatting>
  <conditionalFormatting sqref="L25:L29">
    <cfRule type="expression" dxfId="983" priority="5">
      <formula>L25&gt;0</formula>
    </cfRule>
    <cfRule type="expression" dxfId="982" priority="6">
      <formula>L25&lt;0</formula>
    </cfRule>
  </conditionalFormatting>
  <conditionalFormatting sqref="F25:F26">
    <cfRule type="expression" dxfId="981" priority="3">
      <formula>F25&gt;0</formula>
    </cfRule>
    <cfRule type="expression" dxfId="980" priority="4">
      <formula>F25&lt;0</formula>
    </cfRule>
  </conditionalFormatting>
  <conditionalFormatting sqref="H25:H26">
    <cfRule type="expression" dxfId="979" priority="1">
      <formula>H25&gt;0</formula>
    </cfRule>
    <cfRule type="expression" dxfId="97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92.03</v>
      </c>
      <c r="R4" s="495">
        <v>-7.3000000000000001E-3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3681.2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812.85999999999967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812.85999999999967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0.28339039304963842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2.4774530044550689E-2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1318</v>
      </c>
      <c r="W12" s="134"/>
    </row>
    <row r="13" spans="1:23" x14ac:dyDescent="0.25">
      <c r="H13" s="70"/>
      <c r="O13" s="11" t="s">
        <v>952</v>
      </c>
      <c r="Q13" s="2">
        <f>Q4/4.76</f>
        <v>19.334033613445378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8" t="s">
        <v>78</v>
      </c>
      <c r="P18" s="87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101.233</v>
      </c>
      <c r="W19" s="134"/>
    </row>
    <row r="20" spans="1:23" x14ac:dyDescent="0.25">
      <c r="O20" s="81">
        <v>1.0900000000000001</v>
      </c>
      <c r="P20" s="81">
        <f t="shared" ref="P20:P39" si="1">O20*$Q$4</f>
        <v>100.31270000000001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99.392400000000009</v>
      </c>
      <c r="W21" s="134"/>
    </row>
    <row r="22" spans="1:23" x14ac:dyDescent="0.25">
      <c r="O22" s="81">
        <v>1.07</v>
      </c>
      <c r="P22" s="81">
        <f t="shared" si="1"/>
        <v>98.472100000000012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97.5518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96.631500000000003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95.711200000000005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94.790900000000008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93.870599999999996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92.950299999999999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92.03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91.109700000000004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90.189400000000006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89.269099999999995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88.348799999999997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87.4285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86.508200000000002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85.587900000000005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84.667600000000007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83.74730000000001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82.826999999999998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7" priority="35">
      <formula>F60&gt;0</formula>
    </cfRule>
    <cfRule type="expression" dxfId="976" priority="36">
      <formula>F60&lt;0</formula>
    </cfRule>
  </conditionalFormatting>
  <conditionalFormatting sqref="Q7">
    <cfRule type="expression" dxfId="975" priority="33">
      <formula>Q7&gt;0</formula>
    </cfRule>
    <cfRule type="expression" dxfId="974" priority="34">
      <formula>Q7&lt;0</formula>
    </cfRule>
  </conditionalFormatting>
  <conditionalFormatting sqref="Q8">
    <cfRule type="expression" dxfId="973" priority="31">
      <formula>Q8&gt;0</formula>
    </cfRule>
    <cfRule type="expression" dxfId="972" priority="32">
      <formula>Q8&lt;0</formula>
    </cfRule>
  </conditionalFormatting>
  <conditionalFormatting sqref="F25:F29 F34:F59">
    <cfRule type="expression" dxfId="971" priority="29">
      <formula>F25&gt;0</formula>
    </cfRule>
    <cfRule type="expression" dxfId="970" priority="30">
      <formula>F25&lt;0</formula>
    </cfRule>
  </conditionalFormatting>
  <conditionalFormatting sqref="H25:H29 H34:H59">
    <cfRule type="expression" dxfId="969" priority="27">
      <formula>H25&gt;0</formula>
    </cfRule>
    <cfRule type="expression" dxfId="968" priority="28">
      <formula>H25&lt;0</formula>
    </cfRule>
  </conditionalFormatting>
  <conditionalFormatting sqref="F89:F110">
    <cfRule type="expression" dxfId="967" priority="25">
      <formula>F89&gt;0</formula>
    </cfRule>
    <cfRule type="expression" dxfId="966" priority="26">
      <formula>F89&lt;0</formula>
    </cfRule>
  </conditionalFormatting>
  <conditionalFormatting sqref="H89:H110">
    <cfRule type="expression" dxfId="965" priority="23">
      <formula>H89&gt;0</formula>
    </cfRule>
    <cfRule type="expression" dxfId="964" priority="24">
      <formula>H89&lt;0</formula>
    </cfRule>
  </conditionalFormatting>
  <conditionalFormatting sqref="Q10">
    <cfRule type="expression" dxfId="963" priority="21">
      <formula>Q10&gt;0</formula>
    </cfRule>
    <cfRule type="expression" dxfId="962" priority="22">
      <formula>Q10&lt;0</formula>
    </cfRule>
  </conditionalFormatting>
  <conditionalFormatting sqref="J25:J32 J34:J38">
    <cfRule type="expression" dxfId="961" priority="19">
      <formula>J25&gt;0</formula>
    </cfRule>
    <cfRule type="expression" dxfId="960" priority="20">
      <formula>J25&lt;0</formula>
    </cfRule>
  </conditionalFormatting>
  <conditionalFormatting sqref="K25:K30">
    <cfRule type="expression" dxfId="959" priority="17">
      <formula>K25&gt;0</formula>
    </cfRule>
    <cfRule type="expression" dxfId="958" priority="18">
      <formula>K25&lt;0</formula>
    </cfRule>
  </conditionalFormatting>
  <conditionalFormatting sqref="L25:L38">
    <cfRule type="expression" dxfId="957" priority="15">
      <formula>L25&gt;0</formula>
    </cfRule>
    <cfRule type="expression" dxfId="956" priority="16">
      <formula>L25&lt;0</formula>
    </cfRule>
  </conditionalFormatting>
  <conditionalFormatting sqref="F30:F33">
    <cfRule type="expression" dxfId="955" priority="13">
      <formula>F30&gt;0</formula>
    </cfRule>
    <cfRule type="expression" dxfId="954" priority="14">
      <formula>F30&lt;0</formula>
    </cfRule>
  </conditionalFormatting>
  <conditionalFormatting sqref="H30:H33">
    <cfRule type="expression" dxfId="953" priority="11">
      <formula>H30&gt;0</formula>
    </cfRule>
    <cfRule type="expression" dxfId="952" priority="12">
      <formula>H30&lt;0</formula>
    </cfRule>
  </conditionalFormatting>
  <conditionalFormatting sqref="L39:L44">
    <cfRule type="expression" dxfId="951" priority="3">
      <formula>L39&gt;0</formula>
    </cfRule>
    <cfRule type="expression" dxfId="950" priority="4">
      <formula>L39&lt;0</formula>
    </cfRule>
  </conditionalFormatting>
  <conditionalFormatting sqref="L45">
    <cfRule type="expression" dxfId="949" priority="1">
      <formula>L45&gt;0</formula>
    </cfRule>
    <cfRule type="expression" dxfId="948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1218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7" priority="49">
      <formula>Q7&gt;0</formula>
    </cfRule>
    <cfRule type="expression" dxfId="946" priority="50">
      <formula>Q7&lt;0</formula>
    </cfRule>
  </conditionalFormatting>
  <conditionalFormatting sqref="Q8">
    <cfRule type="expression" dxfId="945" priority="47">
      <formula>Q8&gt;0</formula>
    </cfRule>
    <cfRule type="expression" dxfId="944" priority="48">
      <formula>Q8&lt;0</formula>
    </cfRule>
  </conditionalFormatting>
  <conditionalFormatting sqref="F26:F38">
    <cfRule type="expression" dxfId="943" priority="45">
      <formula>F26&gt;0</formula>
    </cfRule>
    <cfRule type="expression" dxfId="942" priority="46">
      <formula>F26&lt;0</formula>
    </cfRule>
  </conditionalFormatting>
  <conditionalFormatting sqref="H26:H38">
    <cfRule type="expression" dxfId="941" priority="43">
      <formula>H26&gt;0</formula>
    </cfRule>
    <cfRule type="expression" dxfId="940" priority="44">
      <formula>H26&lt;0</formula>
    </cfRule>
  </conditionalFormatting>
  <conditionalFormatting sqref="H25">
    <cfRule type="expression" dxfId="939" priority="23">
      <formula>H25&gt;0</formula>
    </cfRule>
    <cfRule type="expression" dxfId="938" priority="24">
      <formula>H25&lt;0</formula>
    </cfRule>
  </conditionalFormatting>
  <conditionalFormatting sqref="Q10">
    <cfRule type="expression" dxfId="937" priority="37">
      <formula>Q10&gt;0</formula>
    </cfRule>
    <cfRule type="expression" dxfId="936" priority="38">
      <formula>Q10&lt;0</formula>
    </cfRule>
  </conditionalFormatting>
  <conditionalFormatting sqref="F25">
    <cfRule type="expression" dxfId="935" priority="25">
      <formula>F25&gt;0</formula>
    </cfRule>
    <cfRule type="expression" dxfId="934" priority="26">
      <formula>F25&lt;0</formula>
    </cfRule>
  </conditionalFormatting>
  <conditionalFormatting sqref="J65:K72">
    <cfRule type="expression" dxfId="933" priority="19">
      <formula>J65&gt;0</formula>
    </cfRule>
    <cfRule type="expression" dxfId="932" priority="20">
      <formula>J65&lt;0</formula>
    </cfRule>
  </conditionalFormatting>
  <conditionalFormatting sqref="F65:F83 F89">
    <cfRule type="expression" dxfId="931" priority="17">
      <formula>F65&gt;0</formula>
    </cfRule>
    <cfRule type="expression" dxfId="930" priority="18">
      <formula>F65&lt;0</formula>
    </cfRule>
  </conditionalFormatting>
  <conditionalFormatting sqref="H65:H83 H89">
    <cfRule type="expression" dxfId="929" priority="15">
      <formula>H65&gt;0</formula>
    </cfRule>
    <cfRule type="expression" dxfId="928" priority="16">
      <formula>H65&lt;0</formula>
    </cfRule>
  </conditionalFormatting>
  <conditionalFormatting sqref="J76:J78">
    <cfRule type="expression" dxfId="927" priority="13">
      <formula>J76&gt;0</formula>
    </cfRule>
    <cfRule type="expression" dxfId="926" priority="14">
      <formula>J76&lt;0</formula>
    </cfRule>
  </conditionalFormatting>
  <conditionalFormatting sqref="K76:K78">
    <cfRule type="expression" dxfId="925" priority="11">
      <formula>K76&gt;0</formula>
    </cfRule>
    <cfRule type="expression" dxfId="924" priority="12">
      <formula>K76&lt;0</formula>
    </cfRule>
  </conditionalFormatting>
  <conditionalFormatting sqref="L65:L78">
    <cfRule type="expression" dxfId="923" priority="9">
      <formula>L65&gt;0</formula>
    </cfRule>
    <cfRule type="expression" dxfId="922" priority="10">
      <formula>L65&lt;0</formula>
    </cfRule>
  </conditionalFormatting>
  <conditionalFormatting sqref="F84:F88">
    <cfRule type="expression" dxfId="921" priority="7">
      <formula>F84&gt;0</formula>
    </cfRule>
    <cfRule type="expression" dxfId="920" priority="8">
      <formula>F84&lt;0</formula>
    </cfRule>
  </conditionalFormatting>
  <conditionalFormatting sqref="H84:H88">
    <cfRule type="expression" dxfId="919" priority="5">
      <formula>H84&gt;0</formula>
    </cfRule>
    <cfRule type="expression" dxfId="918" priority="6">
      <formula>H84&lt;0</formula>
    </cfRule>
  </conditionalFormatting>
  <conditionalFormatting sqref="M65:M78">
    <cfRule type="expression" dxfId="917" priority="3">
      <formula>M65&gt;0</formula>
    </cfRule>
    <cfRule type="expression" dxfId="916" priority="4">
      <formula>M65&lt;0</formula>
    </cfRule>
  </conditionalFormatting>
  <conditionalFormatting sqref="M26:M31">
    <cfRule type="expression" dxfId="915" priority="1">
      <formula>M26&gt;0</formula>
    </cfRule>
    <cfRule type="expression" dxfId="914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304</v>
      </c>
      <c r="AJ2">
        <f>$Q$2*$Q$4</f>
        <v>6833.97</v>
      </c>
      <c r="AK2">
        <f ca="1">AJ2*EXP(-$X$2 * AI2/365.25)</f>
        <v>16790.226048810837</v>
      </c>
      <c r="AM2" s="2">
        <f>Q10</f>
        <v>0</v>
      </c>
      <c r="AO2">
        <f ca="1" xml:space="preserve"> (SUM(AB:AB) - SUM(AE:AE) - SUM(AH:AH) - SUM(AK:AK))/SUM(AB:AB)</f>
        <v>-0.86267812341034211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304</v>
      </c>
      <c r="AJ3">
        <f t="shared" ref="AJ3:AJ17" si="11">$Q$2*$Q$4</f>
        <v>6833.97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22.779900000000001</v>
      </c>
      <c r="R4" s="495">
        <v>0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304</v>
      </c>
      <c r="AJ4">
        <f t="shared" si="11"/>
        <v>6833.97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6833.97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304</v>
      </c>
      <c r="AJ5">
        <f t="shared" si="11"/>
        <v>6833.97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304</v>
      </c>
      <c r="AJ6">
        <f t="shared" si="11"/>
        <v>6833.97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-2357.8899999999931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304</v>
      </c>
      <c r="AJ7">
        <f t="shared" si="11"/>
        <v>6833.97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-2357.8899999999931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304</v>
      </c>
      <c r="AJ8">
        <f t="shared" si="11"/>
        <v>6833.97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-0.25651935516859425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304</v>
      </c>
      <c r="AJ9">
        <f t="shared" si="11"/>
        <v>6833.97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304</v>
      </c>
      <c r="AJ10">
        <f t="shared" si="11"/>
        <v>6833.97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4.5654282942418536E-2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304</v>
      </c>
      <c r="AJ11">
        <f t="shared" si="11"/>
        <v>6833.97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1315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304</v>
      </c>
      <c r="AJ12">
        <f t="shared" si="11"/>
        <v>6833.97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13.399941176470589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304</v>
      </c>
      <c r="AJ13">
        <f t="shared" si="11"/>
        <v>6833.97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304</v>
      </c>
      <c r="AJ14">
        <f t="shared" si="11"/>
        <v>6833.97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304</v>
      </c>
      <c r="AJ15">
        <f t="shared" si="11"/>
        <v>6833.97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304</v>
      </c>
      <c r="AJ16">
        <f t="shared" si="11"/>
        <v>6833.97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304</v>
      </c>
      <c r="AJ17">
        <f t="shared" si="11"/>
        <v>6833.97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25.057890000000004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24.830091000000003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24.602292000000002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24.374493000000005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24.146694000000004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23.918895000000003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23.691096000000002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23.463297000000001</v>
      </c>
      <c r="W26" s="134"/>
    </row>
    <row r="27" spans="1:39" x14ac:dyDescent="0.25">
      <c r="O27" s="81">
        <v>1.02</v>
      </c>
      <c r="P27" s="81">
        <f t="shared" si="13"/>
        <v>23.235498000000003</v>
      </c>
      <c r="T27" s="1">
        <v>43342</v>
      </c>
      <c r="U27" t="s">
        <v>1269</v>
      </c>
      <c r="W27" s="134"/>
    </row>
    <row r="28" spans="1:39" x14ac:dyDescent="0.25">
      <c r="O28" s="81">
        <v>1.01</v>
      </c>
      <c r="P28" s="81">
        <f t="shared" si="13"/>
        <v>23.007699000000002</v>
      </c>
      <c r="U28" s="475" t="s">
        <v>1270</v>
      </c>
      <c r="W28" s="134"/>
    </row>
    <row r="29" spans="1:39" x14ac:dyDescent="0.25">
      <c r="O29" s="81">
        <v>1</v>
      </c>
      <c r="P29" s="81">
        <f t="shared" si="13"/>
        <v>22.779900000000001</v>
      </c>
      <c r="U29" t="s">
        <v>1271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22.552101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22.324301999999999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22.096503000000002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21.868704000000001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21.640905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21.413105999999999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21.185307000000002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20.957508000000001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20.729709000000003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20.501910000000002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7" si="21">C70*(E70-D70)</f>
        <v>-2436</v>
      </c>
      <c r="G70" s="39">
        <f t="shared" ref="G70:G77" si="22">D70*C70</f>
        <v>11848</v>
      </c>
      <c r="H70" s="222">
        <f t="shared" ref="H70:H77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3" priority="25">
      <formula>F31&gt;0</formula>
    </cfRule>
    <cfRule type="expression" dxfId="912" priority="26">
      <formula>F31&lt;0</formula>
    </cfRule>
  </conditionalFormatting>
  <conditionalFormatting sqref="Q7">
    <cfRule type="expression" dxfId="911" priority="23">
      <formula>Q7&gt;0</formula>
    </cfRule>
    <cfRule type="expression" dxfId="910" priority="24">
      <formula>Q7&lt;0</formula>
    </cfRule>
  </conditionalFormatting>
  <conditionalFormatting sqref="Q8">
    <cfRule type="expression" dxfId="909" priority="21">
      <formula>Q8&gt;0</formula>
    </cfRule>
    <cfRule type="expression" dxfId="908" priority="22">
      <formula>Q8&lt;0</formula>
    </cfRule>
  </conditionalFormatting>
  <conditionalFormatting sqref="F105:F126">
    <cfRule type="expression" dxfId="907" priority="15">
      <formula>F105&gt;0</formula>
    </cfRule>
    <cfRule type="expression" dxfId="906" priority="16">
      <formula>F105&lt;0</formula>
    </cfRule>
  </conditionalFormatting>
  <conditionalFormatting sqref="H105:H126">
    <cfRule type="expression" dxfId="905" priority="13">
      <formula>H105&gt;0</formula>
    </cfRule>
    <cfRule type="expression" dxfId="904" priority="14">
      <formula>H105&lt;0</formula>
    </cfRule>
  </conditionalFormatting>
  <conditionalFormatting sqref="Q10">
    <cfRule type="expression" dxfId="903" priority="11">
      <formula>Q10&gt;0</formula>
    </cfRule>
    <cfRule type="expression" dxfId="902" priority="12">
      <formula>Q10&lt;0</formula>
    </cfRule>
  </conditionalFormatting>
  <conditionalFormatting sqref="J31:J44">
    <cfRule type="expression" dxfId="901" priority="9">
      <formula>J31&gt;0</formula>
    </cfRule>
    <cfRule type="expression" dxfId="900" priority="10">
      <formula>J31&lt;0</formula>
    </cfRule>
  </conditionalFormatting>
  <conditionalFormatting sqref="K31:K44">
    <cfRule type="expression" dxfId="899" priority="7">
      <formula>K31&gt;0</formula>
    </cfRule>
    <cfRule type="expression" dxfId="898" priority="8">
      <formula>K31&lt;0</formula>
    </cfRule>
  </conditionalFormatting>
  <conditionalFormatting sqref="L31:L44">
    <cfRule type="expression" dxfId="897" priority="5">
      <formula>L31&gt;0</formula>
    </cfRule>
    <cfRule type="expression" dxfId="896" priority="6">
      <formula>L31&lt;0</formula>
    </cfRule>
  </conditionalFormatting>
  <conditionalFormatting sqref="H66:H72 F66:F72">
    <cfRule type="expression" dxfId="895" priority="3">
      <formula>F66&gt;0</formula>
    </cfRule>
    <cfRule type="expression" dxfId="894" priority="4">
      <formula>F66&lt;0</formula>
    </cfRule>
  </conditionalFormatting>
  <conditionalFormatting sqref="H73:H76 F73:F76">
    <cfRule type="expression" dxfId="893" priority="1">
      <formula>F73&gt;0</formula>
    </cfRule>
    <cfRule type="expression" dxfId="892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1" priority="137">
      <formula>F30&gt;0</formula>
    </cfRule>
    <cfRule type="expression" dxfId="890" priority="138">
      <formula>F30&lt;0</formula>
    </cfRule>
  </conditionalFormatting>
  <conditionalFormatting sqref="H47:H58">
    <cfRule type="expression" dxfId="889" priority="129">
      <formula>H47&gt;0</formula>
    </cfRule>
    <cfRule type="expression" dxfId="888" priority="130">
      <formula>H47&lt;0</formula>
    </cfRule>
  </conditionalFormatting>
  <conditionalFormatting sqref="H59">
    <cfRule type="expression" dxfId="887" priority="119">
      <formula>H59&gt;0</formula>
    </cfRule>
    <cfRule type="expression" dxfId="886" priority="120">
      <formula>H59&lt;0</formula>
    </cfRule>
  </conditionalFormatting>
  <conditionalFormatting sqref="H60">
    <cfRule type="expression" dxfId="885" priority="115">
      <formula>H60&gt;0</formula>
    </cfRule>
    <cfRule type="expression" dxfId="884" priority="116">
      <formula>H60&lt;0</formula>
    </cfRule>
  </conditionalFormatting>
  <conditionalFormatting sqref="H61:H66">
    <cfRule type="expression" dxfId="883" priority="111">
      <formula>H61&gt;0</formula>
    </cfRule>
    <cfRule type="expression" dxfId="882" priority="112">
      <formula>H61&lt;0</formula>
    </cfRule>
  </conditionalFormatting>
  <conditionalFormatting sqref="Q8">
    <cfRule type="expression" dxfId="881" priority="95">
      <formula>Q8&gt;0</formula>
    </cfRule>
    <cfRule type="expression" dxfId="880" priority="96">
      <formula>Q8&lt;0</formula>
    </cfRule>
  </conditionalFormatting>
  <conditionalFormatting sqref="Q7">
    <cfRule type="expression" dxfId="879" priority="97">
      <formula>Q7&gt;0</formula>
    </cfRule>
    <cfRule type="expression" dxfId="878" priority="98">
      <formula>Q7&lt;0</formula>
    </cfRule>
  </conditionalFormatting>
  <conditionalFormatting sqref="F178 H178">
    <cfRule type="expression" dxfId="877" priority="93">
      <formula>F178&gt;0</formula>
    </cfRule>
    <cfRule type="expression" dxfId="876" priority="94">
      <formula>F178&lt;0</formula>
    </cfRule>
  </conditionalFormatting>
  <conditionalFormatting sqref="Q10">
    <cfRule type="expression" dxfId="875" priority="87">
      <formula>Q10&gt;0</formula>
    </cfRule>
    <cfRule type="expression" dxfId="874" priority="88">
      <formula>Q10&lt;0</formula>
    </cfRule>
  </conditionalFormatting>
  <conditionalFormatting sqref="Q9">
    <cfRule type="expression" dxfId="873" priority="81">
      <formula>Q9&gt;0</formula>
    </cfRule>
    <cfRule type="expression" dxfId="872" priority="82">
      <formula>Q9&lt;0</formula>
    </cfRule>
  </conditionalFormatting>
  <conditionalFormatting sqref="F201:F248">
    <cfRule type="expression" dxfId="871" priority="41">
      <formula>F201&gt;0</formula>
    </cfRule>
    <cfRule type="expression" dxfId="870" priority="42">
      <formula>F201&lt;0</formula>
    </cfRule>
  </conditionalFormatting>
  <conditionalFormatting sqref="H201:H248">
    <cfRule type="expression" dxfId="869" priority="39">
      <formula>H201&gt;0</formula>
    </cfRule>
    <cfRule type="expression" dxfId="868" priority="40">
      <formula>H201&lt;0</formula>
    </cfRule>
  </conditionalFormatting>
  <conditionalFormatting sqref="J208">
    <cfRule type="expression" dxfId="867" priority="37">
      <formula>J208&gt;0</formula>
    </cfRule>
    <cfRule type="expression" dxfId="866" priority="38">
      <formula>J208&lt;0</formula>
    </cfRule>
  </conditionalFormatting>
  <conditionalFormatting sqref="J214:J215">
    <cfRule type="expression" dxfId="865" priority="35">
      <formula>J214&gt;0</formula>
    </cfRule>
    <cfRule type="expression" dxfId="864" priority="36">
      <formula>J214&lt;0</formula>
    </cfRule>
  </conditionalFormatting>
  <conditionalFormatting sqref="J216">
    <cfRule type="expression" dxfId="863" priority="33">
      <formula>J216&gt;0</formula>
    </cfRule>
    <cfRule type="expression" dxfId="862" priority="34">
      <formula>J216&lt;0</formula>
    </cfRule>
  </conditionalFormatting>
  <conditionalFormatting sqref="J217:J219 J221:J224">
    <cfRule type="expression" dxfId="861" priority="31">
      <formula>J217&gt;0</formula>
    </cfRule>
    <cfRule type="expression" dxfId="860" priority="32">
      <formula>J217&lt;0</formula>
    </cfRule>
  </conditionalFormatting>
  <conditionalFormatting sqref="K208">
    <cfRule type="expression" dxfId="859" priority="29">
      <formula>K208&gt;0</formula>
    </cfRule>
    <cfRule type="expression" dxfId="858" priority="30">
      <formula>K208&lt;0</formula>
    </cfRule>
  </conditionalFormatting>
  <conditionalFormatting sqref="K214:K215">
    <cfRule type="expression" dxfId="857" priority="27">
      <formula>K214&gt;0</formula>
    </cfRule>
    <cfRule type="expression" dxfId="856" priority="28">
      <formula>K214&lt;0</formula>
    </cfRule>
  </conditionalFormatting>
  <conditionalFormatting sqref="K216">
    <cfRule type="expression" dxfId="855" priority="25">
      <formula>K216&gt;0</formula>
    </cfRule>
    <cfRule type="expression" dxfId="854" priority="26">
      <formula>K216&lt;0</formula>
    </cfRule>
  </conditionalFormatting>
  <conditionalFormatting sqref="K217:K224">
    <cfRule type="expression" dxfId="853" priority="23">
      <formula>K217&gt;0</formula>
    </cfRule>
    <cfRule type="expression" dxfId="852" priority="24">
      <formula>K217&lt;0</formula>
    </cfRule>
  </conditionalFormatting>
  <conditionalFormatting sqref="L208">
    <cfRule type="expression" dxfId="851" priority="21">
      <formula>L208&gt;0</formula>
    </cfRule>
    <cfRule type="expression" dxfId="850" priority="22">
      <formula>L208&lt;0</formula>
    </cfRule>
  </conditionalFormatting>
  <conditionalFormatting sqref="L214:L215">
    <cfRule type="expression" dxfId="849" priority="19">
      <formula>L214&gt;0</formula>
    </cfRule>
    <cfRule type="expression" dxfId="848" priority="20">
      <formula>L214&lt;0</formula>
    </cfRule>
  </conditionalFormatting>
  <conditionalFormatting sqref="L216">
    <cfRule type="expression" dxfId="847" priority="17">
      <formula>L216&gt;0</formula>
    </cfRule>
    <cfRule type="expression" dxfId="846" priority="18">
      <formula>L216&lt;0</formula>
    </cfRule>
  </conditionalFormatting>
  <conditionalFormatting sqref="L217:L224">
    <cfRule type="expression" dxfId="845" priority="15">
      <formula>L217&gt;0</formula>
    </cfRule>
    <cfRule type="expression" dxfId="844" priority="16">
      <formula>L217&lt;0</formula>
    </cfRule>
  </conditionalFormatting>
  <conditionalFormatting sqref="K225">
    <cfRule type="expression" dxfId="843" priority="13">
      <formula>K225&gt;0</formula>
    </cfRule>
    <cfRule type="expression" dxfId="842" priority="14">
      <formula>K225&lt;0</formula>
    </cfRule>
  </conditionalFormatting>
  <conditionalFormatting sqref="L225:L232">
    <cfRule type="expression" dxfId="841" priority="11">
      <formula>L225&gt;0</formula>
    </cfRule>
    <cfRule type="expression" dxfId="840" priority="12">
      <formula>L225&lt;0</formula>
    </cfRule>
  </conditionalFormatting>
  <conditionalFormatting sqref="K226">
    <cfRule type="expression" dxfId="839" priority="9">
      <formula>K226&gt;0</formula>
    </cfRule>
    <cfRule type="expression" dxfId="838" priority="10">
      <formula>K226&lt;0</formula>
    </cfRule>
  </conditionalFormatting>
  <conditionalFormatting sqref="K227">
    <cfRule type="expression" dxfId="837" priority="7">
      <formula>K227&gt;0</formula>
    </cfRule>
    <cfRule type="expression" dxfId="836" priority="8">
      <formula>K227&lt;0</formula>
    </cfRule>
  </conditionalFormatting>
  <conditionalFormatting sqref="K228:K248">
    <cfRule type="expression" dxfId="835" priority="5">
      <formula>K228&gt;0</formula>
    </cfRule>
    <cfRule type="expression" dxfId="834" priority="6">
      <formula>K228&lt;0</formula>
    </cfRule>
  </conditionalFormatting>
  <conditionalFormatting sqref="L233:L237">
    <cfRule type="expression" dxfId="833" priority="3">
      <formula>L233&gt;0</formula>
    </cfRule>
    <cfRule type="expression" dxfId="832" priority="4">
      <formula>L233&lt;0</formula>
    </cfRule>
  </conditionalFormatting>
  <conditionalFormatting sqref="L238:L243">
    <cfRule type="expression" dxfId="831" priority="1">
      <formula>L238&gt;0</formula>
    </cfRule>
    <cfRule type="expression" dxfId="83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9" priority="11">
      <formula>F27&gt;0</formula>
    </cfRule>
    <cfRule type="expression" dxfId="828" priority="12">
      <formula>F27&lt;0</formula>
    </cfRule>
  </conditionalFormatting>
  <conditionalFormatting sqref="H27:H29">
    <cfRule type="expression" dxfId="827" priority="9">
      <formula>H27&gt;0</formula>
    </cfRule>
    <cfRule type="expression" dxfId="826" priority="10">
      <formula>H27&lt;0</formula>
    </cfRule>
  </conditionalFormatting>
  <conditionalFormatting sqref="F23:F26">
    <cfRule type="expression" dxfId="825" priority="7">
      <formula>F23&gt;0</formula>
    </cfRule>
    <cfRule type="expression" dxfId="824" priority="8">
      <formula>F23&lt;0</formula>
    </cfRule>
  </conditionalFormatting>
  <conditionalFormatting sqref="H23:H26">
    <cfRule type="expression" dxfId="823" priority="5">
      <formula>H23&gt;0</formula>
    </cfRule>
    <cfRule type="expression" dxfId="822" priority="6">
      <formula>H23&lt;0</formula>
    </cfRule>
  </conditionalFormatting>
  <conditionalFormatting sqref="Q8">
    <cfRule type="expression" dxfId="821" priority="1">
      <formula>Q8&gt;0</formula>
    </cfRule>
    <cfRule type="expression" dxfId="820" priority="2">
      <formula>Q8&lt;0</formula>
    </cfRule>
  </conditionalFormatting>
  <conditionalFormatting sqref="Q7">
    <cfRule type="expression" dxfId="819" priority="3">
      <formula>Q7&gt;0</formula>
    </cfRule>
    <cfRule type="expression" dxfId="81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7" priority="7">
      <formula>F21&gt;0</formula>
    </cfRule>
    <cfRule type="expression" dxfId="816" priority="8">
      <formula>F21&lt;0</formula>
    </cfRule>
  </conditionalFormatting>
  <conditionalFormatting sqref="F22">
    <cfRule type="expression" dxfId="815" priority="5">
      <formula>F22&gt;0</formula>
    </cfRule>
    <cfRule type="expression" dxfId="814" priority="6">
      <formula>F22&lt;0</formula>
    </cfRule>
  </conditionalFormatting>
  <conditionalFormatting sqref="Q8">
    <cfRule type="expression" dxfId="813" priority="1">
      <formula>Q8&gt;0</formula>
    </cfRule>
    <cfRule type="expression" dxfId="812" priority="2">
      <formula>Q8&lt;0</formula>
    </cfRule>
  </conditionalFormatting>
  <conditionalFormatting sqref="Q7">
    <cfRule type="expression" dxfId="811" priority="3">
      <formula>Q7&gt;0</formula>
    </cfRule>
    <cfRule type="expression" dxfId="8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9" priority="17">
      <formula>F38&gt;0</formula>
    </cfRule>
    <cfRule type="expression" dxfId="808" priority="18">
      <formula>F38&lt;0</formula>
    </cfRule>
  </conditionalFormatting>
  <conditionalFormatting sqref="H38:H72">
    <cfRule type="expression" dxfId="807" priority="9">
      <formula>H38&gt;0</formula>
    </cfRule>
    <cfRule type="expression" dxfId="806" priority="10">
      <formula>H38&lt;0</formula>
    </cfRule>
  </conditionalFormatting>
  <conditionalFormatting sqref="F21:F37">
    <cfRule type="expression" dxfId="805" priority="7">
      <formula>F21&gt;0</formula>
    </cfRule>
    <cfRule type="expression" dxfId="804" priority="8">
      <formula>F21&lt;0</formula>
    </cfRule>
  </conditionalFormatting>
  <conditionalFormatting sqref="H21:H37">
    <cfRule type="expression" dxfId="803" priority="5">
      <formula>H21&gt;0</formula>
    </cfRule>
    <cfRule type="expression" dxfId="802" priority="6">
      <formula>H21&lt;0</formula>
    </cfRule>
  </conditionalFormatting>
  <conditionalFormatting sqref="Q8">
    <cfRule type="expression" dxfId="801" priority="1">
      <formula>Q8&gt;0</formula>
    </cfRule>
    <cfRule type="expression" dxfId="800" priority="2">
      <formula>Q8&lt;0</formula>
    </cfRule>
  </conditionalFormatting>
  <conditionalFormatting sqref="Q7">
    <cfRule type="expression" dxfId="799" priority="3">
      <formula>Q7&gt;0</formula>
    </cfRule>
    <cfRule type="expression" dxfId="79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7" priority="11">
      <formula>F24&gt;0</formula>
    </cfRule>
    <cfRule type="expression" dxfId="796" priority="12">
      <formula>F24&lt;0</formula>
    </cfRule>
  </conditionalFormatting>
  <conditionalFormatting sqref="H27:H30">
    <cfRule type="expression" dxfId="795" priority="9">
      <formula>H27&gt;0</formula>
    </cfRule>
    <cfRule type="expression" dxfId="794" priority="10">
      <formula>H27&lt;0</formula>
    </cfRule>
  </conditionalFormatting>
  <conditionalFormatting sqref="F25">
    <cfRule type="expression" dxfId="793" priority="7">
      <formula>F25&gt;0</formula>
    </cfRule>
    <cfRule type="expression" dxfId="792" priority="8">
      <formula>F25&lt;0</formula>
    </cfRule>
  </conditionalFormatting>
  <conditionalFormatting sqref="H24:H26">
    <cfRule type="expression" dxfId="791" priority="5">
      <formula>H24&gt;0</formula>
    </cfRule>
    <cfRule type="expression" dxfId="790" priority="6">
      <formula>H24&lt;0</formula>
    </cfRule>
  </conditionalFormatting>
  <conditionalFormatting sqref="Q7">
    <cfRule type="expression" dxfId="789" priority="3">
      <formula>Q7&gt;0</formula>
    </cfRule>
    <cfRule type="expression" dxfId="788" priority="4">
      <formula>Q7&lt;0</formula>
    </cfRule>
  </conditionalFormatting>
  <conditionalFormatting sqref="Q8">
    <cfRule type="expression" dxfId="787" priority="1">
      <formula>Q8&gt;0</formula>
    </cfRule>
    <cfRule type="expression" dxfId="78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5" priority="17">
      <formula>F28&gt;0</formula>
    </cfRule>
    <cfRule type="expression" dxfId="784" priority="18">
      <formula>F28&lt;0</formula>
    </cfRule>
  </conditionalFormatting>
  <conditionalFormatting sqref="F28 F33:F35">
    <cfRule type="expression" dxfId="783" priority="19">
      <formula>F28&gt;0</formula>
    </cfRule>
    <cfRule type="expression" dxfId="782" priority="20">
      <formula>F28&lt;0</formula>
    </cfRule>
  </conditionalFormatting>
  <conditionalFormatting sqref="H28 H33:H35">
    <cfRule type="expression" dxfId="781" priority="15">
      <formula>H28&gt;0</formula>
    </cfRule>
    <cfRule type="expression" dxfId="780" priority="16">
      <formula>H28&lt;0</formula>
    </cfRule>
  </conditionalFormatting>
  <conditionalFormatting sqref="F21:F27">
    <cfRule type="expression" dxfId="779" priority="13">
      <formula>F21&gt;0</formula>
    </cfRule>
    <cfRule type="expression" dxfId="778" priority="14">
      <formula>F21&lt;0</formula>
    </cfRule>
  </conditionalFormatting>
  <conditionalFormatting sqref="H21:H27">
    <cfRule type="expression" dxfId="777" priority="11">
      <formula>H21&gt;0</formula>
    </cfRule>
    <cfRule type="expression" dxfId="776" priority="12">
      <formula>H21&lt;0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Q7">
    <cfRule type="expression" dxfId="773" priority="9">
      <formula>Q7&gt;0</formula>
    </cfRule>
    <cfRule type="expression" dxfId="772" priority="10">
      <formula>Q7&lt;0</formula>
    </cfRule>
  </conditionalFormatting>
  <conditionalFormatting sqref="F29:F32">
    <cfRule type="expression" dxfId="771" priority="5">
      <formula>F29&gt;0</formula>
    </cfRule>
    <cfRule type="expression" dxfId="770" priority="6">
      <formula>F29&lt;0</formula>
    </cfRule>
  </conditionalFormatting>
  <conditionalFormatting sqref="H29:H32">
    <cfRule type="expression" dxfId="769" priority="3">
      <formula>H29&gt;0</formula>
    </cfRule>
    <cfRule type="expression" dxfId="768" priority="4">
      <formula>H29&lt;0</formula>
    </cfRule>
  </conditionalFormatting>
  <conditionalFormatting sqref="M37">
    <cfRule type="expression" dxfId="767" priority="1">
      <formula>M37&gt;0</formula>
    </cfRule>
    <cfRule type="expression" dxfId="76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8" t="s">
        <v>78</v>
      </c>
      <c r="Q17" s="87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5" priority="47">
      <formula>F26&gt;0</formula>
    </cfRule>
    <cfRule type="expression" dxfId="764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3" priority="35">
      <formula>F22&gt;0</formula>
    </cfRule>
    <cfRule type="expression" dxfId="762" priority="36">
      <formula>F22&lt;0</formula>
    </cfRule>
  </conditionalFormatting>
  <conditionalFormatting sqref="H22:H25">
    <cfRule type="expression" dxfId="761" priority="33">
      <formula>H22&gt;0</formula>
    </cfRule>
    <cfRule type="expression" dxfId="760" priority="34">
      <formula>H22&lt;0</formula>
    </cfRule>
  </conditionalFormatting>
  <conditionalFormatting sqref="Q8">
    <cfRule type="expression" dxfId="759" priority="29">
      <formula>Q8&gt;0</formula>
    </cfRule>
    <cfRule type="expression" dxfId="758" priority="30">
      <formula>Q8&lt;0</formula>
    </cfRule>
  </conditionalFormatting>
  <conditionalFormatting sqref="Q7">
    <cfRule type="expression" dxfId="757" priority="31">
      <formula>Q7&gt;0</formula>
    </cfRule>
    <cfRule type="expression" dxfId="756" priority="32">
      <formula>Q7&lt;0</formula>
    </cfRule>
  </conditionalFormatting>
  <conditionalFormatting sqref="F72:F74">
    <cfRule type="expression" dxfId="755" priority="27">
      <formula>F72&gt;0</formula>
    </cfRule>
    <cfRule type="expression" dxfId="754" priority="28">
      <formula>F72&lt;0</formula>
    </cfRule>
  </conditionalFormatting>
  <conditionalFormatting sqref="F75:F82">
    <cfRule type="expression" dxfId="753" priority="23">
      <formula>F75&gt;0</formula>
    </cfRule>
    <cfRule type="expression" dxfId="752" priority="24">
      <formula>F75&lt;0</formula>
    </cfRule>
  </conditionalFormatting>
  <conditionalFormatting sqref="F75:F82">
    <cfRule type="expression" dxfId="751" priority="25">
      <formula>F75&gt;0</formula>
    </cfRule>
    <cfRule type="expression" dxfId="750" priority="26">
      <formula>F75&lt;0</formula>
    </cfRule>
  </conditionalFormatting>
  <conditionalFormatting sqref="H72:H82">
    <cfRule type="expression" dxfId="749" priority="21">
      <formula>H72&gt;0</formula>
    </cfRule>
    <cfRule type="expression" dxfId="748" priority="22">
      <formula>H72&lt;0</formula>
    </cfRule>
  </conditionalFormatting>
  <conditionalFormatting sqref="F68:F71">
    <cfRule type="expression" dxfId="747" priority="19">
      <formula>F68&gt;0</formula>
    </cfRule>
    <cfRule type="expression" dxfId="746" priority="20">
      <formula>F68&lt;0</formula>
    </cfRule>
  </conditionalFormatting>
  <conditionalFormatting sqref="H68:H71">
    <cfRule type="expression" dxfId="745" priority="17">
      <formula>H68&gt;0</formula>
    </cfRule>
    <cfRule type="expression" dxfId="744" priority="18">
      <formula>H68&lt;0</formula>
    </cfRule>
  </conditionalFormatting>
  <conditionalFormatting sqref="Q10">
    <cfRule type="expression" dxfId="743" priority="15">
      <formula>Q10&gt;0</formula>
    </cfRule>
    <cfRule type="expression" dxfId="742" priority="16">
      <formula>Q10&lt;0</formula>
    </cfRule>
  </conditionalFormatting>
  <conditionalFormatting sqref="H43 F43">
    <cfRule type="expression" dxfId="741" priority="11">
      <formula>F43&gt;0</formula>
    </cfRule>
    <cfRule type="expression" dxfId="740" priority="12">
      <formula>F43&lt;0</formula>
    </cfRule>
  </conditionalFormatting>
  <conditionalFormatting sqref="H37:H39 F37:F39">
    <cfRule type="expression" dxfId="739" priority="9">
      <formula>F37&gt;0</formula>
    </cfRule>
    <cfRule type="expression" dxfId="738" priority="10">
      <formula>F37&lt;0</formula>
    </cfRule>
  </conditionalFormatting>
  <conditionalFormatting sqref="H35:H36 F35:F36">
    <cfRule type="expression" dxfId="737" priority="7">
      <formula>F35&gt;0</formula>
    </cfRule>
    <cfRule type="expression" dxfId="736" priority="8">
      <formula>F35&lt;0</formula>
    </cfRule>
  </conditionalFormatting>
  <conditionalFormatting sqref="H41:H42 F41:F42 J40:J41">
    <cfRule type="expression" dxfId="735" priority="5">
      <formula>F40&gt;0</formula>
    </cfRule>
    <cfRule type="expression" dxfId="734" priority="6">
      <formula>F40&lt;0</formula>
    </cfRule>
  </conditionalFormatting>
  <conditionalFormatting sqref="H40 F40">
    <cfRule type="expression" dxfId="733" priority="3">
      <formula>F40&gt;0</formula>
    </cfRule>
    <cfRule type="expression" dxfId="732" priority="4">
      <formula>F40&lt;0</formula>
    </cfRule>
  </conditionalFormatting>
  <conditionalFormatting sqref="J42:J45">
    <cfRule type="expression" dxfId="731" priority="1">
      <formula>J42&gt;0</formula>
    </cfRule>
    <cfRule type="expression" dxfId="730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9" priority="29">
      <formula>F40&gt;0</formula>
    </cfRule>
    <cfRule type="expression" dxfId="728" priority="30">
      <formula>F40&lt;0</formula>
    </cfRule>
  </conditionalFormatting>
  <conditionalFormatting sqref="F40:F45">
    <cfRule type="expression" dxfId="727" priority="31">
      <formula>F40&gt;0</formula>
    </cfRule>
    <cfRule type="expression" dxfId="726" priority="32">
      <formula>F40&lt;0</formula>
    </cfRule>
  </conditionalFormatting>
  <conditionalFormatting sqref="H40:H45">
    <cfRule type="expression" dxfId="725" priority="27">
      <formula>H40&gt;0</formula>
    </cfRule>
    <cfRule type="expression" dxfId="724" priority="28">
      <formula>H40&lt;0</formula>
    </cfRule>
  </conditionalFormatting>
  <conditionalFormatting sqref="F23:F39">
    <cfRule type="expression" dxfId="723" priority="13">
      <formula>F23&gt;0</formula>
    </cfRule>
    <cfRule type="expression" dxfId="722" priority="14">
      <formula>F23&lt;0</formula>
    </cfRule>
  </conditionalFormatting>
  <conditionalFormatting sqref="H23:H39">
    <cfRule type="expression" dxfId="721" priority="11">
      <formula>H23&gt;0</formula>
    </cfRule>
    <cfRule type="expression" dxfId="720" priority="12">
      <formula>H23&lt;0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Q8">
    <cfRule type="expression" dxfId="717" priority="7">
      <formula>Q8&gt;0</formula>
    </cfRule>
    <cfRule type="expression" dxfId="716" priority="8">
      <formula>Q8&lt;0</formula>
    </cfRule>
  </conditionalFormatting>
  <conditionalFormatting sqref="Q10">
    <cfRule type="expression" dxfId="715" priority="1">
      <formula>Q10&gt;0</formula>
    </cfRule>
    <cfRule type="expression" dxfId="71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3" priority="39">
      <formula>Q12&gt;0</formula>
    </cfRule>
    <cfRule type="expression" dxfId="71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1" priority="33">
      <formula>F25&gt;0</formula>
    </cfRule>
    <cfRule type="expression" dxfId="710" priority="34">
      <formula>F25&lt;0</formula>
    </cfRule>
  </conditionalFormatting>
  <conditionalFormatting sqref="F30">
    <cfRule type="expression" dxfId="709" priority="31">
      <formula>F30&gt;0</formula>
    </cfRule>
    <cfRule type="expression" dxfId="708" priority="32">
      <formula>F30&lt;0</formula>
    </cfRule>
  </conditionalFormatting>
  <conditionalFormatting sqref="F31">
    <cfRule type="expression" dxfId="707" priority="29">
      <formula>F31&gt;0</formula>
    </cfRule>
    <cfRule type="expression" dxfId="706" priority="30">
      <formula>F31&lt;0</formula>
    </cfRule>
  </conditionalFormatting>
  <conditionalFormatting sqref="F32:F34">
    <cfRule type="expression" dxfId="705" priority="27">
      <formula>F32&gt;0</formula>
    </cfRule>
    <cfRule type="expression" dxfId="704" priority="28">
      <formula>F32&lt;0</formula>
    </cfRule>
  </conditionalFormatting>
  <conditionalFormatting sqref="H25:H29">
    <cfRule type="expression" dxfId="703" priority="25">
      <formula>H25&gt;0</formula>
    </cfRule>
    <cfRule type="expression" dxfId="702" priority="26">
      <formula>H25&lt;0</formula>
    </cfRule>
  </conditionalFormatting>
  <conditionalFormatting sqref="H30">
    <cfRule type="expression" dxfId="701" priority="23">
      <formula>H30&gt;0</formula>
    </cfRule>
    <cfRule type="expression" dxfId="700" priority="24">
      <formula>H30&lt;0</formula>
    </cfRule>
  </conditionalFormatting>
  <conditionalFormatting sqref="H31">
    <cfRule type="expression" dxfId="699" priority="21">
      <formula>H31&gt;0</formula>
    </cfRule>
    <cfRule type="expression" dxfId="698" priority="22">
      <formula>H31&lt;0</formula>
    </cfRule>
  </conditionalFormatting>
  <conditionalFormatting sqref="H32:H34">
    <cfRule type="expression" dxfId="697" priority="19">
      <formula>H32&gt;0</formula>
    </cfRule>
    <cfRule type="expression" dxfId="696" priority="20">
      <formula>H32&lt;0</formula>
    </cfRule>
  </conditionalFormatting>
  <conditionalFormatting sqref="F35">
    <cfRule type="expression" dxfId="695" priority="17">
      <formula>F35&gt;0</formula>
    </cfRule>
    <cfRule type="expression" dxfId="694" priority="18">
      <formula>F35&lt;0</formula>
    </cfRule>
  </conditionalFormatting>
  <conditionalFormatting sqref="H35">
    <cfRule type="expression" dxfId="693" priority="15">
      <formula>H35&gt;0</formula>
    </cfRule>
    <cfRule type="expression" dxfId="692" priority="16">
      <formula>H35&lt;0</formula>
    </cfRule>
  </conditionalFormatting>
  <conditionalFormatting sqref="F36">
    <cfRule type="expression" dxfId="691" priority="13">
      <formula>F36&gt;0</formula>
    </cfRule>
    <cfRule type="expression" dxfId="690" priority="14">
      <formula>F36&lt;0</formula>
    </cfRule>
  </conditionalFormatting>
  <conditionalFormatting sqref="H36">
    <cfRule type="expression" dxfId="689" priority="11">
      <formula>H36&gt;0</formula>
    </cfRule>
    <cfRule type="expression" dxfId="688" priority="12">
      <formula>H36&lt;0</formula>
    </cfRule>
  </conditionalFormatting>
  <conditionalFormatting sqref="H23:H24">
    <cfRule type="expression" dxfId="687" priority="5">
      <formula>H23&gt;0</formula>
    </cfRule>
    <cfRule type="expression" dxfId="686" priority="6">
      <formula>H23&lt;0</formula>
    </cfRule>
  </conditionalFormatting>
  <conditionalFormatting sqref="F23:F24">
    <cfRule type="expression" dxfId="685" priority="7">
      <formula>F23&gt;0</formula>
    </cfRule>
    <cfRule type="expression" dxfId="684" priority="8">
      <formula>F23&lt;0</formula>
    </cfRule>
  </conditionalFormatting>
  <conditionalFormatting sqref="Q7">
    <cfRule type="expression" dxfId="683" priority="3">
      <formula>Q7&gt;0</formula>
    </cfRule>
    <cfRule type="expression" dxfId="682" priority="4">
      <formula>Q7&lt;0</formula>
    </cfRule>
  </conditionalFormatting>
  <conditionalFormatting sqref="Q8">
    <cfRule type="expression" dxfId="681" priority="1">
      <formula>Q8&gt;0</formula>
    </cfRule>
    <cfRule type="expression" dxfId="6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52.23</v>
      </c>
      <c r="R4" s="475">
        <v>1.9099999999999999E-2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6267.5999999999995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2433.8999999999951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829.31999999999334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0.15249674529446675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3.2931265556193759E-2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11.555309734513274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57.453000000000003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56.930700000000002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56.4084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55.886099999999999</v>
      </c>
      <c r="W20" s="2"/>
      <c r="X20" s="134"/>
    </row>
    <row r="21" spans="1:33" x14ac:dyDescent="0.25">
      <c r="P21" s="81">
        <v>1.06</v>
      </c>
      <c r="Q21" s="81">
        <f t="shared" si="2"/>
        <v>55.363799999999998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54.841499999999996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54.319200000000002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53.796900000000001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53.2746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52.752299999999998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52.23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51.707699999999996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51.185399999999994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50.663099999999993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50.140799999999992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49.618499999999997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49.096199999999996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48.573900000000002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48.051600000000001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47.529299999999999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47.006999999999998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1279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79" priority="75">
      <formula>J8&gt;0</formula>
    </cfRule>
    <cfRule type="expression" dxfId="678" priority="76">
      <formula>J8&lt;0</formula>
    </cfRule>
  </conditionalFormatting>
  <conditionalFormatting sqref="Q7">
    <cfRule type="expression" dxfId="677" priority="77">
      <formula>Q7&gt;0</formula>
    </cfRule>
    <cfRule type="expression" dxfId="676" priority="78">
      <formula>Q7&lt;0</formula>
    </cfRule>
  </conditionalFormatting>
  <conditionalFormatting sqref="M66">
    <cfRule type="expression" dxfId="675" priority="65">
      <formula>M66&gt;0</formula>
    </cfRule>
    <cfRule type="expression" dxfId="674" priority="66">
      <formula>M66&lt;0</formula>
    </cfRule>
  </conditionalFormatting>
  <conditionalFormatting sqref="M66">
    <cfRule type="expression" dxfId="673" priority="67">
      <formula>M66&gt;0</formula>
    </cfRule>
    <cfRule type="expression" dxfId="672" priority="68">
      <formula>M66&lt;0</formula>
    </cfRule>
  </conditionalFormatting>
  <conditionalFormatting sqref="F24:F58">
    <cfRule type="expression" dxfId="671" priority="53">
      <formula>F24&gt;0</formula>
    </cfRule>
    <cfRule type="expression" dxfId="670" priority="54">
      <formula>F24&lt;0</formula>
    </cfRule>
  </conditionalFormatting>
  <conditionalFormatting sqref="F24:F58">
    <cfRule type="expression" dxfId="669" priority="55">
      <formula>F24&gt;0</formula>
    </cfRule>
    <cfRule type="expression" dxfId="668" priority="56">
      <formula>F24&lt;0</formula>
    </cfRule>
  </conditionalFormatting>
  <conditionalFormatting sqref="H24:H58">
    <cfRule type="expression" dxfId="667" priority="51">
      <formula>H24&gt;0</formula>
    </cfRule>
    <cfRule type="expression" dxfId="666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65" priority="5">
      <formula>J59&gt;0</formula>
    </cfRule>
    <cfRule type="expression" dxfId="664" priority="6">
      <formula>J59&lt;0</formula>
    </cfRule>
  </conditionalFormatting>
  <conditionalFormatting sqref="F59:F61">
    <cfRule type="expression" dxfId="663" priority="1">
      <formula>F59&gt;0</formula>
    </cfRule>
    <cfRule type="expression" dxfId="662" priority="2">
      <formula>F59&lt;0</formula>
    </cfRule>
  </conditionalFormatting>
  <conditionalFormatting sqref="F59:F61">
    <cfRule type="expression" dxfId="661" priority="3">
      <formula>F59&gt;0</formula>
    </cfRule>
    <cfRule type="expression" dxfId="660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9" priority="66">
      <formula>F22&gt;0</formula>
    </cfRule>
    <cfRule type="expression" dxfId="6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7" priority="53">
      <formula>F41&gt;0</formula>
    </cfRule>
    <cfRule type="expression" dxfId="656" priority="54">
      <formula>F41&lt;0</formula>
    </cfRule>
  </conditionalFormatting>
  <conditionalFormatting sqref="F41">
    <cfRule type="expression" dxfId="655" priority="57">
      <formula>F41&gt;0</formula>
    </cfRule>
    <cfRule type="expression" dxfId="654" priority="58">
      <formula>F41&lt;0</formula>
    </cfRule>
  </conditionalFormatting>
  <conditionalFormatting sqref="H41">
    <cfRule type="expression" dxfId="653" priority="35">
      <formula>H41&gt;0</formula>
    </cfRule>
    <cfRule type="expression" dxfId="652" priority="36">
      <formula>H41&lt;0</formula>
    </cfRule>
  </conditionalFormatting>
  <conditionalFormatting sqref="F89:F95">
    <cfRule type="expression" dxfId="651" priority="29">
      <formula>F89&gt;0</formula>
    </cfRule>
    <cfRule type="expression" dxfId="650" priority="30">
      <formula>F89&lt;0</formula>
    </cfRule>
  </conditionalFormatting>
  <conditionalFormatting sqref="F96:F110">
    <cfRule type="expression" dxfId="649" priority="25">
      <formula>F96&gt;0</formula>
    </cfRule>
    <cfRule type="expression" dxfId="648" priority="26">
      <formula>F96&lt;0</formula>
    </cfRule>
  </conditionalFormatting>
  <conditionalFormatting sqref="F96:F110">
    <cfRule type="expression" dxfId="647" priority="27">
      <formula>F96&gt;0</formula>
    </cfRule>
    <cfRule type="expression" dxfId="646" priority="28">
      <formula>F96&lt;0</formula>
    </cfRule>
  </conditionalFormatting>
  <conditionalFormatting sqref="H89:H100">
    <cfRule type="expression" dxfId="645" priority="23">
      <formula>H89&gt;0</formula>
    </cfRule>
    <cfRule type="expression" dxfId="644" priority="24">
      <formula>H89&lt;0</formula>
    </cfRule>
  </conditionalFormatting>
  <conditionalFormatting sqref="H101">
    <cfRule type="expression" dxfId="643" priority="21">
      <formula>H101&gt;0</formula>
    </cfRule>
    <cfRule type="expression" dxfId="642" priority="22">
      <formula>H101&lt;0</formula>
    </cfRule>
  </conditionalFormatting>
  <conditionalFormatting sqref="F111:F116">
    <cfRule type="expression" dxfId="641" priority="19">
      <formula>F111&gt;0</formula>
    </cfRule>
    <cfRule type="expression" dxfId="640" priority="20">
      <formula>F111&lt;0</formula>
    </cfRule>
  </conditionalFormatting>
  <conditionalFormatting sqref="H103:H116">
    <cfRule type="expression" dxfId="639" priority="17">
      <formula>H103&gt;0</formula>
    </cfRule>
    <cfRule type="expression" dxfId="638" priority="18">
      <formula>H103&lt;0</formula>
    </cfRule>
  </conditionalFormatting>
  <conditionalFormatting sqref="H102">
    <cfRule type="expression" dxfId="637" priority="15">
      <formula>H102&gt;0</formula>
    </cfRule>
    <cfRule type="expression" dxfId="636" priority="16">
      <formula>H102&lt;0</formula>
    </cfRule>
  </conditionalFormatting>
  <conditionalFormatting sqref="M42">
    <cfRule type="expression" dxfId="635" priority="13">
      <formula>M42&gt;0</formula>
    </cfRule>
    <cfRule type="expression" dxfId="634" priority="14">
      <formula>M42&lt;0</formula>
    </cfRule>
  </conditionalFormatting>
  <conditionalFormatting sqref="Q7">
    <cfRule type="expression" dxfId="633" priority="9">
      <formula>Q7&gt;0</formula>
    </cfRule>
    <cfRule type="expression" dxfId="632" priority="10">
      <formula>Q7&lt;0</formula>
    </cfRule>
  </conditionalFormatting>
  <conditionalFormatting sqref="Q8">
    <cfRule type="expression" dxfId="631" priority="7">
      <formula>Q8&gt;0</formula>
    </cfRule>
    <cfRule type="expression" dxfId="630" priority="8">
      <formula>Q8&lt;0</formula>
    </cfRule>
  </conditionalFormatting>
  <conditionalFormatting sqref="F117:F130 H117:H130">
    <cfRule type="expression" dxfId="629" priority="1">
      <formula>F117&gt;0</formula>
    </cfRule>
    <cfRule type="expression" dxfId="6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7" priority="84">
      <formula>F7&gt;0</formula>
    </cfRule>
    <cfRule type="expression" dxfId="626" priority="85">
      <formula>F7&lt;0</formula>
    </cfRule>
  </conditionalFormatting>
  <conditionalFormatting sqref="Q8">
    <cfRule type="expression" dxfId="625" priority="82">
      <formula>Q8&gt;0</formula>
    </cfRule>
    <cfRule type="expression" dxfId="624" priority="83">
      <formula>Q8&lt;0</formula>
    </cfRule>
  </conditionalFormatting>
  <conditionalFormatting sqref="F29:F36">
    <cfRule type="expression" dxfId="623" priority="62">
      <formula>F29&gt;0</formula>
    </cfRule>
    <cfRule type="expression" dxfId="622" priority="63">
      <formula>F29&lt;0</formula>
    </cfRule>
  </conditionalFormatting>
  <conditionalFormatting sqref="J32:J38">
    <cfRule type="expression" dxfId="621" priority="57">
      <formula>J32&gt;0</formula>
    </cfRule>
    <cfRule type="expression" dxfId="620" priority="58">
      <formula>J32&lt;0</formula>
    </cfRule>
  </conditionalFormatting>
  <conditionalFormatting sqref="M42">
    <cfRule type="expression" dxfId="619" priority="55">
      <formula>M42&gt;0</formula>
    </cfRule>
    <cfRule type="expression" dxfId="618" priority="56">
      <formula>M42&lt;0</formula>
    </cfRule>
  </conditionalFormatting>
  <conditionalFormatting sqref="F98:F134 H98:H134 H137:H142 F137:F142 F144:F153 H144:H153">
    <cfRule type="expression" dxfId="617" priority="53">
      <formula>F98&gt;0</formula>
    </cfRule>
    <cfRule type="expression" dxfId="616" priority="54">
      <formula>F98&lt;0</formula>
    </cfRule>
  </conditionalFormatting>
  <conditionalFormatting sqref="F90:F97">
    <cfRule type="expression" dxfId="615" priority="51">
      <formula>F90&gt;0</formula>
    </cfRule>
    <cfRule type="expression" dxfId="614" priority="52">
      <formula>F90&lt;0</formula>
    </cfRule>
  </conditionalFormatting>
  <conditionalFormatting sqref="H90:H97">
    <cfRule type="expression" dxfId="613" priority="49">
      <formula>H90&gt;0</formula>
    </cfRule>
    <cfRule type="expression" dxfId="612" priority="50">
      <formula>H90&lt;0</formula>
    </cfRule>
  </conditionalFormatting>
  <conditionalFormatting sqref="F135:F136 H135:H136">
    <cfRule type="expression" dxfId="611" priority="47">
      <formula>F135&gt;0</formula>
    </cfRule>
    <cfRule type="expression" dxfId="610" priority="48">
      <formula>F135&lt;0</formula>
    </cfRule>
  </conditionalFormatting>
  <conditionalFormatting sqref="H143 F143">
    <cfRule type="expression" dxfId="609" priority="45">
      <formula>F143&gt;0</formula>
    </cfRule>
    <cfRule type="expression" dxfId="608" priority="46">
      <formula>F143&lt;0</formula>
    </cfRule>
  </conditionalFormatting>
  <conditionalFormatting sqref="F154:F161">
    <cfRule type="expression" dxfId="607" priority="31">
      <formula>F154&gt;0</formula>
    </cfRule>
    <cfRule type="expression" dxfId="606" priority="32">
      <formula>F154&lt;0</formula>
    </cfRule>
  </conditionalFormatting>
  <conditionalFormatting sqref="H154:H161">
    <cfRule type="expression" dxfId="605" priority="29">
      <formula>H154&gt;0</formula>
    </cfRule>
    <cfRule type="expression" dxfId="604" priority="30">
      <formula>H154&lt;0</formula>
    </cfRule>
  </conditionalFormatting>
  <conditionalFormatting sqref="Q10">
    <cfRule type="expression" dxfId="603" priority="27">
      <formula>Q10&gt;0</formula>
    </cfRule>
    <cfRule type="expression" dxfId="602" priority="28">
      <formula>Q10&lt;0</formula>
    </cfRule>
  </conditionalFormatting>
  <conditionalFormatting sqref="F37:F38">
    <cfRule type="expression" dxfId="601" priority="25">
      <formula>F37&gt;0</formula>
    </cfRule>
    <cfRule type="expression" dxfId="600" priority="26">
      <formula>F37&lt;0</formula>
    </cfRule>
  </conditionalFormatting>
  <conditionalFormatting sqref="H37:H38">
    <cfRule type="expression" dxfId="599" priority="23">
      <formula>H37&gt;0</formula>
    </cfRule>
    <cfRule type="expression" dxfId="598" priority="24">
      <formula>H37&lt;0</formula>
    </cfRule>
  </conditionalFormatting>
  <conditionalFormatting sqref="F167">
    <cfRule type="expression" dxfId="597" priority="21">
      <formula>F167&gt;0</formula>
    </cfRule>
    <cfRule type="expression" dxfId="596" priority="22">
      <formula>F167&lt;0</formula>
    </cfRule>
  </conditionalFormatting>
  <conditionalFormatting sqref="F168:F179">
    <cfRule type="expression" dxfId="595" priority="19">
      <formula>F168&gt;0</formula>
    </cfRule>
    <cfRule type="expression" dxfId="594" priority="20">
      <formula>F168&lt;0</formula>
    </cfRule>
  </conditionalFormatting>
  <conditionalFormatting sqref="H167:H179">
    <cfRule type="expression" dxfId="593" priority="17">
      <formula>H167&gt;0</formula>
    </cfRule>
    <cfRule type="expression" dxfId="592" priority="18">
      <formula>H167&lt;0</formula>
    </cfRule>
  </conditionalFormatting>
  <conditionalFormatting sqref="J175:J197 J201">
    <cfRule type="expression" dxfId="591" priority="15">
      <formula>J175&gt;0</formula>
    </cfRule>
    <cfRule type="expression" dxfId="590" priority="16">
      <formula>J175&lt;0</formula>
    </cfRule>
  </conditionalFormatting>
  <conditionalFormatting sqref="F180:F197 F201">
    <cfRule type="expression" dxfId="589" priority="13">
      <formula>F180&gt;0</formula>
    </cfRule>
    <cfRule type="expression" dxfId="588" priority="14">
      <formula>F180&lt;0</formula>
    </cfRule>
  </conditionalFormatting>
  <conditionalFormatting sqref="H180:H197 H201">
    <cfRule type="expression" dxfId="587" priority="11">
      <formula>H180&gt;0</formula>
    </cfRule>
    <cfRule type="expression" dxfId="586" priority="12">
      <formula>H180&lt;0</formula>
    </cfRule>
  </conditionalFormatting>
  <conditionalFormatting sqref="I32:J35">
    <cfRule type="expression" dxfId="585" priority="9">
      <formula>I32&gt;0</formula>
    </cfRule>
    <cfRule type="expression" dxfId="584" priority="10">
      <formula>I32&lt;0</formula>
    </cfRule>
  </conditionalFormatting>
  <conditionalFormatting sqref="F198:F200">
    <cfRule type="expression" dxfId="583" priority="7">
      <formula>F198&gt;0</formula>
    </cfRule>
    <cfRule type="expression" dxfId="582" priority="8">
      <formula>F198&lt;0</formula>
    </cfRule>
  </conditionalFormatting>
  <conditionalFormatting sqref="H198:H200">
    <cfRule type="expression" dxfId="581" priority="5">
      <formula>H198&gt;0</formula>
    </cfRule>
    <cfRule type="expression" dxfId="580" priority="6">
      <formula>H198&lt;0</formula>
    </cfRule>
  </conditionalFormatting>
  <conditionalFormatting sqref="J198:J200">
    <cfRule type="expression" dxfId="579" priority="3">
      <formula>J198&gt;0</formula>
    </cfRule>
    <cfRule type="expression" dxfId="578" priority="4">
      <formula>J198&lt;0</formula>
    </cfRule>
  </conditionalFormatting>
  <conditionalFormatting sqref="F202:F211 H202:H211 J202:J211">
    <cfRule type="expression" dxfId="577" priority="1">
      <formula>F202&gt;0</formula>
    </cfRule>
    <cfRule type="expression" dxfId="57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5" priority="80">
      <formula>Q7&gt;0</formula>
    </cfRule>
    <cfRule type="expression" dxfId="574" priority="81">
      <formula>Q7&lt;0</formula>
    </cfRule>
  </conditionalFormatting>
  <conditionalFormatting sqref="Q8">
    <cfRule type="expression" dxfId="573" priority="78">
      <formula>Q8&gt;0</formula>
    </cfRule>
    <cfRule type="expression" dxfId="572" priority="79">
      <formula>Q8&lt;0</formula>
    </cfRule>
  </conditionalFormatting>
  <conditionalFormatting sqref="F29:F43">
    <cfRule type="expression" dxfId="571" priority="62">
      <formula>F29&gt;0</formula>
    </cfRule>
    <cfRule type="expression" dxfId="570" priority="63">
      <formula>F29&lt;0</formula>
    </cfRule>
  </conditionalFormatting>
  <conditionalFormatting sqref="H45 H47:H48 H50:H51 H53 H29:H43">
    <cfRule type="expression" dxfId="569" priority="60">
      <formula>H29&gt;0</formula>
    </cfRule>
    <cfRule type="expression" dxfId="568" priority="61">
      <formula>H29&lt;0</formula>
    </cfRule>
  </conditionalFormatting>
  <conditionalFormatting sqref="J35">
    <cfRule type="expression" dxfId="567" priority="56">
      <formula>J35&gt;0</formula>
    </cfRule>
    <cfRule type="expression" dxfId="566" priority="57">
      <formula>J35&lt;0</formula>
    </cfRule>
  </conditionalFormatting>
  <conditionalFormatting sqref="J36:J37">
    <cfRule type="expression" dxfId="565" priority="54">
      <formula>J36&gt;0</formula>
    </cfRule>
    <cfRule type="expression" dxfId="564" priority="55">
      <formula>J36&lt;0</formula>
    </cfRule>
  </conditionalFormatting>
  <conditionalFormatting sqref="J38:J45 J48 J51">
    <cfRule type="expression" dxfId="563" priority="52">
      <formula>J38&gt;0</formula>
    </cfRule>
    <cfRule type="expression" dxfId="56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1" priority="49">
      <formula>M59&gt;0</formula>
    </cfRule>
    <cfRule type="expression" dxfId="560" priority="50">
      <formula>M59&lt;0</formula>
    </cfRule>
  </conditionalFormatting>
  <conditionalFormatting sqref="Q10">
    <cfRule type="expression" dxfId="559" priority="47">
      <formula>Q10&gt;0</formula>
    </cfRule>
    <cfRule type="expression" dxfId="558" priority="48">
      <formula>Q10&lt;0</formula>
    </cfRule>
  </conditionalFormatting>
  <conditionalFormatting sqref="F84:F103">
    <cfRule type="expression" dxfId="557" priority="45">
      <formula>F84&gt;0</formula>
    </cfRule>
    <cfRule type="expression" dxfId="556" priority="46">
      <formula>F84&lt;0</formula>
    </cfRule>
  </conditionalFormatting>
  <conditionalFormatting sqref="H107 H84:H103">
    <cfRule type="expression" dxfId="555" priority="43">
      <formula>H84&gt;0</formula>
    </cfRule>
    <cfRule type="expression" dxfId="554" priority="44">
      <formula>H84&lt;0</formula>
    </cfRule>
  </conditionalFormatting>
  <conditionalFormatting sqref="J89">
    <cfRule type="expression" dxfId="553" priority="41">
      <formula>J89&gt;0</formula>
    </cfRule>
    <cfRule type="expression" dxfId="552" priority="42">
      <formula>J89&lt;0</formula>
    </cfRule>
  </conditionalFormatting>
  <conditionalFormatting sqref="J90:J95">
    <cfRule type="expression" dxfId="551" priority="39">
      <formula>J90&gt;0</formula>
    </cfRule>
    <cfRule type="expression" dxfId="550" priority="40">
      <formula>J90&lt;0</formula>
    </cfRule>
  </conditionalFormatting>
  <conditionalFormatting sqref="J96:J97">
    <cfRule type="expression" dxfId="549" priority="37">
      <formula>J96&gt;0</formula>
    </cfRule>
    <cfRule type="expression" dxfId="548" priority="38">
      <formula>J96&lt;0</formula>
    </cfRule>
  </conditionalFormatting>
  <conditionalFormatting sqref="J98:J104">
    <cfRule type="expression" dxfId="547" priority="35">
      <formula>J98&gt;0</formula>
    </cfRule>
    <cfRule type="expression" dxfId="546" priority="36">
      <formula>J98&lt;0</formula>
    </cfRule>
  </conditionalFormatting>
  <conditionalFormatting sqref="J25">
    <cfRule type="expression" dxfId="545" priority="31">
      <formula>J25&gt;0</formula>
    </cfRule>
    <cfRule type="expression" dxfId="544" priority="32">
      <formula>J25&lt;0</formula>
    </cfRule>
  </conditionalFormatting>
  <conditionalFormatting sqref="F105:F106">
    <cfRule type="expression" dxfId="543" priority="29">
      <formula>F105&gt;0</formula>
    </cfRule>
    <cfRule type="expression" dxfId="542" priority="30">
      <formula>F105&lt;0</formula>
    </cfRule>
  </conditionalFormatting>
  <conditionalFormatting sqref="H105:H106">
    <cfRule type="expression" dxfId="541" priority="27">
      <formula>H105&gt;0</formula>
    </cfRule>
    <cfRule type="expression" dxfId="540" priority="28">
      <formula>H105&lt;0</formula>
    </cfRule>
  </conditionalFormatting>
  <conditionalFormatting sqref="J105">
    <cfRule type="expression" dxfId="539" priority="25">
      <formula>J105&gt;0</formula>
    </cfRule>
    <cfRule type="expression" dxfId="538" priority="26">
      <formula>J105&lt;0</formula>
    </cfRule>
  </conditionalFormatting>
  <conditionalFormatting sqref="J106">
    <cfRule type="expression" dxfId="537" priority="23">
      <formula>J106&gt;0</formula>
    </cfRule>
    <cfRule type="expression" dxfId="536" priority="24">
      <formula>J106&lt;0</formula>
    </cfRule>
  </conditionalFormatting>
  <conditionalFormatting sqref="F24 F27:F28">
    <cfRule type="expression" dxfId="535" priority="21">
      <formula>F24&gt;0</formula>
    </cfRule>
    <cfRule type="expression" dxfId="534" priority="22">
      <formula>F24&lt;0</formula>
    </cfRule>
  </conditionalFormatting>
  <conditionalFormatting sqref="H24:H28">
    <cfRule type="expression" dxfId="533" priority="19">
      <formula>H24&gt;0</formula>
    </cfRule>
    <cfRule type="expression" dxfId="532" priority="20">
      <formula>H24&lt;0</formula>
    </cfRule>
  </conditionalFormatting>
  <conditionalFormatting sqref="J26:J34">
    <cfRule type="expression" dxfId="531" priority="17">
      <formula>J26&gt;0</formula>
    </cfRule>
    <cfRule type="expression" dxfId="530" priority="18">
      <formula>J26&lt;0</formula>
    </cfRule>
  </conditionalFormatting>
  <conditionalFormatting sqref="F113">
    <cfRule type="expression" dxfId="529" priority="15">
      <formula>F113&gt;0</formula>
    </cfRule>
    <cfRule type="expression" dxfId="528" priority="16">
      <formula>F113&lt;0</formula>
    </cfRule>
  </conditionalFormatting>
  <conditionalFormatting sqref="H113">
    <cfRule type="expression" dxfId="527" priority="13">
      <formula>H113&gt;0</formula>
    </cfRule>
    <cfRule type="expression" dxfId="526" priority="14">
      <formula>H113&lt;0</formula>
    </cfRule>
  </conditionalFormatting>
  <conditionalFormatting sqref="J109">
    <cfRule type="expression" dxfId="525" priority="11">
      <formula>J109&gt;0</formula>
    </cfRule>
    <cfRule type="expression" dxfId="524" priority="12">
      <formula>J109&lt;0</formula>
    </cfRule>
  </conditionalFormatting>
  <conditionalFormatting sqref="F108:F112">
    <cfRule type="expression" dxfId="523" priority="9">
      <formula>F108&gt;0</formula>
    </cfRule>
    <cfRule type="expression" dxfId="522" priority="10">
      <formula>F108&lt;0</formula>
    </cfRule>
  </conditionalFormatting>
  <conditionalFormatting sqref="H108:H112">
    <cfRule type="expression" dxfId="521" priority="7">
      <formula>H108&gt;0</formula>
    </cfRule>
    <cfRule type="expression" dxfId="520" priority="8">
      <formula>H108&lt;0</formula>
    </cfRule>
  </conditionalFormatting>
  <conditionalFormatting sqref="J110:J113">
    <cfRule type="expression" dxfId="519" priority="5">
      <formula>J110&gt;0</formula>
    </cfRule>
    <cfRule type="expression" dxfId="518" priority="6">
      <formula>J110&lt;0</formula>
    </cfRule>
  </conditionalFormatting>
  <conditionalFormatting sqref="F25:F26">
    <cfRule type="expression" dxfId="517" priority="3">
      <formula>F25&gt;0</formula>
    </cfRule>
    <cfRule type="expression" dxfId="516" priority="4">
      <formula>F25&lt;0</formula>
    </cfRule>
  </conditionalFormatting>
  <conditionalFormatting sqref="Q9">
    <cfRule type="expression" dxfId="515" priority="1">
      <formula>Q9&gt;0</formula>
    </cfRule>
    <cfRule type="expression" dxfId="51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15.4</v>
      </c>
      <c r="R4" s="223">
        <v>-1.47E-2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23100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-12233.119999999992</v>
      </c>
      <c r="R7">
        <v>1300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-12308.139999999992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-0.34760764050300286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5.9740259740259739E-2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1307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7.51219512195122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16.940000000000001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16.786000000000001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16.632000000000001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16.478000000000002</v>
      </c>
    </row>
    <row r="23" spans="1:21" x14ac:dyDescent="0.25">
      <c r="A23" s="881" t="s">
        <v>1228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16.324000000000002</v>
      </c>
      <c r="T23" s="1">
        <v>43128</v>
      </c>
      <c r="U23" t="s">
        <v>894</v>
      </c>
    </row>
    <row r="24" spans="1:21" x14ac:dyDescent="0.25">
      <c r="A24" s="881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16.170000000000002</v>
      </c>
    </row>
    <row r="25" spans="1:21" x14ac:dyDescent="0.25">
      <c r="A25" s="881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16.016000000000002</v>
      </c>
    </row>
    <row r="26" spans="1:21" x14ac:dyDescent="0.25">
      <c r="A26" s="881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15.862</v>
      </c>
    </row>
    <row r="27" spans="1:21" x14ac:dyDescent="0.25">
      <c r="A27" s="881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15.708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15.554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15.4</v>
      </c>
    </row>
    <row r="30" spans="1:21" ht="15" customHeight="1" x14ac:dyDescent="0.25">
      <c r="A30" s="882" t="s">
        <v>1294</v>
      </c>
      <c r="B30" s="72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15.246</v>
      </c>
      <c r="T30" s="1">
        <v>43175</v>
      </c>
      <c r="U30" t="s">
        <v>1094</v>
      </c>
    </row>
    <row r="31" spans="1:21" x14ac:dyDescent="0.25">
      <c r="A31" s="882"/>
      <c r="B31" s="72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15.092000000000001</v>
      </c>
      <c r="T31" s="1">
        <v>43178</v>
      </c>
      <c r="U31" t="s">
        <v>940</v>
      </c>
    </row>
    <row r="32" spans="1:21" x14ac:dyDescent="0.25">
      <c r="A32" s="882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14.938000000000001</v>
      </c>
    </row>
    <row r="33" spans="1:21" x14ac:dyDescent="0.25">
      <c r="A33" s="882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14.783999999999999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14.629999999999999</v>
      </c>
    </row>
    <row r="35" spans="1:21" x14ac:dyDescent="0.25">
      <c r="O35" s="81">
        <v>0.94</v>
      </c>
      <c r="P35" s="81">
        <f t="shared" si="3"/>
        <v>14.475999999999999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14.322000000000001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14.168000000000001</v>
      </c>
    </row>
    <row r="38" spans="1:21" x14ac:dyDescent="0.25">
      <c r="O38" s="81">
        <v>0.91</v>
      </c>
      <c r="P38" s="81">
        <f t="shared" si="3"/>
        <v>14.014000000000001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13.860000000000001</v>
      </c>
      <c r="U39" t="s">
        <v>1214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1225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1224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1229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1230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1234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1248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2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2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2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2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2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2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2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2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:F105" si="24">C104*(E104-D104)</f>
        <v>-9128.1</v>
      </c>
      <c r="G104" s="39">
        <f t="shared" ref="G104:G105" si="25">D104*C104</f>
        <v>35408.1</v>
      </c>
      <c r="H104" s="223">
        <f t="shared" ref="H104:H105" si="26">(E104-D104)/D104</f>
        <v>-0.25779694476687537</v>
      </c>
      <c r="I104" s="39"/>
      <c r="J104" s="39"/>
      <c r="K104" s="39">
        <f t="shared" ref="K104:K105" si="27">F104+$Q$10</f>
        <v>-9053.08</v>
      </c>
      <c r="L104" s="193">
        <v>8.5500000000000007</v>
      </c>
    </row>
    <row r="105" spans="1:12" x14ac:dyDescent="0.25">
      <c r="A105">
        <v>1300</v>
      </c>
      <c r="B105" s="184">
        <v>43402</v>
      </c>
      <c r="C105" s="10">
        <v>1500</v>
      </c>
      <c r="D105" s="39">
        <v>23.61</v>
      </c>
      <c r="E105" s="39">
        <v>15.4</v>
      </c>
      <c r="F105" s="39">
        <f t="shared" si="24"/>
        <v>-12314.999999999998</v>
      </c>
      <c r="G105" s="39">
        <f t="shared" si="25"/>
        <v>35415</v>
      </c>
      <c r="H105" s="223">
        <f t="shared" si="26"/>
        <v>-0.34773401101228291</v>
      </c>
      <c r="I105" s="39"/>
      <c r="J105" s="39"/>
      <c r="K105" s="39">
        <f t="shared" si="27"/>
        <v>-12239.979999999998</v>
      </c>
      <c r="L105" s="193">
        <v>7.51</v>
      </c>
    </row>
    <row r="106" spans="1:12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2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2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2" x14ac:dyDescent="0.25">
      <c r="B109" s="184"/>
      <c r="C109" s="10"/>
      <c r="D109" s="39"/>
      <c r="E109" s="39"/>
      <c r="F109" s="39"/>
      <c r="G109" s="39"/>
      <c r="H109" s="223"/>
      <c r="I109" s="39"/>
      <c r="J109" s="39"/>
      <c r="K109" s="39"/>
      <c r="L109" s="193"/>
    </row>
    <row r="110" spans="1:12" x14ac:dyDescent="0.25">
      <c r="B110" s="184"/>
      <c r="C110" s="10"/>
      <c r="D110" s="39"/>
      <c r="E110" s="39"/>
      <c r="F110" s="39"/>
      <c r="G110" s="39"/>
      <c r="H110" s="223"/>
      <c r="I110" s="39"/>
      <c r="J110" s="39"/>
      <c r="K110" s="39"/>
      <c r="L110" s="193"/>
    </row>
    <row r="111" spans="1:12" x14ac:dyDescent="0.25">
      <c r="B111" s="184"/>
      <c r="C111" s="10"/>
      <c r="D111" s="39"/>
      <c r="E111" s="39"/>
      <c r="F111" s="39"/>
      <c r="G111" s="39"/>
      <c r="H111" s="223"/>
      <c r="I111" s="39"/>
      <c r="J111" s="39"/>
      <c r="K111" s="39"/>
      <c r="L111" s="193"/>
    </row>
    <row r="112" spans="1:12" x14ac:dyDescent="0.25">
      <c r="B112" s="4"/>
      <c r="C112" s="4"/>
      <c r="D112" s="3"/>
      <c r="E112" s="3"/>
      <c r="F112" s="3"/>
      <c r="G112" s="3"/>
      <c r="H112" s="224"/>
      <c r="I112" s="3"/>
      <c r="J112" s="3"/>
      <c r="K112" s="3"/>
    </row>
    <row r="113" spans="1:13" x14ac:dyDescent="0.25">
      <c r="L113" t="s">
        <v>207</v>
      </c>
      <c r="M113" s="2">
        <f>M127+K127-F127</f>
        <v>75.019999999999982</v>
      </c>
    </row>
    <row r="114" spans="1:13" x14ac:dyDescent="0.25">
      <c r="A114" s="368" t="s">
        <v>1</v>
      </c>
      <c r="B114" s="368" t="s">
        <v>2</v>
      </c>
      <c r="C114" s="368" t="s">
        <v>4</v>
      </c>
      <c r="D114" s="370" t="s">
        <v>5</v>
      </c>
      <c r="E114" s="370" t="s">
        <v>94</v>
      </c>
      <c r="F114" s="370" t="s">
        <v>60</v>
      </c>
      <c r="G114" s="368" t="s">
        <v>3</v>
      </c>
      <c r="H114" s="368" t="s">
        <v>6</v>
      </c>
      <c r="I114" s="370" t="s">
        <v>7</v>
      </c>
      <c r="J114" s="370" t="s">
        <v>95</v>
      </c>
      <c r="K114" s="370" t="s">
        <v>61</v>
      </c>
      <c r="L114" s="368" t="s">
        <v>77</v>
      </c>
      <c r="M114" s="368" t="s">
        <v>38</v>
      </c>
    </row>
    <row r="115" spans="1:13" x14ac:dyDescent="0.25">
      <c r="A115" s="371" t="s">
        <v>174</v>
      </c>
      <c r="B115" s="361">
        <v>42376</v>
      </c>
      <c r="C115" s="362">
        <v>60</v>
      </c>
      <c r="D115" s="363">
        <v>41.01</v>
      </c>
      <c r="E115" s="363">
        <v>0</v>
      </c>
      <c r="F115" s="363">
        <f>C115*D115</f>
        <v>2460.6</v>
      </c>
      <c r="G115" s="361">
        <v>42426</v>
      </c>
      <c r="H115" s="366">
        <v>20</v>
      </c>
      <c r="I115" s="363">
        <v>38.450000000000003</v>
      </c>
      <c r="J115" s="363">
        <v>0.02</v>
      </c>
      <c r="K115" s="363">
        <f>H115*I115-J115</f>
        <v>768.98</v>
      </c>
      <c r="L115" s="361">
        <v>42444</v>
      </c>
      <c r="M115" s="363">
        <v>15.2</v>
      </c>
    </row>
    <row r="116" spans="1:13" x14ac:dyDescent="0.25">
      <c r="A116" s="372" t="s">
        <v>71</v>
      </c>
      <c r="B116" s="361">
        <v>42403</v>
      </c>
      <c r="C116" s="362">
        <v>20</v>
      </c>
      <c r="D116" s="363">
        <v>35.5</v>
      </c>
      <c r="E116" s="363">
        <v>0</v>
      </c>
      <c r="F116" s="363">
        <f>C116*D116</f>
        <v>710</v>
      </c>
      <c r="G116" s="361">
        <v>42426</v>
      </c>
      <c r="H116" s="366">
        <v>30</v>
      </c>
      <c r="I116" s="363">
        <v>38.75</v>
      </c>
      <c r="J116" s="363">
        <v>0.03</v>
      </c>
      <c r="K116" s="363">
        <f>H116*I116-J116</f>
        <v>1162.47</v>
      </c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1">
        <v>42447</v>
      </c>
      <c r="H117" s="366">
        <v>30</v>
      </c>
      <c r="I117" s="363">
        <v>43.3</v>
      </c>
      <c r="J117" s="363">
        <v>0.03</v>
      </c>
      <c r="K117" s="363">
        <f>H117*I117-J117</f>
        <v>1298.97</v>
      </c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5" t="s">
        <v>81</v>
      </c>
      <c r="B127" s="36"/>
      <c r="C127" s="36">
        <f>SUM(C115:C126)</f>
        <v>80</v>
      </c>
      <c r="D127" s="37"/>
      <c r="E127" s="37"/>
      <c r="F127" s="37">
        <f>SUM(F115:F126)</f>
        <v>3170.6</v>
      </c>
      <c r="G127" s="36"/>
      <c r="H127" s="175">
        <f>SUM(H115:H126)</f>
        <v>80</v>
      </c>
      <c r="I127" s="37"/>
      <c r="J127" s="37"/>
      <c r="K127" s="37">
        <f>SUM(K115:K126)</f>
        <v>3230.42</v>
      </c>
      <c r="L127" s="37"/>
      <c r="M127" s="37">
        <f>SUM(M115:M116)</f>
        <v>15.2</v>
      </c>
    </row>
    <row r="128" spans="1:13" x14ac:dyDescent="0.25">
      <c r="G128" s="2"/>
    </row>
    <row r="130" spans="2:9" x14ac:dyDescent="0.25">
      <c r="B130" s="258" t="s">
        <v>113</v>
      </c>
      <c r="C130" s="258" t="s">
        <v>146</v>
      </c>
      <c r="D130" s="259" t="s">
        <v>145</v>
      </c>
      <c r="E130" s="260" t="s">
        <v>147</v>
      </c>
      <c r="F130" s="261" t="s">
        <v>65</v>
      </c>
      <c r="G130" s="262" t="s">
        <v>151</v>
      </c>
      <c r="H130" s="261" t="s">
        <v>88</v>
      </c>
      <c r="I130" s="261" t="s">
        <v>154</v>
      </c>
    </row>
    <row r="131" spans="2:9" x14ac:dyDescent="0.25">
      <c r="B131" s="255">
        <v>42376</v>
      </c>
      <c r="C131" s="250">
        <v>60</v>
      </c>
      <c r="D131" s="251">
        <v>41.01</v>
      </c>
      <c r="E131" s="251">
        <v>40.33</v>
      </c>
      <c r="F131" s="251">
        <f>C131*(E131-D131)</f>
        <v>-40.799999999999983</v>
      </c>
      <c r="G131" s="251">
        <f>D131*C131</f>
        <v>2460.6</v>
      </c>
      <c r="H131" s="265">
        <f>(E131-D131)/D131</f>
        <v>-1.6581321628871E-2</v>
      </c>
      <c r="I131" s="265"/>
    </row>
    <row r="132" spans="2:9" x14ac:dyDescent="0.25">
      <c r="B132" s="255">
        <v>42403</v>
      </c>
      <c r="C132" s="250">
        <v>80</v>
      </c>
      <c r="D132" s="251">
        <v>39.630000000000003</v>
      </c>
      <c r="E132" s="251">
        <v>36.229999999999997</v>
      </c>
      <c r="F132" s="251">
        <f>C132*(E132-D132)</f>
        <v>-272.00000000000045</v>
      </c>
      <c r="G132" s="251">
        <f>D132*C132</f>
        <v>3170.4</v>
      </c>
      <c r="H132" s="265">
        <f>(E132-D132)/D132</f>
        <v>-8.5793590714105611E-2</v>
      </c>
      <c r="I132" s="265"/>
    </row>
    <row r="133" spans="2:9" x14ac:dyDescent="0.25">
      <c r="B133" s="255">
        <v>42421</v>
      </c>
      <c r="C133" s="250">
        <v>80</v>
      </c>
      <c r="D133" s="251">
        <v>39.630000000000003</v>
      </c>
      <c r="E133" s="251">
        <v>37.46</v>
      </c>
      <c r="F133" s="251">
        <f>C133*(E133-D133)</f>
        <v>-173.60000000000014</v>
      </c>
      <c r="G133" s="251">
        <f>D133*C133</f>
        <v>3170.4</v>
      </c>
      <c r="H133" s="265">
        <f>(E133-D133)/D133</f>
        <v>-5.4756497602826179E-2</v>
      </c>
      <c r="I133" s="265"/>
    </row>
    <row r="134" spans="2:9" x14ac:dyDescent="0.25">
      <c r="B134" s="255">
        <v>42426</v>
      </c>
      <c r="C134" s="250">
        <v>60</v>
      </c>
      <c r="D134" s="251">
        <v>40.03</v>
      </c>
      <c r="E134" s="251">
        <v>38.450000000000003</v>
      </c>
      <c r="F134" s="251">
        <f t="shared" ref="F134:F140" si="28">C134*(E134-D134)</f>
        <v>-94.799999999999898</v>
      </c>
      <c r="G134" s="251">
        <f t="shared" ref="G134:G140" si="29">D134*C134</f>
        <v>2401.8000000000002</v>
      </c>
      <c r="H134" s="265">
        <f t="shared" ref="H134:H140" si="30">(E134-D134)/D134</f>
        <v>-3.9470397202098384E-2</v>
      </c>
      <c r="I134" s="265"/>
    </row>
    <row r="135" spans="2:9" x14ac:dyDescent="0.25">
      <c r="B135" s="255">
        <v>42426</v>
      </c>
      <c r="C135" s="250">
        <v>30</v>
      </c>
      <c r="D135" s="251">
        <v>41.31</v>
      </c>
      <c r="E135" s="251">
        <v>38.44</v>
      </c>
      <c r="F135" s="251">
        <f t="shared" si="28"/>
        <v>-86.100000000000136</v>
      </c>
      <c r="G135" s="251">
        <f t="shared" si="29"/>
        <v>1239.3000000000002</v>
      </c>
      <c r="H135" s="263">
        <f t="shared" si="30"/>
        <v>-6.9474703461631676E-2</v>
      </c>
      <c r="I135" s="263"/>
    </row>
    <row r="136" spans="2:9" x14ac:dyDescent="0.25">
      <c r="B136" s="255">
        <v>42430</v>
      </c>
      <c r="C136" s="250">
        <v>30</v>
      </c>
      <c r="D136" s="251">
        <v>41.31</v>
      </c>
      <c r="E136" s="251">
        <v>39.51</v>
      </c>
      <c r="F136" s="251">
        <f t="shared" si="28"/>
        <v>-54.000000000000128</v>
      </c>
      <c r="G136" s="251">
        <f t="shared" si="29"/>
        <v>1239.3000000000002</v>
      </c>
      <c r="H136" s="263">
        <f t="shared" si="30"/>
        <v>-4.3572984749455437E-2</v>
      </c>
      <c r="I136" s="263"/>
    </row>
    <row r="137" spans="2:9" x14ac:dyDescent="0.25">
      <c r="B137" s="255">
        <v>42431</v>
      </c>
      <c r="C137" s="250">
        <v>30</v>
      </c>
      <c r="D137" s="251">
        <v>41.305</v>
      </c>
      <c r="E137" s="251">
        <v>40.31</v>
      </c>
      <c r="F137" s="251">
        <f t="shared" si="28"/>
        <v>-29.849999999999923</v>
      </c>
      <c r="G137" s="251">
        <f t="shared" si="29"/>
        <v>1239.1500000000001</v>
      </c>
      <c r="H137" s="263">
        <f t="shared" si="30"/>
        <v>-2.4089093330105251E-2</v>
      </c>
      <c r="I137" s="263"/>
    </row>
    <row r="138" spans="2:9" x14ac:dyDescent="0.25">
      <c r="B138" s="255">
        <v>42435</v>
      </c>
      <c r="C138" s="250">
        <v>30</v>
      </c>
      <c r="D138" s="251">
        <v>41.305</v>
      </c>
      <c r="E138" s="251">
        <v>40.98</v>
      </c>
      <c r="F138" s="251">
        <f t="shared" si="28"/>
        <v>-9.7500000000000853</v>
      </c>
      <c r="G138" s="251">
        <f t="shared" si="29"/>
        <v>1239.1500000000001</v>
      </c>
      <c r="H138" s="263">
        <f t="shared" si="30"/>
        <v>-7.8682968163661261E-3</v>
      </c>
      <c r="I138" s="263"/>
    </row>
    <row r="139" spans="2:9" x14ac:dyDescent="0.25">
      <c r="B139" s="255">
        <v>42436</v>
      </c>
      <c r="C139" s="250">
        <v>30</v>
      </c>
      <c r="D139" s="251">
        <v>41.305</v>
      </c>
      <c r="E139" s="251">
        <v>39.590000000000003</v>
      </c>
      <c r="F139" s="251">
        <f t="shared" si="28"/>
        <v>-51.449999999999889</v>
      </c>
      <c r="G139" s="251">
        <f t="shared" si="29"/>
        <v>1239.1500000000001</v>
      </c>
      <c r="H139" s="263">
        <f t="shared" si="30"/>
        <v>-4.1520397046362338E-2</v>
      </c>
      <c r="I139" s="263"/>
    </row>
    <row r="140" spans="2:9" x14ac:dyDescent="0.25">
      <c r="B140" s="255">
        <v>42444</v>
      </c>
      <c r="C140" s="250">
        <v>30</v>
      </c>
      <c r="D140" s="251">
        <v>41.305</v>
      </c>
      <c r="E140" s="251">
        <v>41.37</v>
      </c>
      <c r="F140" s="251">
        <f t="shared" si="28"/>
        <v>1.9499999999999318</v>
      </c>
      <c r="G140" s="251">
        <f t="shared" si="29"/>
        <v>1239.1500000000001</v>
      </c>
      <c r="H140" s="263">
        <f t="shared" si="30"/>
        <v>1.5736593632731564E-3</v>
      </c>
      <c r="I140" s="263"/>
    </row>
    <row r="141" spans="2:9" x14ac:dyDescent="0.25">
      <c r="B141" s="255">
        <v>42444</v>
      </c>
      <c r="C141" s="250">
        <v>30</v>
      </c>
      <c r="D141" s="251">
        <v>40.47983</v>
      </c>
      <c r="E141" s="251">
        <v>41.37</v>
      </c>
      <c r="F141" s="251">
        <f>C141*(E141-D141)</f>
        <v>26.705099999999931</v>
      </c>
      <c r="G141" s="251">
        <f>D141*C141</f>
        <v>1214.3949</v>
      </c>
      <c r="H141" s="263">
        <f>(E141-D141)/D141</f>
        <v>2.1990457963879731E-2</v>
      </c>
      <c r="I141" s="263" t="s">
        <v>182</v>
      </c>
    </row>
    <row r="142" spans="2:9" x14ac:dyDescent="0.25">
      <c r="B142" s="255">
        <v>42447</v>
      </c>
      <c r="C142" s="250">
        <v>0</v>
      </c>
      <c r="D142" s="251"/>
      <c r="E142" s="251"/>
      <c r="F142" s="251">
        <v>75.02</v>
      </c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  <row r="147" spans="2:9" x14ac:dyDescent="0.25">
      <c r="B147" s="250"/>
      <c r="C147" s="250"/>
      <c r="D147" s="251"/>
      <c r="E147" s="251"/>
      <c r="F147" s="251"/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</sheetData>
  <mergeCells count="2">
    <mergeCell ref="A23:A27"/>
    <mergeCell ref="A30:A33"/>
  </mergeCells>
  <conditionalFormatting sqref="O19:O3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9:K112 F109:F111">
    <cfRule type="expression" dxfId="513" priority="89">
      <formula>F44&gt;0</formula>
    </cfRule>
    <cfRule type="expression" dxfId="512" priority="90">
      <formula>F44&lt;0</formula>
    </cfRule>
  </conditionalFormatting>
  <conditionalFormatting sqref="H44:H46">
    <cfRule type="expression" dxfId="511" priority="87">
      <formula>H44&gt;0</formula>
    </cfRule>
    <cfRule type="expression" dxfId="510" priority="88">
      <formula>H44&lt;0</formula>
    </cfRule>
  </conditionalFormatting>
  <conditionalFormatting sqref="H47">
    <cfRule type="expression" dxfId="509" priority="85">
      <formula>H47&gt;0</formula>
    </cfRule>
    <cfRule type="expression" dxfId="508" priority="86">
      <formula>H47&lt;0</formula>
    </cfRule>
  </conditionalFormatting>
  <conditionalFormatting sqref="H48">
    <cfRule type="expression" dxfId="507" priority="83">
      <formula>H48&gt;0</formula>
    </cfRule>
    <cfRule type="expression" dxfId="506" priority="84">
      <formula>H48&lt;0</formula>
    </cfRule>
  </conditionalFormatting>
  <conditionalFormatting sqref="F40:F43">
    <cfRule type="expression" dxfId="505" priority="79">
      <formula>F40&gt;0</formula>
    </cfRule>
    <cfRule type="expression" dxfId="504" priority="80">
      <formula>F40&lt;0</formula>
    </cfRule>
  </conditionalFormatting>
  <conditionalFormatting sqref="H40:H43">
    <cfRule type="expression" dxfId="503" priority="77">
      <formula>H40&gt;0</formula>
    </cfRule>
    <cfRule type="expression" dxfId="502" priority="78">
      <formula>H40&lt;0</formula>
    </cfRule>
  </conditionalFormatting>
  <conditionalFormatting sqref="F49:F50">
    <cfRule type="expression" dxfId="501" priority="73">
      <formula>F49&gt;0</formula>
    </cfRule>
    <cfRule type="expression" dxfId="500" priority="74">
      <formula>F49&lt;0</formula>
    </cfRule>
  </conditionalFormatting>
  <conditionalFormatting sqref="I44:L46">
    <cfRule type="expression" dxfId="499" priority="71">
      <formula>I44&gt;0</formula>
    </cfRule>
    <cfRule type="expression" dxfId="498" priority="72">
      <formula>I44&lt;0</formula>
    </cfRule>
  </conditionalFormatting>
  <conditionalFormatting sqref="I53:I58 I50:L51">
    <cfRule type="expression" dxfId="497" priority="65">
      <formula>I50&gt;0</formula>
    </cfRule>
    <cfRule type="expression" dxfId="496" priority="66">
      <formula>I50&lt;0</formula>
    </cfRule>
  </conditionalFormatting>
  <conditionalFormatting sqref="I40:L43">
    <cfRule type="expression" dxfId="495" priority="63">
      <formula>I40&gt;0</formula>
    </cfRule>
    <cfRule type="expression" dxfId="494" priority="64">
      <formula>I40&lt;0</formula>
    </cfRule>
  </conditionalFormatting>
  <conditionalFormatting sqref="F51:F62">
    <cfRule type="expression" dxfId="493" priority="61">
      <formula>F51&gt;0</formula>
    </cfRule>
    <cfRule type="expression" dxfId="492" priority="62">
      <formula>F51&lt;0</formula>
    </cfRule>
  </conditionalFormatting>
  <conditionalFormatting sqref="Q8">
    <cfRule type="expression" dxfId="491" priority="57">
      <formula>Q8&gt;0</formula>
    </cfRule>
    <cfRule type="expression" dxfId="490" priority="58">
      <formula>Q8&lt;0</formula>
    </cfRule>
  </conditionalFormatting>
  <conditionalFormatting sqref="Q7">
    <cfRule type="expression" dxfId="489" priority="59">
      <formula>Q7&gt;0</formula>
    </cfRule>
    <cfRule type="expression" dxfId="488" priority="60">
      <formula>Q7&lt;0</formula>
    </cfRule>
  </conditionalFormatting>
  <conditionalFormatting sqref="F135:F139">
    <cfRule type="expression" dxfId="487" priority="55">
      <formula>F135&gt;0</formula>
    </cfRule>
    <cfRule type="expression" dxfId="486" priority="56">
      <formula>F135&lt;0</formula>
    </cfRule>
  </conditionalFormatting>
  <conditionalFormatting sqref="H135:H137">
    <cfRule type="expression" dxfId="485" priority="53">
      <formula>H135&gt;0</formula>
    </cfRule>
    <cfRule type="expression" dxfId="484" priority="54">
      <formula>H135&lt;0</formula>
    </cfRule>
  </conditionalFormatting>
  <conditionalFormatting sqref="H138">
    <cfRule type="expression" dxfId="483" priority="51">
      <formula>H138&gt;0</formula>
    </cfRule>
    <cfRule type="expression" dxfId="482" priority="52">
      <formula>H138&lt;0</formula>
    </cfRule>
  </conditionalFormatting>
  <conditionalFormatting sqref="H139">
    <cfRule type="expression" dxfId="481" priority="49">
      <formula>H139&gt;0</formula>
    </cfRule>
    <cfRule type="expression" dxfId="480" priority="50">
      <formula>H139&lt;0</formula>
    </cfRule>
  </conditionalFormatting>
  <conditionalFormatting sqref="H140:H149">
    <cfRule type="expression" dxfId="479" priority="47">
      <formula>H140&gt;0</formula>
    </cfRule>
    <cfRule type="expression" dxfId="478" priority="48">
      <formula>H140&lt;0</formula>
    </cfRule>
  </conditionalFormatting>
  <conditionalFormatting sqref="F131:F134">
    <cfRule type="expression" dxfId="477" priority="45">
      <formula>F131&gt;0</formula>
    </cfRule>
    <cfRule type="expression" dxfId="476" priority="46">
      <formula>F131&lt;0</formula>
    </cfRule>
  </conditionalFormatting>
  <conditionalFormatting sqref="H131:H134">
    <cfRule type="expression" dxfId="475" priority="43">
      <formula>H131&gt;0</formula>
    </cfRule>
    <cfRule type="expression" dxfId="474" priority="44">
      <formula>H131&lt;0</formula>
    </cfRule>
  </conditionalFormatting>
  <conditionalFormatting sqref="F140:F141">
    <cfRule type="expression" dxfId="473" priority="41">
      <formula>F140&gt;0</formula>
    </cfRule>
    <cfRule type="expression" dxfId="472" priority="42">
      <formula>F140&lt;0</formula>
    </cfRule>
  </conditionalFormatting>
  <conditionalFormatting sqref="I135:I137">
    <cfRule type="expression" dxfId="471" priority="39">
      <formula>I135&gt;0</formula>
    </cfRule>
    <cfRule type="expression" dxfId="470" priority="40">
      <formula>I135&lt;0</formula>
    </cfRule>
  </conditionalFormatting>
  <conditionalFormatting sqref="I138">
    <cfRule type="expression" dxfId="469" priority="37">
      <formula>I138&gt;0</formula>
    </cfRule>
    <cfRule type="expression" dxfId="468" priority="38">
      <formula>I138&lt;0</formula>
    </cfRule>
  </conditionalFormatting>
  <conditionalFormatting sqref="I139">
    <cfRule type="expression" dxfId="467" priority="35">
      <formula>I139&gt;0</formula>
    </cfRule>
    <cfRule type="expression" dxfId="466" priority="36">
      <formula>I139&lt;0</formula>
    </cfRule>
  </conditionalFormatting>
  <conditionalFormatting sqref="I140:I149">
    <cfRule type="expression" dxfId="465" priority="33">
      <formula>I140&gt;0</formula>
    </cfRule>
    <cfRule type="expression" dxfId="464" priority="34">
      <formula>I140&lt;0</formula>
    </cfRule>
  </conditionalFormatting>
  <conditionalFormatting sqref="I131:I134">
    <cfRule type="expression" dxfId="463" priority="31">
      <formula>I131&gt;0</formula>
    </cfRule>
    <cfRule type="expression" dxfId="462" priority="32">
      <formula>I131&lt;0</formula>
    </cfRule>
  </conditionalFormatting>
  <conditionalFormatting sqref="F142">
    <cfRule type="expression" dxfId="461" priority="29">
      <formula>F142&gt;0</formula>
    </cfRule>
    <cfRule type="expression" dxfId="460" priority="30">
      <formula>F142&lt;0</formula>
    </cfRule>
  </conditionalFormatting>
  <conditionalFormatting sqref="F65:F67 H66:H67 H65:L65">
    <cfRule type="expression" dxfId="459" priority="27">
      <formula>F65&gt;0</formula>
    </cfRule>
    <cfRule type="expression" dxfId="458" priority="28">
      <formula>F65&lt;0</formula>
    </cfRule>
  </conditionalFormatting>
  <conditionalFormatting sqref="R4">
    <cfRule type="expression" dxfId="457" priority="25">
      <formula>R4&gt;0</formula>
    </cfRule>
    <cfRule type="expression" dxfId="456" priority="26">
      <formula>R4&lt;0</formula>
    </cfRule>
  </conditionalFormatting>
  <conditionalFormatting sqref="F71:F74 H71:K72 H73:J74">
    <cfRule type="expression" dxfId="455" priority="23">
      <formula>F71&gt;0</formula>
    </cfRule>
    <cfRule type="expression" dxfId="454" priority="24">
      <formula>F71&lt;0</formula>
    </cfRule>
  </conditionalFormatting>
  <conditionalFormatting sqref="H79:H83 F78:F83 H78:J78 J79:J83">
    <cfRule type="expression" dxfId="453" priority="19">
      <formula>F78&gt;0</formula>
    </cfRule>
    <cfRule type="expression" dxfId="452" priority="20">
      <formula>F78&lt;0</formula>
    </cfRule>
  </conditionalFormatting>
  <conditionalFormatting sqref="I91:J91">
    <cfRule type="expression" dxfId="451" priority="17">
      <formula>I91&gt;0</formula>
    </cfRule>
    <cfRule type="expression" dxfId="450" priority="18">
      <formula>I91&lt;0</formula>
    </cfRule>
  </conditionalFormatting>
  <conditionalFormatting sqref="H87:J88 J90:K90 J89 K73:K89 F87:F91 H89:H91 K91">
    <cfRule type="expression" dxfId="449" priority="15">
      <formula>F73&gt;0</formula>
    </cfRule>
    <cfRule type="expression" dxfId="448" priority="16">
      <formula>F73&lt;0</formula>
    </cfRule>
  </conditionalFormatting>
  <conditionalFormatting sqref="H85:J86 F84:F86 H84 J84">
    <cfRule type="expression" dxfId="447" priority="13">
      <formula>F84&gt;0</formula>
    </cfRule>
    <cfRule type="expression" dxfId="446" priority="14">
      <formula>F84&lt;0</formula>
    </cfRule>
  </conditionalFormatting>
  <conditionalFormatting sqref="H92:K96 F92:F96">
    <cfRule type="expression" dxfId="445" priority="9">
      <formula>F92&gt;0</formula>
    </cfRule>
    <cfRule type="expression" dxfId="444" priority="10">
      <formula>F92&lt;0</formula>
    </cfRule>
  </conditionalFormatting>
  <conditionalFormatting sqref="H105:K105 F105">
    <cfRule type="expression" dxfId="443" priority="7">
      <formula>F105&gt;0</formula>
    </cfRule>
    <cfRule type="expression" dxfId="442" priority="8">
      <formula>F105&lt;0</formula>
    </cfRule>
  </conditionalFormatting>
  <conditionalFormatting sqref="H100:K104 F100:F104">
    <cfRule type="expression" dxfId="441" priority="5">
      <formula>F100&gt;0</formula>
    </cfRule>
    <cfRule type="expression" dxfId="440" priority="6">
      <formula>F100&lt;0</formula>
    </cfRule>
  </conditionalFormatting>
  <conditionalFormatting sqref="H99:K99 F97:F99 H97:H98 J97:K98">
    <cfRule type="expression" dxfId="439" priority="3">
      <formula>F97&gt;0</formula>
    </cfRule>
    <cfRule type="expression" dxfId="438" priority="4">
      <formula>F97&lt;0</formula>
    </cfRule>
  </conditionalFormatting>
  <conditionalFormatting sqref="H106:K108 F106:F108">
    <cfRule type="expression" dxfId="1" priority="1">
      <formula>F106&gt;0</formula>
    </cfRule>
    <cfRule type="expression" dxfId="0" priority="2">
      <formula>F106&lt;0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1237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1236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50.239899999999999</v>
      </c>
      <c r="R4" s="492">
        <v>6.4000000000000003E-3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7535.9849999999997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1429.0049999999983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372.26500000000033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5.1965319694237115E-2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3.7898164606219358E-2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1305</v>
      </c>
      <c r="U12" s="837" t="s">
        <v>1215</v>
      </c>
    </row>
    <row r="13" spans="1:21" x14ac:dyDescent="0.25">
      <c r="H13" s="70"/>
      <c r="O13" s="11" t="s">
        <v>952</v>
      </c>
      <c r="Q13" s="2">
        <f>Q4/(4.85+4.95)*2</f>
        <v>10.25304081632653</v>
      </c>
      <c r="U13" s="837" t="s">
        <v>1216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55.263890000000004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54.761490999999999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54.259092000000003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53.756692999999999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53.254294000000002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52.751894999999998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52.249496000000001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51.747096999999997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51.244698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50.742298999999996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50.239899999999999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1306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49.737501000000002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49.235101999999998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48.732703000000001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48.230303999999997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47.727905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47.225505999999996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46.723106999999999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46.220708000000002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45.718308999999998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45.215910000000001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9:K66">
    <cfRule type="expression" dxfId="337" priority="11">
      <formula>K39&gt;0</formula>
    </cfRule>
    <cfRule type="expression" dxfId="336" priority="12">
      <formula>K39&lt;0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53.42</v>
      </c>
      <c r="R4" s="494">
        <v>2.5999999999999999E-3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5342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3005.6799999999962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1807.2099999999991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0.51126375258501877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2.2837888431299139E-2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9.6687782805429858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58.762000000000008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58.227800000000009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57.693600000000004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57.159400000000005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56.625200000000007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56.091000000000001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55.556800000000003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55.022600000000004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54.488400000000006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53.9542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53.42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52.885800000000003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52.351599999999998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51.817399999999999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51.283200000000001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50.749000000000002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50.214799999999997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49.680600000000005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49.146400000000007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48.612200000000001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48.078000000000003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4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19.579999999999998</v>
      </c>
      <c r="R4" s="494">
        <v>-6.1000000000000004E-3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7831.9999999999991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533.68000000000302</v>
      </c>
      <c r="R7">
        <v>400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248.70999999999822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3.2797110488982775E-2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1314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7.9918367346938766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21.538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21.342199999999998</v>
      </c>
      <c r="U18" t="s">
        <v>1058</v>
      </c>
    </row>
    <row r="19" spans="1:21" x14ac:dyDescent="0.25">
      <c r="O19" s="81">
        <v>1.08</v>
      </c>
      <c r="P19" s="81">
        <f t="shared" si="1"/>
        <v>21.1464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20.950599999999998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20.754799999999999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20.558999999999997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20.363199999999999</v>
      </c>
      <c r="T23" s="1">
        <v>43358</v>
      </c>
      <c r="U23" t="s">
        <v>1281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20.167399999999997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19.971599999999999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19.775799999999997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19.579999999999998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19.3842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19.188399999999998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18.992599999999999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18.796799999999998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18.600999999999999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18.405199999999997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18.209399999999999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18.0136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17.817799999999998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17.622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1259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9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1239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44.14</v>
      </c>
      <c r="R4" s="475">
        <v>1.43E-2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13242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-720.16000000000076</v>
      </c>
      <c r="R7">
        <v>300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-770.11000000000058</v>
      </c>
      <c r="U8" s="855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-5.4960316469111391E-2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1233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4.4404168554598999E-2</v>
      </c>
      <c r="R11">
        <v>0.49</v>
      </c>
      <c r="V11" t="s">
        <v>1232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1289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14.6158940397351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48.554000000000002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48.112600000000008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47.671200000000006</v>
      </c>
    </row>
    <row r="21" spans="1:16" x14ac:dyDescent="0.25">
      <c r="B21" s="72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47.229800000000004</v>
      </c>
    </row>
    <row r="22" spans="1:16" x14ac:dyDescent="0.25">
      <c r="H22" s="70"/>
      <c r="O22" s="81">
        <v>1.06</v>
      </c>
      <c r="P22" s="81">
        <f t="shared" si="3"/>
        <v>46.788400000000003</v>
      </c>
    </row>
    <row r="23" spans="1:16" x14ac:dyDescent="0.25">
      <c r="H23" s="70"/>
      <c r="O23" s="81">
        <v>1.05</v>
      </c>
      <c r="P23" s="81">
        <f t="shared" si="3"/>
        <v>46.347000000000001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45.9056</v>
      </c>
    </row>
    <row r="25" spans="1:16" x14ac:dyDescent="0.25">
      <c r="H25" s="70"/>
      <c r="O25" s="81">
        <v>1.03</v>
      </c>
      <c r="P25" s="81">
        <f t="shared" si="3"/>
        <v>45.464200000000005</v>
      </c>
    </row>
    <row r="26" spans="1:16" x14ac:dyDescent="0.25">
      <c r="H26" s="70"/>
      <c r="O26" s="81">
        <v>1.02</v>
      </c>
      <c r="P26" s="81">
        <f t="shared" si="3"/>
        <v>45.022800000000004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44.581400000000002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44.14</v>
      </c>
    </row>
    <row r="29" spans="1:16" x14ac:dyDescent="0.25">
      <c r="O29" s="81">
        <v>0.99</v>
      </c>
      <c r="P29" s="81">
        <f t="shared" si="3"/>
        <v>43.698599999999999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43.257199999999997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42.815799999999996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42.374400000000001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41.933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41.491599999999998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41.050200000000004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40.608800000000002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40.167400000000001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39.725999999999999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1260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>C87*(E87-D87)</f>
        <v>-1082.9999999999998</v>
      </c>
      <c r="G87" s="39">
        <f>D87*C87</f>
        <v>14013</v>
      </c>
      <c r="H87" s="222">
        <f>(E87-D87)/D87</f>
        <v>-7.7285377863412538E-2</v>
      </c>
      <c r="I87" s="39"/>
      <c r="J87" s="39">
        <f>F87+$Q$10</f>
        <v>-1033.05</v>
      </c>
      <c r="K87" s="39"/>
      <c r="L87" s="39">
        <v>14.27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7" priority="49">
      <formula>F31&gt;0</formula>
    </cfRule>
    <cfRule type="expression" dxfId="86" priority="50">
      <formula>F31&lt;0</formula>
    </cfRule>
  </conditionalFormatting>
  <conditionalFormatting sqref="Q8">
    <cfRule type="expression" dxfId="85" priority="43">
      <formula>Q8&gt;0</formula>
    </cfRule>
    <cfRule type="expression" dxfId="84" priority="44">
      <formula>Q8&lt;0</formula>
    </cfRule>
  </conditionalFormatting>
  <conditionalFormatting sqref="Q7">
    <cfRule type="expression" dxfId="83" priority="45">
      <formula>Q7&gt;0</formula>
    </cfRule>
    <cfRule type="expression" dxfId="82" priority="46">
      <formula>Q7&lt;0</formula>
    </cfRule>
  </conditionalFormatting>
  <conditionalFormatting sqref="M92">
    <cfRule type="expression" dxfId="81" priority="41">
      <formula>M92&gt;0</formula>
    </cfRule>
    <cfRule type="expression" dxfId="80" priority="42">
      <formula>M92&lt;0</formula>
    </cfRule>
  </conditionalFormatting>
  <conditionalFormatting sqref="J45">
    <cfRule type="expression" dxfId="79" priority="39">
      <formula>J45&gt;0</formula>
    </cfRule>
    <cfRule type="expression" dxfId="78" priority="40">
      <formula>J45&lt;0</formula>
    </cfRule>
  </conditionalFormatting>
  <conditionalFormatting sqref="J46:J58 J59:K65 K69:K71 K66:K67">
    <cfRule type="expression" dxfId="77" priority="37">
      <formula>J46&gt;0</formula>
    </cfRule>
    <cfRule type="expression" dxfId="76" priority="38">
      <formula>J46&lt;0</formula>
    </cfRule>
  </conditionalFormatting>
  <conditionalFormatting sqref="Q10">
    <cfRule type="expression" dxfId="75" priority="35">
      <formula>Q10&gt;0</formula>
    </cfRule>
    <cfRule type="expression" dxfId="74" priority="36">
      <formula>Q10&lt;0</formula>
    </cfRule>
  </conditionalFormatting>
  <conditionalFormatting sqref="Q9">
    <cfRule type="expression" dxfId="73" priority="33">
      <formula>Q9&gt;0</formula>
    </cfRule>
    <cfRule type="expression" dxfId="72" priority="34">
      <formula>Q9&lt;0</formula>
    </cfRule>
  </conditionalFormatting>
  <conditionalFormatting sqref="F68 H68">
    <cfRule type="expression" dxfId="71" priority="31">
      <formula>F68&gt;0</formula>
    </cfRule>
    <cfRule type="expression" dxfId="70" priority="32">
      <formula>F68&lt;0</formula>
    </cfRule>
  </conditionalFormatting>
  <conditionalFormatting sqref="K68">
    <cfRule type="expression" dxfId="69" priority="29">
      <formula>K68&gt;0</formula>
    </cfRule>
    <cfRule type="expression" dxfId="68" priority="30">
      <formula>K68&lt;0</formula>
    </cfRule>
  </conditionalFormatting>
  <conditionalFormatting sqref="F69 H69">
    <cfRule type="expression" dxfId="67" priority="27">
      <formula>F69&gt;0</formula>
    </cfRule>
    <cfRule type="expression" dxfId="66" priority="28">
      <formula>F69&lt;0</formula>
    </cfRule>
  </conditionalFormatting>
  <conditionalFormatting sqref="F70:F72 H70:H72">
    <cfRule type="expression" dxfId="65" priority="23">
      <formula>F70&gt;0</formula>
    </cfRule>
    <cfRule type="expression" dxfId="64" priority="24">
      <formula>F70&lt;0</formula>
    </cfRule>
  </conditionalFormatting>
  <conditionalFormatting sqref="L59:L63">
    <cfRule type="expression" dxfId="63" priority="19">
      <formula>L59&gt;0</formula>
    </cfRule>
    <cfRule type="expression" dxfId="62" priority="20">
      <formula>L59&lt;0</formula>
    </cfRule>
  </conditionalFormatting>
  <conditionalFormatting sqref="F73:F75 H73:H75">
    <cfRule type="expression" dxfId="61" priority="15">
      <formula>F73&gt;0</formula>
    </cfRule>
    <cfRule type="expression" dxfId="60" priority="16">
      <formula>F73&lt;0</formula>
    </cfRule>
  </conditionalFormatting>
  <conditionalFormatting sqref="K72:K73">
    <cfRule type="expression" dxfId="59" priority="13">
      <formula>K72&gt;0</formula>
    </cfRule>
    <cfRule type="expression" dxfId="58" priority="14">
      <formula>K72&lt;0</formula>
    </cfRule>
  </conditionalFormatting>
  <conditionalFormatting sqref="K77">
    <cfRule type="expression" dxfId="57" priority="9">
      <formula>K77&gt;0</formula>
    </cfRule>
    <cfRule type="expression" dxfId="56" priority="10">
      <formula>K77&lt;0</formula>
    </cfRule>
  </conditionalFormatting>
  <conditionalFormatting sqref="K80 F79:F83 H79:H83">
    <cfRule type="expression" dxfId="55" priority="7">
      <formula>F79&gt;0</formula>
    </cfRule>
    <cfRule type="expression" dxfId="54" priority="8">
      <formula>F79&lt;0</formula>
    </cfRule>
  </conditionalFormatting>
  <conditionalFormatting sqref="J84:K84 J85 F84:F87 H84:H87">
    <cfRule type="expression" dxfId="53" priority="3">
      <formula>F84&gt;0</formula>
    </cfRule>
    <cfRule type="expression" dxfId="52" priority="4">
      <formula>F84&lt;0</formula>
    </cfRule>
  </conditionalFormatting>
  <conditionalFormatting sqref="J86:J87">
    <cfRule type="expression" dxfId="51" priority="1">
      <formula>J86&gt;0</formula>
    </cfRule>
    <cfRule type="expression" dxfId="50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8" t="s">
        <v>78</v>
      </c>
      <c r="P45" s="87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2018-10-30T02:38:41Z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