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8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07" l="1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6" i="25"/>
  <c r="G266" i="25"/>
  <c r="H266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5" i="25"/>
  <c r="G265" i="25"/>
  <c r="H265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F19" i="108"/>
  <c r="K85" i="108"/>
  <c r="F85" i="108"/>
  <c r="C19" i="108"/>
  <c r="M19" i="108"/>
  <c r="H85" i="108"/>
  <c r="H19" i="108"/>
  <c r="C85" i="108"/>
  <c r="M85" i="108"/>
  <c r="M66" i="108" l="1"/>
  <c r="Q10" i="108" s="1"/>
  <c r="Q2" i="108"/>
  <c r="Q8" i="108" s="1"/>
  <c r="P709" i="38"/>
  <c r="O709" i="38"/>
  <c r="Z709" i="38"/>
  <c r="U709" i="38"/>
  <c r="H24" i="8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M85" i="107"/>
  <c r="C19" i="107"/>
  <c r="M19" i="107"/>
  <c r="F85" i="107"/>
  <c r="C85" i="107"/>
  <c r="F19" i="107"/>
  <c r="H19" i="107"/>
  <c r="H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85" i="106"/>
  <c r="K85" i="106"/>
  <c r="F19" i="106"/>
  <c r="M85" i="106"/>
  <c r="C19" i="106"/>
  <c r="M19" i="106"/>
  <c r="K19" i="106"/>
  <c r="H19" i="106"/>
  <c r="H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3" i="46"/>
  <c r="H73" i="46"/>
  <c r="G73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33" i="46"/>
  <c r="H19" i="47"/>
  <c r="C19" i="47"/>
  <c r="C33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F19" i="105"/>
  <c r="C19" i="105"/>
  <c r="H85" i="105"/>
  <c r="C85" i="105"/>
  <c r="H19" i="105"/>
  <c r="M19" i="105"/>
  <c r="K19" i="105"/>
  <c r="K85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M19" i="104"/>
  <c r="C85" i="104"/>
  <c r="K19" i="104"/>
  <c r="F19" i="104"/>
  <c r="H85" i="104"/>
  <c r="K85" i="104"/>
  <c r="M85" i="104"/>
  <c r="H19" i="104"/>
  <c r="F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K85" i="103"/>
  <c r="K19" i="103"/>
  <c r="F85" i="103"/>
  <c r="H19" i="103"/>
  <c r="C19" i="103"/>
  <c r="F19" i="103"/>
  <c r="M85" i="103"/>
  <c r="M19" i="103"/>
  <c r="C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C19" i="102"/>
  <c r="H85" i="102"/>
  <c r="H19" i="102"/>
  <c r="F85" i="102"/>
  <c r="M19" i="102"/>
  <c r="F19" i="102"/>
  <c r="K19" i="102"/>
  <c r="K85" i="102"/>
  <c r="C85" i="102"/>
  <c r="M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H19" i="99"/>
  <c r="K19" i="100"/>
  <c r="F19" i="101"/>
  <c r="M85" i="100"/>
  <c r="K85" i="101"/>
  <c r="M19" i="99"/>
  <c r="C19" i="100"/>
  <c r="M19" i="101"/>
  <c r="K85" i="100"/>
  <c r="F85" i="100"/>
  <c r="M85" i="101"/>
  <c r="F85" i="99"/>
  <c r="M19" i="100"/>
  <c r="F85" i="101"/>
  <c r="C19" i="99"/>
  <c r="C85" i="100"/>
  <c r="F19" i="100"/>
  <c r="K19" i="99"/>
  <c r="H85" i="101"/>
  <c r="H19" i="101"/>
  <c r="C85" i="101"/>
  <c r="H85" i="99"/>
  <c r="F19" i="99"/>
  <c r="H85" i="100"/>
  <c r="C19" i="101"/>
  <c r="M85" i="99"/>
  <c r="K85" i="99"/>
  <c r="H19" i="100"/>
  <c r="C85" i="99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85" i="97"/>
  <c r="M19" i="97"/>
  <c r="K85" i="98"/>
  <c r="K19" i="98"/>
  <c r="K25" i="88"/>
  <c r="K19" i="97"/>
  <c r="F19" i="97"/>
  <c r="H19" i="97"/>
  <c r="C85" i="98"/>
  <c r="F85" i="97"/>
  <c r="M19" i="98"/>
  <c r="C85" i="97"/>
  <c r="M85" i="98"/>
  <c r="C19" i="98"/>
  <c r="H85" i="97"/>
  <c r="C19" i="97"/>
  <c r="F19" i="98"/>
  <c r="K85" i="97"/>
  <c r="H19" i="98"/>
  <c r="F85" i="98"/>
  <c r="H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K84" i="96"/>
  <c r="H19" i="96"/>
  <c r="H84" i="96"/>
  <c r="K19" i="96"/>
  <c r="F19" i="96"/>
  <c r="C19" i="96"/>
  <c r="C84" i="96"/>
  <c r="M19" i="96"/>
  <c r="F84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K85" i="95"/>
  <c r="F19" i="95"/>
  <c r="M85" i="95"/>
  <c r="H85" i="95"/>
  <c r="M19" i="95"/>
  <c r="C85" i="95"/>
  <c r="C19" i="95"/>
  <c r="H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C19" i="94"/>
  <c r="C85" i="94"/>
  <c r="F19" i="94"/>
  <c r="K19" i="94"/>
  <c r="H19" i="94"/>
  <c r="F85" i="94"/>
  <c r="M19" i="94"/>
  <c r="M85" i="94"/>
  <c r="H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M19" i="93"/>
  <c r="C85" i="93"/>
  <c r="M85" i="93"/>
  <c r="H19" i="93"/>
  <c r="K85" i="93"/>
  <c r="H85" i="93"/>
  <c r="F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2"/>
  <c r="F85" i="92"/>
  <c r="H85" i="92"/>
  <c r="M85" i="92"/>
  <c r="F19" i="47"/>
  <c r="F19" i="92"/>
  <c r="M85" i="91"/>
  <c r="K19" i="92"/>
  <c r="K19" i="91"/>
  <c r="K85" i="92"/>
  <c r="C19" i="92"/>
  <c r="C85" i="91"/>
  <c r="C85" i="92"/>
  <c r="F19" i="91"/>
  <c r="F85" i="91"/>
  <c r="C19" i="91"/>
  <c r="H19" i="91"/>
  <c r="H85" i="91"/>
  <c r="M19" i="91"/>
  <c r="M19" i="92"/>
  <c r="K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C19" i="90"/>
  <c r="H19" i="90"/>
  <c r="K19" i="90"/>
  <c r="F85" i="90"/>
  <c r="M19" i="90"/>
  <c r="C85" i="90"/>
  <c r="M85" i="90"/>
  <c r="H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85" i="89"/>
  <c r="M19" i="89"/>
  <c r="H85" i="89"/>
  <c r="H19" i="89"/>
  <c r="K19" i="89"/>
  <c r="K85" i="89"/>
  <c r="F19" i="89"/>
  <c r="C19" i="89"/>
  <c r="C85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97" i="88"/>
  <c r="C85" i="87"/>
  <c r="M85" i="87"/>
  <c r="C19" i="87"/>
  <c r="H19" i="87"/>
  <c r="F97" i="88"/>
  <c r="F19" i="87"/>
  <c r="K97" i="88"/>
  <c r="K85" i="87"/>
  <c r="K19" i="87"/>
  <c r="M19" i="87"/>
  <c r="M97" i="88"/>
  <c r="H85" i="87"/>
  <c r="M25" i="88"/>
  <c r="H97" i="88"/>
  <c r="F85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19" i="86"/>
  <c r="F19" i="86"/>
  <c r="K85" i="86"/>
  <c r="M85" i="86"/>
  <c r="C85" i="86"/>
  <c r="H19" i="86"/>
  <c r="F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H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M33" i="46"/>
  <c r="K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C85" i="85"/>
  <c r="M19" i="85"/>
  <c r="F19" i="85"/>
  <c r="H85" i="85"/>
  <c r="H19" i="85"/>
  <c r="K19" i="85"/>
  <c r="F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19" i="83"/>
  <c r="C19" i="83"/>
  <c r="H19" i="83"/>
  <c r="F25" i="84"/>
  <c r="C107" i="84"/>
  <c r="K85" i="83"/>
  <c r="M107" i="84"/>
  <c r="K19" i="83"/>
  <c r="F107" i="84"/>
  <c r="K107" i="84"/>
  <c r="H107" i="84"/>
  <c r="F85" i="83"/>
  <c r="M25" i="84"/>
  <c r="M85" i="83"/>
  <c r="H25" i="84"/>
  <c r="C25" i="84"/>
  <c r="C85" i="83"/>
  <c r="F19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F60" i="82"/>
  <c r="K60" i="82"/>
  <c r="F19" i="82"/>
  <c r="H18" i="74"/>
  <c r="H19" i="82"/>
  <c r="H60" i="82"/>
  <c r="C19" i="82"/>
  <c r="M60" i="82"/>
  <c r="C60" i="82"/>
  <c r="M19" i="82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F78" i="75"/>
  <c r="M96" i="31"/>
  <c r="M78" i="75"/>
  <c r="K78" i="75"/>
  <c r="H78" i="75"/>
  <c r="K96" i="31"/>
  <c r="H96" i="31"/>
  <c r="F96" i="31"/>
  <c r="C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19" i="64"/>
  <c r="H19" i="64"/>
  <c r="M85" i="64"/>
  <c r="K19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07" i="81"/>
  <c r="F30" i="81"/>
  <c r="M107" i="81"/>
  <c r="H30" i="81"/>
  <c r="C107" i="81"/>
  <c r="F107" i="81"/>
  <c r="K107" i="81"/>
  <c r="M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M85" i="80"/>
  <c r="K85" i="80"/>
  <c r="C19" i="80"/>
  <c r="M19" i="80"/>
  <c r="F19" i="80"/>
  <c r="K19" i="80"/>
  <c r="F85" i="80"/>
  <c r="H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H19" i="79"/>
  <c r="C65" i="79"/>
  <c r="M19" i="79"/>
  <c r="F65" i="79"/>
  <c r="C19" i="79"/>
  <c r="K65" i="79"/>
  <c r="K19" i="79"/>
  <c r="F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C19" i="78"/>
  <c r="F85" i="78"/>
  <c r="H85" i="78"/>
  <c r="M85" i="78"/>
  <c r="C85" i="78"/>
  <c r="M19" i="78"/>
  <c r="H19" i="78"/>
  <c r="K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H19" i="77"/>
  <c r="H89" i="77"/>
  <c r="C89" i="77"/>
  <c r="M19" i="77"/>
  <c r="C19" i="77"/>
  <c r="K89" i="77"/>
  <c r="M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2" i="69" s="1"/>
  <c r="P406" i="38"/>
  <c r="K29" i="69" l="1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H19" i="76"/>
  <c r="M19" i="76"/>
  <c r="K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F93" i="68"/>
  <c r="H93" i="68"/>
  <c r="K93" i="68"/>
  <c r="C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9" i="25"/>
  <c r="H799" i="25"/>
  <c r="C799" i="25"/>
  <c r="F775" i="25"/>
  <c r="F774" i="25"/>
  <c r="F773" i="25"/>
  <c r="F772" i="25"/>
  <c r="F771" i="25"/>
  <c r="F770" i="25"/>
  <c r="F769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F681" i="25"/>
  <c r="F680" i="25"/>
  <c r="F679" i="25"/>
  <c r="K678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00" i="25"/>
  <c r="K800" i="25"/>
  <c r="F800" i="25"/>
  <c r="M800" i="25"/>
  <c r="H800" i="25"/>
  <c r="O364" i="38" l="1"/>
  <c r="Z364" i="38"/>
  <c r="N363" i="38"/>
  <c r="F799" i="25"/>
  <c r="K799" i="25"/>
  <c r="P363" i="38"/>
  <c r="O363" i="38" l="1"/>
  <c r="Z363" i="38"/>
  <c r="M536" i="25"/>
  <c r="Q10" i="25" s="1"/>
  <c r="K265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H282" i="25"/>
  <c r="G282" i="25"/>
  <c r="H281" i="25"/>
  <c r="G281" i="25"/>
  <c r="H280" i="25"/>
  <c r="G280" i="25"/>
  <c r="H279" i="25"/>
  <c r="G279" i="25"/>
  <c r="H278" i="25"/>
  <c r="G278" i="25"/>
  <c r="H277" i="25"/>
  <c r="G277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35" i="58"/>
  <c r="F100" i="25"/>
  <c r="H23" i="17"/>
  <c r="K19" i="50"/>
  <c r="C19" i="45"/>
  <c r="K25" i="31"/>
  <c r="M104" i="45"/>
  <c r="H65" i="63"/>
  <c r="M25" i="31"/>
  <c r="F35" i="58"/>
  <c r="M51" i="54"/>
  <c r="M65" i="63"/>
  <c r="F19" i="60"/>
  <c r="C23" i="57"/>
  <c r="H19" i="72"/>
  <c r="C19" i="70"/>
  <c r="K75" i="41"/>
  <c r="K51" i="54"/>
  <c r="H19" i="62"/>
  <c r="C19" i="72"/>
  <c r="F23" i="57"/>
  <c r="M58" i="51"/>
  <c r="M75" i="41"/>
  <c r="C86" i="53"/>
  <c r="K19" i="41"/>
  <c r="C19" i="53"/>
  <c r="H19" i="60"/>
  <c r="K19" i="66"/>
  <c r="F19" i="53"/>
  <c r="K19" i="72"/>
  <c r="M19" i="69"/>
  <c r="M81" i="61"/>
  <c r="M65" i="71"/>
  <c r="K184" i="58"/>
  <c r="H25" i="31"/>
  <c r="C19" i="59"/>
  <c r="F30" i="40"/>
  <c r="K19" i="70"/>
  <c r="K19" i="59"/>
  <c r="F72" i="59"/>
  <c r="K19" i="3"/>
  <c r="F25" i="43"/>
  <c r="K19" i="73"/>
  <c r="F119" i="7"/>
  <c r="M213" i="57"/>
  <c r="M451" i="17"/>
  <c r="F104" i="45"/>
  <c r="F65" i="63"/>
  <c r="K58" i="51"/>
  <c r="C19" i="60"/>
  <c r="C67" i="60"/>
  <c r="H19" i="68"/>
  <c r="H213" i="57"/>
  <c r="C55" i="50"/>
  <c r="H19" i="53"/>
  <c r="F100" i="34"/>
  <c r="C30" i="40"/>
  <c r="K90" i="72"/>
  <c r="K23" i="57"/>
  <c r="F19" i="61"/>
  <c r="K19" i="63"/>
  <c r="C100" i="25"/>
  <c r="M19" i="34"/>
  <c r="C19" i="69"/>
  <c r="M100" i="34"/>
  <c r="K55" i="50"/>
  <c r="F19" i="50"/>
  <c r="M86" i="53"/>
  <c r="F213" i="57"/>
  <c r="M19" i="54"/>
  <c r="M19" i="50"/>
  <c r="K81" i="61"/>
  <c r="C19" i="75"/>
  <c r="H19" i="71"/>
  <c r="C19" i="50"/>
  <c r="K19" i="61"/>
  <c r="F67" i="60"/>
  <c r="C451" i="17"/>
  <c r="H55" i="50"/>
  <c r="H100" i="34"/>
  <c r="F19" i="52"/>
  <c r="C30" i="49"/>
  <c r="C19" i="34"/>
  <c r="C51" i="54"/>
  <c r="F90" i="72"/>
  <c r="M19" i="62"/>
  <c r="C19" i="73"/>
  <c r="M67" i="60"/>
  <c r="F23" i="17"/>
  <c r="C94" i="52"/>
  <c r="F19" i="70"/>
  <c r="H81" i="61"/>
  <c r="C119" i="7"/>
  <c r="F19" i="3"/>
  <c r="F19" i="68"/>
  <c r="H63" i="66"/>
  <c r="F75" i="41"/>
  <c r="K104" i="45"/>
  <c r="F19" i="75"/>
  <c r="F156" i="49"/>
  <c r="M19" i="41"/>
  <c r="C213" i="57"/>
  <c r="M19" i="53"/>
  <c r="H19" i="3"/>
  <c r="F19" i="62"/>
  <c r="H19" i="52"/>
  <c r="C19" i="63"/>
  <c r="K18" i="74"/>
  <c r="M23" i="57"/>
  <c r="H19" i="63"/>
  <c r="F30" i="49"/>
  <c r="F19" i="63"/>
  <c r="F19" i="41"/>
  <c r="M19" i="60"/>
  <c r="K35" i="58"/>
  <c r="F65" i="71"/>
  <c r="K19" i="55"/>
  <c r="H119" i="7"/>
  <c r="K19" i="53"/>
  <c r="C104" i="45"/>
  <c r="F19" i="34"/>
  <c r="K23" i="17"/>
  <c r="C85" i="64"/>
  <c r="F19" i="59"/>
  <c r="C65" i="63"/>
  <c r="K19" i="62"/>
  <c r="H100" i="25"/>
  <c r="F19" i="64"/>
  <c r="H19" i="59"/>
  <c r="F51" i="54"/>
  <c r="F19" i="73"/>
  <c r="M19" i="72"/>
  <c r="M19" i="59"/>
  <c r="F18" i="74"/>
  <c r="M184" i="58"/>
  <c r="M19" i="61"/>
  <c r="C19" i="68"/>
  <c r="K65" i="63"/>
  <c r="C75" i="41"/>
  <c r="K19" i="54"/>
  <c r="C19" i="52"/>
  <c r="K19" i="75"/>
  <c r="H451" i="17"/>
  <c r="H19" i="73"/>
  <c r="H65" i="71"/>
  <c r="H19" i="41"/>
  <c r="M19" i="70"/>
  <c r="C81" i="61"/>
  <c r="H51" i="54"/>
  <c r="M63" i="66"/>
  <c r="K19" i="60"/>
  <c r="M19" i="55"/>
  <c r="K86" i="53"/>
  <c r="H90" i="72"/>
  <c r="F19" i="45"/>
  <c r="H72" i="59"/>
  <c r="M19" i="52"/>
  <c r="M35" i="58"/>
  <c r="H35" i="58"/>
  <c r="K19" i="71"/>
  <c r="K451" i="17"/>
  <c r="C19" i="66"/>
  <c r="C19" i="3"/>
  <c r="M19" i="75"/>
  <c r="F451" i="17"/>
  <c r="C77" i="70"/>
  <c r="F81" i="61"/>
  <c r="K65" i="71"/>
  <c r="F19" i="72"/>
  <c r="M55" i="50"/>
  <c r="F77" i="70"/>
  <c r="F25" i="31"/>
  <c r="H19" i="34"/>
  <c r="M23" i="17"/>
  <c r="H77" i="70"/>
  <c r="H86" i="53"/>
  <c r="H19" i="69"/>
  <c r="F184" i="58"/>
  <c r="K19" i="69"/>
  <c r="K63" i="66"/>
  <c r="M19" i="3"/>
  <c r="H156" i="49"/>
  <c r="C19" i="71"/>
  <c r="F86" i="53"/>
  <c r="H19" i="75"/>
  <c r="F58" i="51"/>
  <c r="H104" i="45"/>
  <c r="C65" i="71"/>
  <c r="H19" i="66"/>
  <c r="K19" i="34"/>
  <c r="H19" i="61"/>
  <c r="K100" i="34"/>
  <c r="F19" i="54"/>
  <c r="M30" i="49"/>
  <c r="H19" i="55"/>
  <c r="H19" i="54"/>
  <c r="K119" i="7"/>
  <c r="C19" i="54"/>
  <c r="H184" i="58"/>
  <c r="F19" i="66"/>
  <c r="C19" i="55"/>
  <c r="K72" i="59"/>
  <c r="F94" i="52"/>
  <c r="F55" i="50"/>
  <c r="K213" i="57"/>
  <c r="H75" i="41"/>
  <c r="M94" i="52"/>
  <c r="C19" i="62"/>
  <c r="M77" i="70"/>
  <c r="K19" i="68"/>
  <c r="M19" i="73"/>
  <c r="K156" i="49"/>
  <c r="C19" i="61"/>
  <c r="M19" i="68"/>
  <c r="M72" i="59"/>
  <c r="K94" i="52"/>
  <c r="C63" i="66"/>
  <c r="H30" i="40"/>
  <c r="K19" i="52"/>
  <c r="C156" i="49"/>
  <c r="C19" i="41"/>
  <c r="M90" i="72"/>
  <c r="C100" i="34"/>
  <c r="F19" i="69"/>
  <c r="H19" i="50"/>
  <c r="H94" i="52"/>
  <c r="M19" i="63"/>
  <c r="H67" i="60"/>
  <c r="C90" i="72"/>
  <c r="K77" i="70"/>
  <c r="F85" i="64"/>
  <c r="M19" i="71"/>
  <c r="M19" i="45"/>
  <c r="C72" i="59"/>
  <c r="M119" i="7"/>
  <c r="K67" i="60"/>
  <c r="C25" i="31"/>
  <c r="F63" i="66"/>
  <c r="F19" i="55"/>
  <c r="M19" i="66"/>
  <c r="M30" i="40"/>
  <c r="K30" i="40"/>
  <c r="M156" i="49"/>
  <c r="C23" i="17"/>
  <c r="F19" i="71"/>
  <c r="C19" i="64"/>
  <c r="H19" i="70"/>
  <c r="C184" i="58"/>
  <c r="V713" i="38" l="1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13" i="38" l="1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3" i="38" l="1"/>
  <c r="Q710" i="38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<sst xmlns="http://schemas.openxmlformats.org/spreadsheetml/2006/main" count="7980" uniqueCount="1278">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</sst>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12" fillId="0" borderId="0" xfId="0" applyNumberFormat="1" applyFont="1"/>
    <xf numFmtId="0" fontId="0" fillId="0" borderId="0" xfId="0" applyNumberFormat="1" applyAlignment="1">
      <alignment horizontal="lef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14"/>
      <tableStyleElement type="headerRow" dxfId="291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09296"/>
        <c:axId val="419504344"/>
      </c:scatterChart>
      <c:valAx>
        <c:axId val="47250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504344"/>
        <c:crosses val="autoZero"/>
        <c:crossBetween val="midCat"/>
      </c:valAx>
      <c:valAx>
        <c:axId val="4195043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50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2808"/>
        <c:axId val="485897120"/>
      </c:scatterChart>
      <c:valAx>
        <c:axId val="48589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7120"/>
        <c:crosses val="autoZero"/>
        <c:crossBetween val="midCat"/>
      </c:valAx>
      <c:valAx>
        <c:axId val="48589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28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7904"/>
        <c:axId val="485899864"/>
      </c:scatterChart>
      <c:valAx>
        <c:axId val="48589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9864"/>
        <c:crosses val="autoZero"/>
        <c:crossBetween val="midCat"/>
      </c:valAx>
      <c:valAx>
        <c:axId val="4858998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9472"/>
        <c:axId val="485900256"/>
      </c:scatterChart>
      <c:valAx>
        <c:axId val="48589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900256"/>
        <c:crosses val="autoZero"/>
        <c:crossBetween val="midCat"/>
      </c:valAx>
      <c:valAx>
        <c:axId val="4859002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3592"/>
        <c:axId val="485898296"/>
      </c:scatterChart>
      <c:valAx>
        <c:axId val="48589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8296"/>
        <c:crosses val="autoZero"/>
        <c:crossBetween val="midCat"/>
      </c:valAx>
      <c:valAx>
        <c:axId val="48589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3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5160"/>
        <c:axId val="485895552"/>
      </c:scatterChart>
      <c:valAx>
        <c:axId val="48589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5552"/>
        <c:crosses val="autoZero"/>
        <c:crossBetween val="midCat"/>
      </c:valAx>
      <c:valAx>
        <c:axId val="4858955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22768"/>
        <c:axId val="486521984"/>
      </c:scatterChart>
      <c:valAx>
        <c:axId val="4865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1984"/>
        <c:crosses val="autoZero"/>
        <c:crossBetween val="midCat"/>
      </c:valAx>
      <c:valAx>
        <c:axId val="486521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27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523944"/>
        <c:axId val="486524728"/>
      </c:scatterChart>
      <c:valAx>
        <c:axId val="48652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4728"/>
        <c:crosses val="autoZero"/>
        <c:crossBetween val="midCat"/>
      </c:valAx>
      <c:valAx>
        <c:axId val="48652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3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25904"/>
        <c:axId val="486526296"/>
      </c:lineChart>
      <c:dateAx>
        <c:axId val="48652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6296"/>
        <c:crosses val="autoZero"/>
        <c:auto val="1"/>
        <c:lblOffset val="100"/>
        <c:baseTimeUnit val="days"/>
      </c:dateAx>
      <c:valAx>
        <c:axId val="48652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87320"/>
        <c:axId val="488785752"/>
      </c:lineChart>
      <c:dateAx>
        <c:axId val="48878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5752"/>
        <c:crosses val="autoZero"/>
        <c:auto val="1"/>
        <c:lblOffset val="100"/>
        <c:baseTimeUnit val="days"/>
      </c:dateAx>
      <c:valAx>
        <c:axId val="488785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79872"/>
        <c:axId val="488781832"/>
      </c:lineChart>
      <c:dateAx>
        <c:axId val="48877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1832"/>
        <c:crosses val="autoZero"/>
        <c:auto val="1"/>
        <c:lblOffset val="100"/>
        <c:baseTimeUnit val="days"/>
      </c:dateAx>
      <c:valAx>
        <c:axId val="488781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7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781048"/>
        <c:axId val="488783792"/>
      </c:lineChart>
      <c:dateAx>
        <c:axId val="488781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3792"/>
        <c:crosses val="autoZero"/>
        <c:auto val="1"/>
        <c:lblOffset val="100"/>
        <c:baseTimeUnit val="days"/>
      </c:dateAx>
      <c:valAx>
        <c:axId val="48878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784576"/>
        <c:axId val="485893200"/>
      </c:lineChart>
      <c:dateAx>
        <c:axId val="488784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3200"/>
        <c:crosses val="autoZero"/>
        <c:auto val="1"/>
        <c:lblOffset val="100"/>
        <c:baseTimeUnit val="days"/>
      </c:dateAx>
      <c:valAx>
        <c:axId val="48589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78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96728"/>
        <c:axId val="485894768"/>
      </c:lineChart>
      <c:dateAx>
        <c:axId val="48589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4768"/>
        <c:crosses val="autoZero"/>
        <c:auto val="1"/>
        <c:lblOffset val="100"/>
        <c:baseTimeUnit val="days"/>
      </c:dateAx>
      <c:valAx>
        <c:axId val="48589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018200"/>
        <c:axId val="488018984"/>
      </c:lineChart>
      <c:dateAx>
        <c:axId val="488018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8984"/>
        <c:crosses val="autoZero"/>
        <c:auto val="1"/>
        <c:lblOffset val="100"/>
        <c:baseTimeUnit val="days"/>
      </c:dateAx>
      <c:valAx>
        <c:axId val="48801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8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</c:numCache>
            </c:numRef>
          </c:cat>
          <c:val>
            <c:numRef>
              <c:f>MRO!$D$104:$D$274</c:f>
              <c:numCache>
                <c:formatCode>0.000</c:formatCode>
                <c:ptCount val="17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</c:numCache>
            </c:numRef>
          </c:cat>
          <c:val>
            <c:numRef>
              <c:f>MRO!$E$104:$E$274</c:f>
              <c:numCache>
                <c:formatCode>0.00</c:formatCode>
                <c:ptCount val="17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20944"/>
        <c:axId val="488015848"/>
      </c:lineChart>
      <c:dateAx>
        <c:axId val="488020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5848"/>
        <c:crosses val="autoZero"/>
        <c:auto val="1"/>
        <c:lblOffset val="100"/>
        <c:baseTimeUnit val="days"/>
      </c:dateAx>
      <c:valAx>
        <c:axId val="48801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2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</c:numCache>
            </c:numRef>
          </c:cat>
          <c:val>
            <c:numRef>
              <c:f>MRO!$K$104:$K$274</c:f>
              <c:numCache>
                <c:formatCode>0.00</c:formatCode>
                <c:ptCount val="171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019768"/>
        <c:axId val="488019376"/>
      </c:lineChart>
      <c:dateAx>
        <c:axId val="488019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9376"/>
        <c:crosses val="autoZero"/>
        <c:auto val="1"/>
        <c:lblOffset val="100"/>
        <c:baseTimeUnit val="days"/>
      </c:dateAx>
      <c:valAx>
        <c:axId val="4880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20160"/>
        <c:axId val="488016240"/>
      </c:lineChart>
      <c:dateAx>
        <c:axId val="48802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6240"/>
        <c:crosses val="autoZero"/>
        <c:auto val="1"/>
        <c:lblOffset val="100"/>
        <c:baseTimeUnit val="days"/>
      </c:dateAx>
      <c:valAx>
        <c:axId val="4880162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2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22512"/>
        <c:axId val="488022904"/>
      </c:lineChart>
      <c:dateAx>
        <c:axId val="488022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22904"/>
        <c:crosses val="autoZero"/>
        <c:auto val="1"/>
        <c:lblOffset val="100"/>
        <c:baseTimeUnit val="days"/>
      </c:dateAx>
      <c:valAx>
        <c:axId val="48802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2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021336"/>
        <c:axId val="488017416"/>
      </c:lineChart>
      <c:catAx>
        <c:axId val="48802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17416"/>
        <c:crosses val="autoZero"/>
        <c:auto val="1"/>
        <c:lblAlgn val="ctr"/>
        <c:lblOffset val="100"/>
        <c:noMultiLvlLbl val="0"/>
      </c:catAx>
      <c:valAx>
        <c:axId val="48801741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0213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26688"/>
        <c:axId val="502334128"/>
      </c:lineChart>
      <c:catAx>
        <c:axId val="48652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4128"/>
        <c:crosses val="autoZero"/>
        <c:auto val="1"/>
        <c:lblAlgn val="ctr"/>
        <c:lblOffset val="100"/>
        <c:noMultiLvlLbl val="0"/>
      </c:catAx>
      <c:valAx>
        <c:axId val="50233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66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37656"/>
        <c:axId val="502334912"/>
      </c:lineChart>
      <c:dateAx>
        <c:axId val="502337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4912"/>
        <c:crosses val="autoZero"/>
        <c:auto val="1"/>
        <c:lblOffset val="100"/>
        <c:baseTimeUnit val="days"/>
      </c:dateAx>
      <c:valAx>
        <c:axId val="50233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35696"/>
        <c:axId val="502340008"/>
      </c:lineChart>
      <c:dateAx>
        <c:axId val="502335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40008"/>
        <c:crosses val="autoZero"/>
        <c:auto val="1"/>
        <c:lblOffset val="100"/>
        <c:baseTimeUnit val="days"/>
      </c:dateAx>
      <c:valAx>
        <c:axId val="50234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36872"/>
        <c:axId val="502333344"/>
      </c:lineChart>
      <c:dateAx>
        <c:axId val="50233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3344"/>
        <c:crosses val="autoZero"/>
        <c:auto val="1"/>
        <c:lblOffset val="100"/>
        <c:baseTimeUnit val="days"/>
      </c:dateAx>
      <c:valAx>
        <c:axId val="50233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38832"/>
        <c:axId val="502340400"/>
      </c:lineChart>
      <c:dateAx>
        <c:axId val="502338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40400"/>
        <c:crosses val="autoZero"/>
        <c:auto val="1"/>
        <c:lblOffset val="100"/>
        <c:baseTimeUnit val="days"/>
      </c:dateAx>
      <c:valAx>
        <c:axId val="50234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39616"/>
        <c:axId val="502340792"/>
      </c:lineChart>
      <c:dateAx>
        <c:axId val="502339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40792"/>
        <c:crosses val="autoZero"/>
        <c:auto val="1"/>
        <c:lblOffset val="100"/>
        <c:baseTimeUnit val="days"/>
      </c:dateAx>
      <c:valAx>
        <c:axId val="50234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16168"/>
        <c:axId val="502315384"/>
      </c:lineChart>
      <c:dateAx>
        <c:axId val="502316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5384"/>
        <c:crosses val="autoZero"/>
        <c:auto val="1"/>
        <c:lblOffset val="100"/>
        <c:baseTimeUnit val="days"/>
      </c:dateAx>
      <c:valAx>
        <c:axId val="50231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6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19696"/>
        <c:axId val="502315776"/>
      </c:lineChart>
      <c:dateAx>
        <c:axId val="502319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5776"/>
        <c:crosses val="autoZero"/>
        <c:auto val="1"/>
        <c:lblOffset val="100"/>
        <c:baseTimeUnit val="days"/>
      </c:dateAx>
      <c:valAx>
        <c:axId val="5023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16560"/>
        <c:axId val="502317344"/>
      </c:lineChart>
      <c:dateAx>
        <c:axId val="502316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7344"/>
        <c:crosses val="autoZero"/>
        <c:auto val="1"/>
        <c:lblOffset val="100"/>
        <c:baseTimeUnit val="days"/>
      </c:dateAx>
      <c:valAx>
        <c:axId val="50231734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20088"/>
        <c:axId val="502318128"/>
      </c:lineChart>
      <c:dateAx>
        <c:axId val="502320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8128"/>
        <c:crosses val="autoZero"/>
        <c:auto val="1"/>
        <c:lblOffset val="100"/>
        <c:baseTimeUnit val="days"/>
      </c:dateAx>
      <c:valAx>
        <c:axId val="50231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20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314992"/>
        <c:axId val="504584392"/>
      </c:lineChart>
      <c:dateAx>
        <c:axId val="50231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4392"/>
        <c:crosses val="autoZero"/>
        <c:auto val="1"/>
        <c:lblOffset val="100"/>
        <c:baseTimeUnit val="days"/>
      </c:dateAx>
      <c:valAx>
        <c:axId val="504584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1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43329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43329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83608"/>
        <c:axId val="504579688"/>
      </c:lineChart>
      <c:dateAx>
        <c:axId val="504583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9688"/>
        <c:crosses val="autoZero"/>
        <c:auto val="1"/>
        <c:lblOffset val="100"/>
        <c:baseTimeUnit val="days"/>
      </c:dateAx>
      <c:valAx>
        <c:axId val="5045796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43329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84784"/>
        <c:axId val="504580080"/>
      </c:lineChart>
      <c:dateAx>
        <c:axId val="504584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0080"/>
        <c:crosses val="autoZero"/>
        <c:auto val="1"/>
        <c:lblOffset val="100"/>
        <c:baseTimeUnit val="days"/>
      </c:dateAx>
      <c:valAx>
        <c:axId val="5045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78512"/>
        <c:axId val="504578120"/>
      </c:lineChart>
      <c:dateAx>
        <c:axId val="50457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8120"/>
        <c:crosses val="autoZero"/>
        <c:auto val="1"/>
        <c:lblOffset val="100"/>
        <c:baseTimeUnit val="days"/>
      </c:dateAx>
      <c:valAx>
        <c:axId val="5045781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579296"/>
        <c:axId val="504582040"/>
      </c:lineChart>
      <c:dateAx>
        <c:axId val="504579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2040"/>
        <c:crosses val="autoZero"/>
        <c:auto val="1"/>
        <c:lblOffset val="100"/>
        <c:baseTimeUnit val="days"/>
      </c:dateAx>
      <c:valAx>
        <c:axId val="50458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7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580472"/>
        <c:axId val="504582824"/>
      </c:lineChart>
      <c:dateAx>
        <c:axId val="504580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2824"/>
        <c:crosses val="autoZero"/>
        <c:auto val="1"/>
        <c:lblOffset val="100"/>
        <c:baseTimeUnit val="days"/>
      </c:dateAx>
      <c:valAx>
        <c:axId val="50458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583216"/>
        <c:axId val="504584000"/>
      </c:lineChart>
      <c:dateAx>
        <c:axId val="504583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4000"/>
        <c:crosses val="autoZero"/>
        <c:auto val="1"/>
        <c:lblOffset val="100"/>
        <c:baseTimeUnit val="days"/>
      </c:dateAx>
      <c:valAx>
        <c:axId val="50458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58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102816"/>
        <c:axId val="528097720"/>
      </c:lineChart>
      <c:dateAx>
        <c:axId val="528102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97720"/>
        <c:crosses val="autoZero"/>
        <c:auto val="1"/>
        <c:lblOffset val="100"/>
        <c:baseTimeUnit val="days"/>
      </c:dateAx>
      <c:valAx>
        <c:axId val="52809772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0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102424"/>
        <c:axId val="528100464"/>
      </c:lineChart>
      <c:dateAx>
        <c:axId val="528102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00464"/>
        <c:crosses val="autoZero"/>
        <c:auto val="1"/>
        <c:lblOffset val="100"/>
        <c:baseTimeUnit val="days"/>
      </c:dateAx>
      <c:valAx>
        <c:axId val="52810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02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101248"/>
        <c:axId val="528103992"/>
      </c:lineChart>
      <c:catAx>
        <c:axId val="528101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03992"/>
        <c:crosses val="autoZero"/>
        <c:auto val="1"/>
        <c:lblAlgn val="ctr"/>
        <c:lblOffset val="100"/>
        <c:noMultiLvlLbl val="0"/>
      </c:catAx>
      <c:valAx>
        <c:axId val="528103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0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104776"/>
        <c:axId val="528098896"/>
      </c:scatterChart>
      <c:valAx>
        <c:axId val="528104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98896"/>
        <c:crosses val="autoZero"/>
        <c:crossBetween val="midCat"/>
      </c:valAx>
      <c:valAx>
        <c:axId val="528098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104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098112"/>
        <c:axId val="528368792"/>
      </c:scatterChart>
      <c:valAx>
        <c:axId val="52809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68792"/>
        <c:crosses val="autoZero"/>
        <c:crossBetween val="midCat"/>
      </c:valAx>
      <c:valAx>
        <c:axId val="52836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9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367616"/>
        <c:axId val="528370360"/>
      </c:lineChart>
      <c:catAx>
        <c:axId val="52836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70360"/>
        <c:crosses val="autoZero"/>
        <c:auto val="1"/>
        <c:lblAlgn val="ctr"/>
        <c:lblOffset val="100"/>
        <c:noMultiLvlLbl val="0"/>
      </c:catAx>
      <c:valAx>
        <c:axId val="5283703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6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371536"/>
        <c:axId val="528368400"/>
      </c:lineChart>
      <c:dateAx>
        <c:axId val="52837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68400"/>
        <c:crosses val="autoZero"/>
        <c:auto val="1"/>
        <c:lblOffset val="100"/>
        <c:baseTimeUnit val="days"/>
      </c:dateAx>
      <c:valAx>
        <c:axId val="528368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7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89072"/>
        <c:axId val="560391032"/>
      </c:lineChart>
      <c:dateAx>
        <c:axId val="56038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1032"/>
        <c:crosses val="autoZero"/>
        <c:auto val="1"/>
        <c:lblOffset val="100"/>
        <c:baseTimeUnit val="days"/>
      </c:dateAx>
      <c:valAx>
        <c:axId val="5603910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92600"/>
        <c:axId val="560400440"/>
      </c:lineChart>
      <c:dateAx>
        <c:axId val="56039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00440"/>
        <c:crosses val="autoZero"/>
        <c:auto val="1"/>
        <c:lblOffset val="100"/>
        <c:baseTimeUnit val="days"/>
      </c:dateAx>
      <c:valAx>
        <c:axId val="5604004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97696"/>
        <c:axId val="560393384"/>
      </c:lineChart>
      <c:dateAx>
        <c:axId val="560397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3384"/>
        <c:crosses val="autoZero"/>
        <c:auto val="1"/>
        <c:lblOffset val="100"/>
        <c:baseTimeUnit val="days"/>
      </c:dateAx>
      <c:valAx>
        <c:axId val="56039338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98872"/>
        <c:axId val="560398088"/>
      </c:lineChart>
      <c:dateAx>
        <c:axId val="560398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8088"/>
        <c:crosses val="autoZero"/>
        <c:auto val="1"/>
        <c:lblOffset val="100"/>
        <c:baseTimeUnit val="days"/>
      </c:dateAx>
      <c:valAx>
        <c:axId val="56039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8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94560"/>
        <c:axId val="560389856"/>
      </c:lineChart>
      <c:dateAx>
        <c:axId val="560394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89856"/>
        <c:crosses val="autoZero"/>
        <c:auto val="1"/>
        <c:lblOffset val="100"/>
        <c:baseTimeUnit val="days"/>
      </c:dateAx>
      <c:valAx>
        <c:axId val="560389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39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402008"/>
        <c:axId val="560402400"/>
      </c:lineChart>
      <c:catAx>
        <c:axId val="560402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02400"/>
        <c:crosses val="autoZero"/>
        <c:auto val="1"/>
        <c:lblAlgn val="ctr"/>
        <c:lblOffset val="100"/>
        <c:noMultiLvlLbl val="0"/>
      </c:catAx>
      <c:valAx>
        <c:axId val="560402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0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401224"/>
        <c:axId val="570988880"/>
      </c:lineChart>
      <c:catAx>
        <c:axId val="560401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8880"/>
        <c:crosses val="autoZero"/>
        <c:auto val="1"/>
        <c:lblAlgn val="ctr"/>
        <c:lblOffset val="100"/>
        <c:noMultiLvlLbl val="0"/>
      </c:catAx>
      <c:valAx>
        <c:axId val="5709888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40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992016"/>
        <c:axId val="570989664"/>
      </c:lineChart>
      <c:dateAx>
        <c:axId val="57099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9664"/>
        <c:crosses val="autoZero"/>
        <c:auto val="1"/>
        <c:lblOffset val="100"/>
        <c:baseTimeUnit val="days"/>
      </c:dateAx>
      <c:valAx>
        <c:axId val="57098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9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</c:v>
                </c:pt>
                <c:pt idx="8">
                  <c:v>1532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991624"/>
        <c:axId val="570981432"/>
      </c:lineChart>
      <c:dateAx>
        <c:axId val="570991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1432"/>
        <c:crosses val="autoZero"/>
        <c:auto val="1"/>
        <c:lblOffset val="100"/>
        <c:baseTimeUnit val="days"/>
      </c:dateAx>
      <c:valAx>
        <c:axId val="57098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9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83784"/>
        <c:axId val="570983392"/>
      </c:lineChart>
      <c:dateAx>
        <c:axId val="57098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3392"/>
        <c:crosses val="autoZero"/>
        <c:auto val="1"/>
        <c:lblOffset val="100"/>
        <c:baseTimeUnit val="days"/>
      </c:dateAx>
      <c:valAx>
        <c:axId val="5709833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84960"/>
        <c:axId val="570986920"/>
      </c:lineChart>
      <c:dateAx>
        <c:axId val="570984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6920"/>
        <c:crosses val="autoZero"/>
        <c:auto val="1"/>
        <c:lblOffset val="100"/>
        <c:baseTimeUnit val="days"/>
      </c:dateAx>
      <c:valAx>
        <c:axId val="5709869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87312"/>
        <c:axId val="570987704"/>
      </c:lineChart>
      <c:dateAx>
        <c:axId val="570987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7704"/>
        <c:crosses val="autoZero"/>
        <c:auto val="1"/>
        <c:lblOffset val="100"/>
        <c:baseTimeUnit val="days"/>
      </c:dateAx>
      <c:valAx>
        <c:axId val="570987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84568"/>
        <c:axId val="570980256"/>
      </c:lineChart>
      <c:dateAx>
        <c:axId val="570984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0256"/>
        <c:crosses val="autoZero"/>
        <c:auto val="1"/>
        <c:lblOffset val="100"/>
        <c:baseTimeUnit val="days"/>
      </c:dateAx>
      <c:valAx>
        <c:axId val="57098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84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979472"/>
        <c:axId val="570977512"/>
      </c:lineChart>
      <c:catAx>
        <c:axId val="570979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77512"/>
        <c:crosses val="autoZero"/>
        <c:auto val="1"/>
        <c:lblAlgn val="ctr"/>
        <c:lblOffset val="100"/>
        <c:noMultiLvlLbl val="0"/>
      </c:catAx>
      <c:valAx>
        <c:axId val="570977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97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2800"/>
        <c:axId val="583201032"/>
      </c:lineChart>
      <c:dateAx>
        <c:axId val="583192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201032"/>
        <c:crosses val="autoZero"/>
        <c:auto val="1"/>
        <c:lblOffset val="100"/>
        <c:baseTimeUnit val="days"/>
      </c:dateAx>
      <c:valAx>
        <c:axId val="5832010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19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1.xml"/><Relationship Id="rId4" Type="http://schemas.openxmlformats.org/officeDocument/2006/relationships/image" Target="../media/image12.gif"/><Relationship Id="rId9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image" Target="../media/image17.png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5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12" dataDxfId="2911">
  <autoFilter ref="O15:W26"/>
  <tableColumns count="9">
    <tableColumn id="1" name="Date" dataDxfId="2910"/>
    <tableColumn id="2" name="Quarter" dataDxfId="2909"/>
    <tableColumn id="3" name="Time" dataDxfId="2908"/>
    <tableColumn id="4" name="EPS estimate" dataDxfId="2907"/>
    <tableColumn id="5" name="EPS Actual" dataDxfId="2906"/>
    <tableColumn id="6" name="Sales Estiamte (B)" dataDxfId="2905"/>
    <tableColumn id="7" name="Sales Actual (B)" dataDxfId="2904"/>
    <tableColumn id="8" name="Guidance" dataDxfId="2903"/>
    <tableColumn id="9" name="Reaction" dataDxfId="29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8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1148</v>
      </c>
      <c r="J1" s="57" t="s">
        <v>74</v>
      </c>
      <c r="K1" s="357" t="s">
        <v>1147</v>
      </c>
      <c r="L1" s="346" t="s">
        <v>1149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19.829999999999998</v>
      </c>
      <c r="G2" s="78">
        <v>11.443193333333319</v>
      </c>
      <c r="H2">
        <v>3000</v>
      </c>
      <c r="I2" s="2">
        <v>59489.999999999993</v>
      </c>
      <c r="J2" s="2">
        <v>34329.579999999958</v>
      </c>
      <c r="K2" s="2">
        <v>25160.420000000035</v>
      </c>
      <c r="L2" s="736">
        <v>0.73290788876531754</v>
      </c>
      <c r="M2" s="2">
        <v>39775.991000001661</v>
      </c>
      <c r="N2">
        <v>1100</v>
      </c>
      <c r="O2" t="s">
        <v>1263</v>
      </c>
      <c r="P2" s="736">
        <v>1.0085728693898136E-2</v>
      </c>
      <c r="Q2" s="736">
        <v>2.64E-2</v>
      </c>
      <c r="R2" s="2">
        <v>31.476190476190474</v>
      </c>
      <c r="S2" s="29">
        <v>43317</v>
      </c>
      <c r="U2" s="48"/>
      <c r="V2" s="48"/>
    </row>
    <row r="3" spans="1:41" ht="21.95" customHeight="1" x14ac:dyDescent="0.25">
      <c r="A3" s="50"/>
      <c r="B3" s="51"/>
      <c r="C3" s="51"/>
      <c r="D3" s="788"/>
      <c r="E3" s="22" t="s">
        <v>899</v>
      </c>
      <c r="F3" s="2">
        <v>33.029899999999998</v>
      </c>
      <c r="G3" s="78">
        <v>30.306075</v>
      </c>
      <c r="H3">
        <v>1200</v>
      </c>
      <c r="I3" s="2">
        <v>39635.879999999997</v>
      </c>
      <c r="J3" s="2">
        <v>36367.29</v>
      </c>
      <c r="K3" s="2">
        <v>3268.5899999999965</v>
      </c>
      <c r="L3" s="736">
        <v>8.987719458887361E-2</v>
      </c>
      <c r="M3" s="2">
        <v>3268.5899999999965</v>
      </c>
      <c r="N3" s="29">
        <v>43339</v>
      </c>
      <c r="O3" t="s">
        <v>1246</v>
      </c>
      <c r="P3" s="736">
        <v>6.0551197551309575E-2</v>
      </c>
      <c r="Q3" s="736">
        <v>-1.8E-3</v>
      </c>
      <c r="R3" s="2">
        <v>9.5187031700288181</v>
      </c>
      <c r="S3" s="869">
        <v>43317</v>
      </c>
      <c r="U3" s="48"/>
    </row>
    <row r="4" spans="1:41" ht="21.95" customHeight="1" x14ac:dyDescent="0.25">
      <c r="A4" s="50"/>
      <c r="B4" s="51"/>
      <c r="C4" s="51"/>
      <c r="D4" s="788"/>
      <c r="E4" s="22" t="s">
        <v>174</v>
      </c>
      <c r="F4" s="2">
        <v>21.5</v>
      </c>
      <c r="G4" s="78">
        <v>24.862692307692303</v>
      </c>
      <c r="H4">
        <v>1300</v>
      </c>
      <c r="I4" s="2">
        <v>27950</v>
      </c>
      <c r="J4" s="2">
        <v>32321.499999999993</v>
      </c>
      <c r="K4" s="2">
        <v>-4371.4999999999927</v>
      </c>
      <c r="L4" s="736">
        <v>-0.13525052983308308</v>
      </c>
      <c r="M4" s="2">
        <v>-4296.4799999999923</v>
      </c>
      <c r="N4">
        <v>60</v>
      </c>
      <c r="O4" s="29" t="s">
        <v>1197</v>
      </c>
      <c r="P4" s="736">
        <v>4.2790697674418607E-2</v>
      </c>
      <c r="Q4" s="736">
        <v>8.8999999999999999E-3</v>
      </c>
      <c r="R4" s="2">
        <v>8.4313725490196081</v>
      </c>
      <c r="S4" s="869">
        <v>43319</v>
      </c>
      <c r="T4" s="48"/>
      <c r="W4" s="48"/>
    </row>
    <row r="5" spans="1:41" ht="21.95" customHeight="1" x14ac:dyDescent="0.25">
      <c r="A5" s="51"/>
      <c r="B5" s="51"/>
      <c r="C5" s="51"/>
      <c r="D5" s="788"/>
      <c r="E5" s="22" t="s">
        <v>223</v>
      </c>
      <c r="F5" s="78">
        <v>29.63</v>
      </c>
      <c r="G5" s="78">
        <v>21.644116666666594</v>
      </c>
      <c r="H5">
        <v>600</v>
      </c>
      <c r="I5" s="2">
        <v>17778</v>
      </c>
      <c r="J5" s="2">
        <v>12986.469999999956</v>
      </c>
      <c r="K5" s="2">
        <v>4791.5300000000425</v>
      </c>
      <c r="L5" s="736">
        <v>0.36896323635291645</v>
      </c>
      <c r="M5" s="2">
        <v>6243.7900000000409</v>
      </c>
      <c r="N5">
        <v>200</v>
      </c>
      <c r="O5" t="s">
        <v>1204</v>
      </c>
      <c r="P5" s="736">
        <v>3.3749578130273373E-3</v>
      </c>
      <c r="Q5" s="736">
        <v>0</v>
      </c>
      <c r="R5" s="2">
        <v>21.164285714285715</v>
      </c>
      <c r="S5" s="869">
        <v>43319</v>
      </c>
      <c r="T5" s="48"/>
      <c r="W5" s="48"/>
    </row>
    <row r="6" spans="1:41" ht="21.95" customHeight="1" x14ac:dyDescent="0.25">
      <c r="A6" s="50"/>
      <c r="B6" s="50"/>
      <c r="C6" s="51"/>
      <c r="D6" s="788"/>
      <c r="E6" s="22" t="s">
        <v>1123</v>
      </c>
      <c r="F6" s="2">
        <v>51.11</v>
      </c>
      <c r="G6" s="78">
        <v>50.78</v>
      </c>
      <c r="H6">
        <v>300</v>
      </c>
      <c r="I6" s="2">
        <v>15333</v>
      </c>
      <c r="J6" s="2">
        <v>15234</v>
      </c>
      <c r="K6" s="2">
        <v>99</v>
      </c>
      <c r="L6" s="736">
        <v>6.4986215045293085E-3</v>
      </c>
      <c r="M6" s="2">
        <v>99</v>
      </c>
      <c r="N6">
        <v>100</v>
      </c>
      <c r="O6"/>
      <c r="P6" s="736">
        <v>3.4435531207200158E-2</v>
      </c>
      <c r="Q6" s="736">
        <v>9.7000000000000003E-3</v>
      </c>
      <c r="R6" s="2"/>
      <c r="S6" s="29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714</v>
      </c>
      <c r="F7" s="78">
        <v>69.989900000000006</v>
      </c>
      <c r="G7" s="78">
        <v>62.082000000000043</v>
      </c>
      <c r="H7">
        <v>200</v>
      </c>
      <c r="I7" s="2">
        <v>13997.980000000001</v>
      </c>
      <c r="J7" s="2">
        <v>12416.400000000009</v>
      </c>
      <c r="K7" s="2">
        <v>1581.5799999999927</v>
      </c>
      <c r="L7" s="736">
        <v>0.12737830611127149</v>
      </c>
      <c r="M7" s="2">
        <v>1581.5799999999927</v>
      </c>
      <c r="N7">
        <v>200</v>
      </c>
      <c r="O7" t="s">
        <v>1140</v>
      </c>
      <c r="P7" s="736">
        <v>2.2860441292243596E-2</v>
      </c>
      <c r="Q7" s="736">
        <v>5.3E-3</v>
      </c>
      <c r="R7" s="2">
        <v>11.713790794979081</v>
      </c>
      <c r="S7" s="29">
        <v>43317</v>
      </c>
      <c r="T7" s="48"/>
      <c r="V7" s="48"/>
    </row>
    <row r="8" spans="1:41" ht="21.95" customHeight="1" x14ac:dyDescent="0.25">
      <c r="A8" s="50"/>
      <c r="B8" s="50"/>
      <c r="C8" s="51"/>
      <c r="D8" s="788"/>
      <c r="E8" s="22" t="s">
        <v>943</v>
      </c>
      <c r="F8" s="2">
        <v>38.67</v>
      </c>
      <c r="G8" s="78">
        <v>42.790885714285722</v>
      </c>
      <c r="H8">
        <v>350</v>
      </c>
      <c r="I8" s="2">
        <v>13534.5</v>
      </c>
      <c r="J8" s="2">
        <v>14976.810000000003</v>
      </c>
      <c r="K8" s="2">
        <v>-1442.3100000000013</v>
      </c>
      <c r="L8" s="736">
        <v>-9.6302884259064622E-2</v>
      </c>
      <c r="M8" s="2">
        <v>-1442.3100000000013</v>
      </c>
      <c r="N8">
        <v>150</v>
      </c>
      <c r="O8" t="s">
        <v>1182</v>
      </c>
      <c r="P8" s="736">
        <v>1.9900000000000001E-2</v>
      </c>
      <c r="Q8" s="736">
        <v>1.55E-2</v>
      </c>
      <c r="R8" s="2">
        <v>18.636144578313253</v>
      </c>
      <c r="S8" s="869">
        <v>43331</v>
      </c>
      <c r="U8" s="48"/>
      <c r="W8" s="48"/>
    </row>
    <row r="9" spans="1:41" ht="21.95" customHeight="1" x14ac:dyDescent="0.25">
      <c r="A9" s="50"/>
      <c r="B9" s="50"/>
      <c r="C9" s="51"/>
      <c r="D9" s="788"/>
      <c r="E9" s="22" t="s">
        <v>920</v>
      </c>
      <c r="F9" s="2">
        <v>61.0199</v>
      </c>
      <c r="G9" s="78">
        <v>59.337049999999998</v>
      </c>
      <c r="H9">
        <v>200</v>
      </c>
      <c r="I9" s="2">
        <v>12203.98</v>
      </c>
      <c r="J9" s="2">
        <v>11867.41</v>
      </c>
      <c r="K9" s="2">
        <v>336.56999999999971</v>
      </c>
      <c r="L9" s="736">
        <v>2.8360863912176321E-2</v>
      </c>
      <c r="M9" s="2">
        <v>336.56999999999971</v>
      </c>
      <c r="N9" s="29">
        <v>43336</v>
      </c>
      <c r="O9" t="s">
        <v>1219</v>
      </c>
      <c r="P9" s="736">
        <v>4.0970240855851943E-2</v>
      </c>
      <c r="Q9" s="736">
        <v>1.6500000000000001E-2</v>
      </c>
      <c r="R9" s="2">
        <v>16.10023746701847</v>
      </c>
      <c r="S9" s="869">
        <v>43317</v>
      </c>
    </row>
    <row r="10" spans="1:41" ht="21.95" customHeight="1" x14ac:dyDescent="0.25">
      <c r="A10" s="51"/>
      <c r="B10" s="51"/>
      <c r="C10" s="51"/>
      <c r="D10" s="788"/>
      <c r="E10" s="22" t="s">
        <v>14</v>
      </c>
      <c r="F10" s="2">
        <v>61</v>
      </c>
      <c r="G10" s="78">
        <v>56.6158</v>
      </c>
      <c r="H10">
        <v>200</v>
      </c>
      <c r="I10" s="2">
        <v>12200</v>
      </c>
      <c r="J10" s="2">
        <v>11323.16</v>
      </c>
      <c r="K10" s="2">
        <v>876.84000000000015</v>
      </c>
      <c r="L10" s="736">
        <v>7.7437747060007986E-2</v>
      </c>
      <c r="M10" s="2">
        <v>876.84000000000015</v>
      </c>
      <c r="N10">
        <v>200</v>
      </c>
      <c r="O10" t="s">
        <v>1218</v>
      </c>
      <c r="P10" s="736">
        <v>4.5901639344262293E-2</v>
      </c>
      <c r="Q10" s="736">
        <v>2.8E-3</v>
      </c>
      <c r="R10" s="2">
        <v>15.307402760351316</v>
      </c>
      <c r="S10" s="869">
        <v>43319</v>
      </c>
    </row>
    <row r="11" spans="1:41" ht="21.95" customHeight="1" x14ac:dyDescent="0.25">
      <c r="A11" s="50"/>
      <c r="B11" s="50"/>
      <c r="C11" s="51"/>
      <c r="D11" s="788"/>
      <c r="E11" s="22" t="s">
        <v>271</v>
      </c>
      <c r="F11" s="2">
        <v>73.679900000000004</v>
      </c>
      <c r="G11" s="78">
        <v>64.313333333333333</v>
      </c>
      <c r="H11">
        <v>150</v>
      </c>
      <c r="I11" s="2">
        <v>11051.985000000001</v>
      </c>
      <c r="J11" s="2">
        <v>9647</v>
      </c>
      <c r="K11" s="2">
        <v>1404.9850000000006</v>
      </c>
      <c r="L11" s="736">
        <v>0.14563957707059197</v>
      </c>
      <c r="M11" s="2">
        <v>1602.1949999999961</v>
      </c>
      <c r="N11">
        <v>100</v>
      </c>
      <c r="O11" t="s">
        <v>1274</v>
      </c>
      <c r="P11" s="736">
        <v>2.7144445092895077E-2</v>
      </c>
      <c r="Q11" s="736">
        <v>6.6E-3</v>
      </c>
      <c r="R11" s="2">
        <v>10.563426523297492</v>
      </c>
      <c r="S11" s="869">
        <v>43324</v>
      </c>
    </row>
    <row r="12" spans="1:41" ht="21.95" customHeight="1" x14ac:dyDescent="0.25">
      <c r="A12" s="51"/>
      <c r="B12" s="51"/>
      <c r="C12" s="51"/>
      <c r="D12" s="788"/>
      <c r="E12" s="22" t="s">
        <v>674</v>
      </c>
      <c r="F12" s="78">
        <v>235.04</v>
      </c>
      <c r="G12" s="78">
        <v>152.44888888888914</v>
      </c>
      <c r="H12">
        <v>45</v>
      </c>
      <c r="I12" s="2">
        <v>10576.8</v>
      </c>
      <c r="J12" s="2">
        <v>6860.2000000000116</v>
      </c>
      <c r="K12" s="2">
        <v>3716.5999999999876</v>
      </c>
      <c r="L12" s="736">
        <v>0.54176263082708698</v>
      </c>
      <c r="M12" s="2">
        <v>3941.3699999999881</v>
      </c>
      <c r="N12">
        <v>15</v>
      </c>
      <c r="O12" t="s">
        <v>1143</v>
      </c>
      <c r="P12" s="736">
        <v>0</v>
      </c>
      <c r="Q12" s="736">
        <v>8.0000000000000002E-3</v>
      </c>
      <c r="R12" s="2">
        <v>24.003267973856207</v>
      </c>
      <c r="S12" s="869">
        <v>43324</v>
      </c>
      <c r="T12" s="48"/>
    </row>
    <row r="13" spans="1:41" ht="21.95" customHeight="1" x14ac:dyDescent="0.25">
      <c r="A13" s="50"/>
      <c r="B13" s="50"/>
      <c r="C13" s="51"/>
      <c r="D13" s="788"/>
      <c r="E13" s="22" t="s">
        <v>1200</v>
      </c>
      <c r="F13" s="2">
        <v>2627.75</v>
      </c>
      <c r="G13" s="78">
        <v>2747</v>
      </c>
      <c r="H13">
        <v>4</v>
      </c>
      <c r="I13" s="2">
        <v>10511</v>
      </c>
      <c r="J13" s="2">
        <v>10988</v>
      </c>
      <c r="K13" s="2">
        <v>-477</v>
      </c>
      <c r="L13" s="736">
        <v>-4.3410993811430654E-2</v>
      </c>
      <c r="M13" s="2">
        <v>-477</v>
      </c>
      <c r="N13">
        <v>2</v>
      </c>
      <c r="O13" t="s">
        <v>1270</v>
      </c>
      <c r="P13" s="736">
        <v>0</v>
      </c>
      <c r="Q13" s="736">
        <v>-8.3999999999999995E-3</v>
      </c>
      <c r="R13" s="2">
        <v>13.545103092783505</v>
      </c>
      <c r="S13" s="869">
        <v>43331</v>
      </c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803</v>
      </c>
      <c r="F14" s="2">
        <v>23.529900000000001</v>
      </c>
      <c r="G14" s="78">
        <v>29.624424999999984</v>
      </c>
      <c r="H14">
        <v>400</v>
      </c>
      <c r="I14" s="2">
        <v>9411.9600000000009</v>
      </c>
      <c r="J14" s="2">
        <v>11849.769999999993</v>
      </c>
      <c r="K14" s="2">
        <v>-2437.8099999999922</v>
      </c>
      <c r="L14" s="736">
        <v>-0.20572635587019786</v>
      </c>
      <c r="M14" s="2">
        <v>-2437.8099999999922</v>
      </c>
      <c r="N14">
        <v>100</v>
      </c>
      <c r="O14" t="s">
        <v>1199</v>
      </c>
      <c r="P14" s="736">
        <v>4.4199082869030466E-2</v>
      </c>
      <c r="Q14" s="736">
        <v>1.9099999999999999E-2</v>
      </c>
      <c r="R14" s="2">
        <v>13.841117647058825</v>
      </c>
      <c r="S14" s="29">
        <v>43324</v>
      </c>
      <c r="T14" s="48"/>
      <c r="U14" s="48"/>
      <c r="V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 s="2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195</v>
      </c>
      <c r="F15" s="2">
        <v>31.35</v>
      </c>
      <c r="G15" s="78">
        <v>16.071166666666667</v>
      </c>
      <c r="H15">
        <v>300</v>
      </c>
      <c r="I15" s="2">
        <v>9405</v>
      </c>
      <c r="J15" s="2">
        <v>4821.3500000000004</v>
      </c>
      <c r="K15" s="2">
        <v>4583.6500000000233</v>
      </c>
      <c r="L15" s="736">
        <v>0.95069845582668766</v>
      </c>
      <c r="M15" s="2">
        <v>6331.6200000000172</v>
      </c>
      <c r="N15" s="29">
        <v>43353</v>
      </c>
      <c r="O15" t="s">
        <v>1130</v>
      </c>
      <c r="P15" s="736">
        <v>1.7862838915470497E-2</v>
      </c>
      <c r="Q15" s="736">
        <v>2.69E-2</v>
      </c>
      <c r="R15" s="2">
        <v>15.108433734939759</v>
      </c>
      <c r="S15" s="29">
        <v>43317</v>
      </c>
      <c r="T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51.899900000000002</v>
      </c>
      <c r="G16" s="78">
        <v>48.734266666666663</v>
      </c>
      <c r="H16">
        <v>150</v>
      </c>
      <c r="I16" s="2">
        <v>7784.9850000000006</v>
      </c>
      <c r="J16" s="2">
        <v>7310.1399999999994</v>
      </c>
      <c r="K16" s="2">
        <v>474.84500000000116</v>
      </c>
      <c r="L16" s="736">
        <v>6.4957032286659486E-2</v>
      </c>
      <c r="M16" s="2">
        <v>1531.5849999999991</v>
      </c>
      <c r="N16">
        <v>50</v>
      </c>
      <c r="O16" t="s">
        <v>1249</v>
      </c>
      <c r="P16" s="736">
        <v>3.6686005175347154E-2</v>
      </c>
      <c r="Q16" s="736">
        <v>2.87E-2</v>
      </c>
      <c r="R16" s="2">
        <v>10.591816326530612</v>
      </c>
      <c r="S16" s="869">
        <v>43323</v>
      </c>
      <c r="T16" s="48"/>
      <c r="U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760</v>
      </c>
      <c r="F17" s="2">
        <v>12.3</v>
      </c>
      <c r="G17" s="78">
        <v>13.926033333333335</v>
      </c>
      <c r="H17">
        <v>600</v>
      </c>
      <c r="I17" s="2">
        <v>7380</v>
      </c>
      <c r="J17" s="2">
        <v>8355.6200000000008</v>
      </c>
      <c r="K17" s="2">
        <v>-975.6200000000008</v>
      </c>
      <c r="L17" s="736">
        <v>-0.1167621313559018</v>
      </c>
      <c r="M17" s="2">
        <v>-975.6200000000008</v>
      </c>
      <c r="N17">
        <v>300</v>
      </c>
      <c r="O17" t="s">
        <v>1270</v>
      </c>
      <c r="P17" s="736">
        <v>3.9024390243902432E-2</v>
      </c>
      <c r="Q17" s="736">
        <v>0</v>
      </c>
      <c r="R17" s="2">
        <v>12.947368421052634</v>
      </c>
      <c r="T17" s="48"/>
      <c r="U17" s="48"/>
    </row>
    <row r="18" spans="1:41" ht="21.95" customHeight="1" x14ac:dyDescent="0.25">
      <c r="A18" s="50"/>
      <c r="B18" s="50"/>
      <c r="C18" s="51"/>
      <c r="D18" s="788"/>
      <c r="E18" s="22" t="s">
        <v>171</v>
      </c>
      <c r="F18" s="78">
        <v>47.209899999999998</v>
      </c>
      <c r="G18" s="78">
        <v>49.300333333333363</v>
      </c>
      <c r="H18">
        <v>150</v>
      </c>
      <c r="I18" s="2">
        <v>7081.4849999999997</v>
      </c>
      <c r="J18" s="2">
        <v>7395.0500000000047</v>
      </c>
      <c r="K18" s="2">
        <v>-313.56500000000324</v>
      </c>
      <c r="L18" s="736">
        <v>-4.2402012156781174E-2</v>
      </c>
      <c r="M18" s="2">
        <v>-263.61500000000342</v>
      </c>
      <c r="N18">
        <v>50</v>
      </c>
      <c r="O18" t="s">
        <v>1243</v>
      </c>
      <c r="P18" s="736">
        <v>4.1516715773598334E-2</v>
      </c>
      <c r="Q18" s="736">
        <v>1.3100000000000001E-2</v>
      </c>
      <c r="R18" s="2">
        <v>15.632417218543045</v>
      </c>
      <c r="S18" s="29">
        <v>43320</v>
      </c>
      <c r="T18" s="48"/>
      <c r="W18" s="48"/>
      <c r="Y18" s="48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78">
        <v>58.86</v>
      </c>
      <c r="G19" s="78">
        <v>47.821833333333387</v>
      </c>
      <c r="H19">
        <v>120</v>
      </c>
      <c r="I19" s="2">
        <v>7063.2</v>
      </c>
      <c r="J19" s="2">
        <v>5738.6200000000063</v>
      </c>
      <c r="K19" s="2">
        <v>1324.5799999999936</v>
      </c>
      <c r="L19" s="736">
        <v>0.23081855916579108</v>
      </c>
      <c r="M19" s="2">
        <v>2929.1599999999953</v>
      </c>
      <c r="N19">
        <v>120</v>
      </c>
      <c r="O19" t="s">
        <v>1271</v>
      </c>
      <c r="P19" s="736">
        <v>2.9221882432891606E-2</v>
      </c>
      <c r="Q19" s="736">
        <v>3.3999999999999998E-3</v>
      </c>
      <c r="R19" s="2">
        <v>13.022123893805311</v>
      </c>
      <c r="T19" s="48"/>
      <c r="U19" s="48"/>
      <c r="V19" s="48"/>
    </row>
    <row r="20" spans="1:41" ht="21.95" customHeight="1" x14ac:dyDescent="0.25">
      <c r="A20" s="50"/>
      <c r="B20" s="50"/>
      <c r="C20" s="51"/>
      <c r="D20" s="788"/>
      <c r="E20" s="22" t="s">
        <v>1262</v>
      </c>
      <c r="F20" s="2">
        <v>55.32</v>
      </c>
      <c r="G20" s="78">
        <v>54.48</v>
      </c>
      <c r="H20">
        <v>100</v>
      </c>
      <c r="I20" s="2">
        <v>5532</v>
      </c>
      <c r="J20" s="2">
        <v>5448</v>
      </c>
      <c r="K20" s="2">
        <v>84</v>
      </c>
      <c r="L20" s="736">
        <v>1.5418502202643236E-2</v>
      </c>
      <c r="M20" s="2">
        <v>84</v>
      </c>
      <c r="N20" s="29">
        <v>43356</v>
      </c>
      <c r="O20" t="s">
        <v>1218</v>
      </c>
      <c r="P20" s="736">
        <v>3.1091829356471437E-2</v>
      </c>
      <c r="Q20" s="736">
        <v>3.5999999999999999E-3</v>
      </c>
      <c r="R20" s="2">
        <v>13.882057716436636</v>
      </c>
      <c r="S20" s="29">
        <v>43331</v>
      </c>
      <c r="U20" s="48"/>
      <c r="X20" s="48"/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35.6</v>
      </c>
      <c r="G21" s="78">
        <v>29.954800000000009</v>
      </c>
      <c r="H21">
        <v>150</v>
      </c>
      <c r="I21" s="2">
        <v>5340</v>
      </c>
      <c r="J21" s="2">
        <v>4493.2200000000012</v>
      </c>
      <c r="K21" s="2">
        <v>846.77999999999884</v>
      </c>
      <c r="L21" s="736">
        <v>0.18845727562861345</v>
      </c>
      <c r="M21" s="2">
        <v>846.77999999999884</v>
      </c>
      <c r="N21">
        <v>50</v>
      </c>
      <c r="O21" t="s">
        <v>1112</v>
      </c>
      <c r="P21" s="736">
        <v>2.1348314606741574E-2</v>
      </c>
      <c r="Q21" s="736">
        <v>-1.6999999999999999E-3</v>
      </c>
      <c r="R21" s="2">
        <v>14.24</v>
      </c>
      <c r="U21" s="48"/>
    </row>
    <row r="22" spans="1:41" ht="21.95" customHeight="1" x14ac:dyDescent="0.25">
      <c r="A22" s="50"/>
      <c r="B22" s="50"/>
      <c r="C22" s="51"/>
      <c r="D22" s="788"/>
      <c r="E22" s="22" t="s">
        <v>324</v>
      </c>
      <c r="F22" s="2">
        <v>24.22</v>
      </c>
      <c r="G22" s="78">
        <v>17.246149999999997</v>
      </c>
      <c r="H22">
        <v>200</v>
      </c>
      <c r="I22" s="2">
        <v>4844</v>
      </c>
      <c r="J22" s="2">
        <v>3449.2299999999991</v>
      </c>
      <c r="K22" s="2">
        <v>1394.7700000000004</v>
      </c>
      <c r="L22" s="736">
        <v>0.40437141043073405</v>
      </c>
      <c r="M22" s="2">
        <v>1679.7400000000052</v>
      </c>
      <c r="N22" s="29">
        <v>43346</v>
      </c>
      <c r="O22" t="s">
        <v>1263</v>
      </c>
      <c r="P22" s="736">
        <v>0</v>
      </c>
      <c r="Q22" s="736">
        <v>4.5999999999999999E-3</v>
      </c>
      <c r="R22" s="2">
        <v>9.8857142857142843</v>
      </c>
      <c r="V22" s="48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74.049899999999994</v>
      </c>
      <c r="G23" s="78">
        <v>65.015000000000029</v>
      </c>
      <c r="H23">
        <v>60</v>
      </c>
      <c r="I23" s="2">
        <v>4442.9939999999997</v>
      </c>
      <c r="J23" s="2">
        <v>3900.9000000000019</v>
      </c>
      <c r="K23" s="2">
        <v>542.09399999999823</v>
      </c>
      <c r="L23" s="736">
        <v>0.1389663923709907</v>
      </c>
      <c r="M23" s="2">
        <v>542.09399999999823</v>
      </c>
      <c r="N23">
        <v>60</v>
      </c>
      <c r="O23" t="s">
        <v>1185</v>
      </c>
      <c r="P23" s="736">
        <v>1.2964230876746627E-2</v>
      </c>
      <c r="Q23" s="736">
        <v>1.0500000000000001E-2</v>
      </c>
      <c r="R23" s="2">
        <v>20.859126760563381</v>
      </c>
      <c r="T23" s="48"/>
      <c r="V23" s="48"/>
      <c r="W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88"/>
      <c r="E24" s="22" t="s">
        <v>1213</v>
      </c>
      <c r="F24" s="2">
        <v>87.72</v>
      </c>
      <c r="G24" s="78">
        <v>79.98</v>
      </c>
      <c r="H24">
        <v>50</v>
      </c>
      <c r="I24" s="2">
        <v>4386</v>
      </c>
      <c r="J24" s="2">
        <v>3999</v>
      </c>
      <c r="K24" s="2">
        <v>387</v>
      </c>
      <c r="L24" s="736">
        <v>9.6774193548387025E-2</v>
      </c>
      <c r="M24" s="2">
        <v>387</v>
      </c>
      <c r="N24" s="29">
        <v>43346</v>
      </c>
      <c r="O24" t="s">
        <v>1263</v>
      </c>
      <c r="P24" s="736">
        <v>1.7327861377108983E-2</v>
      </c>
      <c r="Q24" s="736">
        <v>1.04E-2</v>
      </c>
      <c r="R24" s="2">
        <v>13.51617873651772</v>
      </c>
      <c r="W24" s="48"/>
    </row>
    <row r="25" spans="1:41" ht="21.95" customHeight="1" x14ac:dyDescent="0.25">
      <c r="A25" s="51"/>
      <c r="B25" s="152"/>
      <c r="C25" s="325"/>
      <c r="D25" s="788"/>
      <c r="E25" s="22" t="s">
        <v>828</v>
      </c>
      <c r="F25" s="78">
        <v>98.53</v>
      </c>
      <c r="G25" s="78">
        <v>75.106999999999942</v>
      </c>
      <c r="H25">
        <v>40</v>
      </c>
      <c r="I25" s="2">
        <v>3941.2</v>
      </c>
      <c r="J25" s="2">
        <v>3004.2799999999979</v>
      </c>
      <c r="K25" s="2">
        <v>936.92000000000098</v>
      </c>
      <c r="L25" s="736">
        <v>0.31186174391201987</v>
      </c>
      <c r="M25" s="2">
        <v>936.92000000000098</v>
      </c>
      <c r="N25" s="29">
        <v>43353</v>
      </c>
      <c r="O25" t="s">
        <v>1186</v>
      </c>
      <c r="P25" s="736">
        <v>2.3140160357251596E-2</v>
      </c>
      <c r="Q25" s="736">
        <v>3.0000000000000001E-3</v>
      </c>
      <c r="R25" s="2">
        <v>20.699579831932773</v>
      </c>
      <c r="T25" s="48"/>
      <c r="X25" s="736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 s="2"/>
      <c r="AN25"/>
      <c r="AO25"/>
    </row>
    <row r="26" spans="1:41" ht="21.95" customHeight="1" x14ac:dyDescent="0.25">
      <c r="A26" s="51"/>
      <c r="B26" s="51"/>
      <c r="C26" s="51"/>
      <c r="D26" s="788"/>
      <c r="E26" s="22" t="s">
        <v>897</v>
      </c>
      <c r="F26" s="2">
        <v>143.69</v>
      </c>
      <c r="G26" s="78">
        <v>90.548499999999805</v>
      </c>
      <c r="H26">
        <v>20</v>
      </c>
      <c r="I26" s="2">
        <v>2873.8</v>
      </c>
      <c r="J26" s="2">
        <v>1810.9699999999962</v>
      </c>
      <c r="K26" s="2">
        <v>1062.8300000000027</v>
      </c>
      <c r="L26" s="736">
        <v>0.58688437688090145</v>
      </c>
      <c r="M26" s="2">
        <v>1062.8300000000027</v>
      </c>
      <c r="N26" s="29">
        <v>43346</v>
      </c>
      <c r="O26" t="s">
        <v>1184</v>
      </c>
      <c r="P26" s="736">
        <v>3.6189018024914751E-3</v>
      </c>
      <c r="Q26" s="736">
        <v>9.4000000000000004E-3</v>
      </c>
      <c r="R26" s="2">
        <v>16.669373549883993</v>
      </c>
      <c r="S26" s="29">
        <v>43324</v>
      </c>
      <c r="T26" s="48"/>
      <c r="U26" s="48"/>
    </row>
    <row r="27" spans="1:41" ht="21.95" customHeight="1" x14ac:dyDescent="0.25">
      <c r="A27" s="152"/>
      <c r="B27" s="50"/>
      <c r="C27" s="51"/>
      <c r="D27" s="788"/>
      <c r="E27" s="22" t="s">
        <v>939</v>
      </c>
      <c r="F27" s="2">
        <v>179.85990000000001</v>
      </c>
      <c r="G27" s="78">
        <v>110.13333333333388</v>
      </c>
      <c r="H27">
        <v>15</v>
      </c>
      <c r="I27" s="2">
        <v>2697.8985000000002</v>
      </c>
      <c r="J27" s="2">
        <v>1652.0000000000082</v>
      </c>
      <c r="K27" s="2">
        <v>1045.898499999993</v>
      </c>
      <c r="L27" s="736">
        <v>0.63311047215495564</v>
      </c>
      <c r="M27" s="2">
        <v>1045.898499999993</v>
      </c>
      <c r="N27" s="29">
        <v>43360</v>
      </c>
      <c r="O27"/>
      <c r="P27" s="736">
        <v>7.1166502372124081E-3</v>
      </c>
      <c r="Q27" s="736">
        <v>2.0000000000000001E-4</v>
      </c>
      <c r="R27" s="2">
        <v>19.68</v>
      </c>
      <c r="S27" s="29"/>
      <c r="T27" s="48"/>
      <c r="U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88"/>
      <c r="E28" s="22" t="s">
        <v>924</v>
      </c>
      <c r="F28" s="2">
        <v>50.7</v>
      </c>
      <c r="G28" s="78">
        <v>13.543400000000037</v>
      </c>
      <c r="H28">
        <v>50</v>
      </c>
      <c r="I28" s="2">
        <v>2535</v>
      </c>
      <c r="J28" s="2">
        <v>677.17000000000189</v>
      </c>
      <c r="K28" s="2">
        <v>1857.8299999999981</v>
      </c>
      <c r="L28" s="736">
        <v>2.7435208293338356</v>
      </c>
      <c r="M28" s="2">
        <v>1857.8299999999981</v>
      </c>
      <c r="N28" s="29">
        <v>43335</v>
      </c>
      <c r="O28" t="s">
        <v>1261</v>
      </c>
      <c r="P28" s="736">
        <v>2.7218934911242599E-2</v>
      </c>
      <c r="Q28" s="736">
        <v>1.9099999999999999E-2</v>
      </c>
      <c r="R28" s="2">
        <v>11.522727272727272</v>
      </c>
    </row>
    <row r="29" spans="1:41" ht="21.95" customHeight="1" x14ac:dyDescent="0.25">
      <c r="A29" s="50"/>
      <c r="B29" s="51"/>
      <c r="C29" s="51"/>
      <c r="D29" s="788"/>
      <c r="E29" s="22" t="s">
        <v>62</v>
      </c>
      <c r="F29" s="2">
        <v>346.9</v>
      </c>
      <c r="G29" s="78">
        <v>346.9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-9.1000000000000004E-3</v>
      </c>
      <c r="R29" s="2"/>
      <c r="S29" s="29"/>
      <c r="T29" s="48"/>
    </row>
    <row r="30" spans="1:41" ht="21.95" customHeight="1" x14ac:dyDescent="0.25">
      <c r="A30" s="50"/>
      <c r="B30" s="50"/>
      <c r="C30" s="50"/>
      <c r="D30" s="788"/>
      <c r="E30" s="22" t="s">
        <v>202</v>
      </c>
      <c r="F30" s="2">
        <v>36.61</v>
      </c>
      <c r="G30" s="78">
        <v>36.61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-6.6799999999999998E-2</v>
      </c>
      <c r="R30" s="2"/>
      <c r="U30" s="48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2">
        <v>59.71</v>
      </c>
      <c r="G31" s="78">
        <v>59.71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1199</v>
      </c>
      <c r="P31" s="736">
        <v>2.4786467928320215E-2</v>
      </c>
      <c r="Q31" s="736">
        <v>6.9999999999999999E-4</v>
      </c>
      <c r="R31" s="2">
        <v>14.9275</v>
      </c>
      <c r="S31" s="29"/>
      <c r="T31" s="48"/>
      <c r="V31" s="48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208.88</v>
      </c>
      <c r="G32" s="78">
        <v>208.88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 t="e">
        <v>#VALUE!</v>
      </c>
      <c r="Q32" s="736">
        <v>7.9000000000000008E-3</v>
      </c>
      <c r="R32" s="2"/>
      <c r="T32" s="48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2">
        <v>102.99</v>
      </c>
      <c r="G33" s="78">
        <v>102.99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1.6000000000000001E-3</v>
      </c>
      <c r="R33" s="2"/>
      <c r="T33" s="48"/>
    </row>
    <row r="34" spans="1:41" ht="21.95" customHeight="1" x14ac:dyDescent="0.25">
      <c r="A34" s="50"/>
      <c r="B34" s="50"/>
      <c r="C34" s="51"/>
      <c r="D34" s="788"/>
      <c r="E34" s="22" t="s">
        <v>262</v>
      </c>
      <c r="F34" s="2">
        <v>102.98</v>
      </c>
      <c r="G34" s="78">
        <v>102.98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1.18E-2</v>
      </c>
      <c r="R34" s="2"/>
      <c r="U34" s="48"/>
    </row>
    <row r="35" spans="1:41" ht="21.95" customHeight="1" x14ac:dyDescent="0.25">
      <c r="A35" s="51"/>
      <c r="B35" s="51"/>
      <c r="C35" s="51"/>
      <c r="D35" s="788"/>
      <c r="E35" s="22" t="s">
        <v>23</v>
      </c>
      <c r="F35" s="2">
        <v>38.19</v>
      </c>
      <c r="G35" s="78">
        <v>38.19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7.1000000000000004E-3</v>
      </c>
      <c r="R35" s="2"/>
      <c r="S35" s="29"/>
      <c r="U35" s="48"/>
    </row>
    <row r="36" spans="1:41" ht="21.95" customHeight="1" x14ac:dyDescent="0.25">
      <c r="A36" s="50"/>
      <c r="B36" s="50"/>
      <c r="C36" s="51"/>
      <c r="D36" s="788"/>
      <c r="E36" s="22" t="s">
        <v>263</v>
      </c>
      <c r="F36" s="2">
        <v>45.6</v>
      </c>
      <c r="G36" s="78">
        <v>45.6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3.0999999999999999E-3</v>
      </c>
      <c r="R36" s="2"/>
      <c r="S36" s="29"/>
      <c r="U36" s="48"/>
    </row>
    <row r="37" spans="1:41" ht="21.95" customHeight="1" x14ac:dyDescent="0.25">
      <c r="A37" s="50"/>
      <c r="B37" s="51"/>
      <c r="C37" s="51"/>
      <c r="D37" s="788"/>
      <c r="E37" s="22" t="s">
        <v>321</v>
      </c>
      <c r="F37" s="2">
        <v>9.58</v>
      </c>
      <c r="G37" s="78">
        <v>9.58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1220</v>
      </c>
      <c r="P37" s="736">
        <v>0</v>
      </c>
      <c r="Q37" s="736">
        <v>3.1199999999999999E-2</v>
      </c>
      <c r="R37" s="2">
        <v>29.9375</v>
      </c>
      <c r="T37" s="48"/>
      <c r="V37" s="48"/>
    </row>
    <row r="38" spans="1:41" ht="21.95" customHeight="1" x14ac:dyDescent="0.25">
      <c r="A38" s="51"/>
      <c r="B38" s="50"/>
      <c r="C38" s="51"/>
      <c r="D38" s="788"/>
      <c r="E38" s="22" t="s">
        <v>36</v>
      </c>
      <c r="F38" s="2">
        <v>58.99</v>
      </c>
      <c r="G38" s="78">
        <v>58.99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2.8999999999999998E-3</v>
      </c>
      <c r="R38" s="2"/>
      <c r="S38" s="29"/>
      <c r="T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42.63</v>
      </c>
      <c r="G39" s="78">
        <v>42.63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4.2599999999999999E-2</v>
      </c>
      <c r="R39" s="2"/>
      <c r="T39" s="48"/>
      <c r="U39" s="48"/>
    </row>
    <row r="40" spans="1:41" ht="21.95" customHeight="1" x14ac:dyDescent="0.25">
      <c r="A40" s="51"/>
      <c r="B40" s="50"/>
      <c r="C40" s="51"/>
      <c r="D40" s="788"/>
      <c r="E40" s="22" t="s">
        <v>295</v>
      </c>
      <c r="F40" s="78">
        <v>59.53</v>
      </c>
      <c r="G40" s="78">
        <v>59.53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-1.0500000000000001E-2</v>
      </c>
      <c r="R40" s="2"/>
      <c r="S40" s="29"/>
      <c r="T40" s="48"/>
    </row>
    <row r="41" spans="1:41" ht="21.95" customHeight="1" x14ac:dyDescent="0.25">
      <c r="A41" s="51"/>
      <c r="B41" s="152"/>
      <c r="C41" s="325"/>
      <c r="D41" s="788"/>
      <c r="E41" s="22" t="s">
        <v>673</v>
      </c>
      <c r="F41" s="2">
        <v>31.18</v>
      </c>
      <c r="G41" s="78">
        <v>31.18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9.4000000000000004E-3</v>
      </c>
      <c r="R41" s="2"/>
      <c r="S41" s="29"/>
      <c r="W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88"/>
      <c r="E42" s="22" t="s">
        <v>244</v>
      </c>
      <c r="F42" s="2">
        <v>76.84</v>
      </c>
      <c r="G42" s="78">
        <v>76.84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2.8999999999999998E-3</v>
      </c>
      <c r="R42" s="2"/>
      <c r="T42" s="48"/>
      <c r="U42" s="48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20.77</v>
      </c>
      <c r="G43" s="78">
        <v>20.77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-7.1999999999999998E-3</v>
      </c>
      <c r="R43" s="2"/>
      <c r="T43" s="48"/>
    </row>
    <row r="44" spans="1:41" ht="21.95" customHeight="1" x14ac:dyDescent="0.25">
      <c r="A44" s="51"/>
      <c r="B44" s="51"/>
      <c r="C44" s="51"/>
      <c r="D44" s="788"/>
      <c r="E44" s="22" t="s">
        <v>715</v>
      </c>
      <c r="F44" s="2">
        <v>253.8</v>
      </c>
      <c r="G44" s="78">
        <v>253.8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-1E-4</v>
      </c>
      <c r="R44" s="2"/>
      <c r="S44" s="29"/>
      <c r="T44" s="48"/>
      <c r="U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78">
        <v>53.44</v>
      </c>
      <c r="G45" s="78">
        <v>53.44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2.8068862275449104E-2</v>
      </c>
      <c r="Q45" s="736">
        <v>-3.0000000000000001E-3</v>
      </c>
      <c r="R45" s="2"/>
      <c r="T45" s="48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9.91</v>
      </c>
      <c r="G46" s="78">
        <v>9.91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-1.3899999999999999E-2</v>
      </c>
      <c r="R46" s="2"/>
      <c r="T46" s="48"/>
      <c r="V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132.47989999999999</v>
      </c>
      <c r="G47" s="78">
        <v>132.47989999999999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1.5699999999999999E-2</v>
      </c>
      <c r="R47" s="2">
        <v>16.315258620689654</v>
      </c>
      <c r="T47" s="48"/>
      <c r="U47" s="48"/>
    </row>
    <row r="48" spans="1:41" ht="21.95" customHeight="1" x14ac:dyDescent="0.25">
      <c r="A48" s="50"/>
      <c r="B48" s="51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1099</v>
      </c>
      <c r="P48" s="736">
        <v>6.7273446774831821E-3</v>
      </c>
      <c r="Q48" s="736">
        <v>-1.1999999999999999E-3</v>
      </c>
      <c r="R48" s="2">
        <v>21.28</v>
      </c>
    </row>
    <row r="49" spans="1:41" ht="21.95" customHeight="1" x14ac:dyDescent="0.25">
      <c r="A49" s="50"/>
      <c r="B49" s="51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S49" s="29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T50" s="48"/>
      <c r="U50" s="48"/>
    </row>
    <row r="51" spans="1:41" ht="21.95" customHeight="1" x14ac:dyDescent="0.25">
      <c r="A51" s="50"/>
      <c r="B51" s="50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T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1"/>
      <c r="B52" s="51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29"/>
      <c r="T52" s="48"/>
      <c r="V52" s="48"/>
      <c r="W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T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S54" s="29"/>
      <c r="T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T55" s="48"/>
      <c r="V55" s="48"/>
    </row>
    <row r="56" spans="1:41" ht="21.95" customHeight="1" x14ac:dyDescent="0.25">
      <c r="A56" s="51"/>
      <c r="B56" s="51"/>
      <c r="C56" s="51"/>
      <c r="D56" s="788"/>
      <c r="E56" s="22" t="s">
        <v>923</v>
      </c>
      <c r="F56" s="78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T56" s="48"/>
      <c r="U56" s="48"/>
      <c r="V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  <c r="S57" s="29"/>
      <c r="T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78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T58" s="48"/>
    </row>
    <row r="59" spans="1:41" ht="21.95" customHeight="1" x14ac:dyDescent="0.25">
      <c r="A59" s="50"/>
      <c r="B59" s="50"/>
      <c r="C59" s="50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S59" s="29"/>
      <c r="U59" s="48"/>
      <c r="V59" s="48"/>
    </row>
    <row r="60" spans="1:41" ht="21.95" customHeight="1" x14ac:dyDescent="0.25">
      <c r="A60" s="50"/>
      <c r="B60" s="51"/>
      <c r="C60" s="51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S60" s="29"/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S61" s="29"/>
      <c r="U61" s="48"/>
    </row>
    <row r="62" spans="1:41" ht="21.95" customHeight="1" x14ac:dyDescent="0.25">
      <c r="A62" s="50"/>
      <c r="B62" s="51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1197</v>
      </c>
      <c r="P62" s="736">
        <v>0</v>
      </c>
      <c r="Q62" s="736">
        <v>-3.3999999999999998E-3</v>
      </c>
      <c r="R62" s="2">
        <v>19.223990208078337</v>
      </c>
      <c r="S62" s="29"/>
      <c r="W62" s="48"/>
    </row>
    <row r="63" spans="1:41" ht="21.95" customHeight="1" x14ac:dyDescent="0.25">
      <c r="A63" s="60"/>
      <c r="B63" s="61"/>
      <c r="C63" s="60"/>
      <c r="D63" s="788"/>
      <c r="E63" s="22" t="s">
        <v>34</v>
      </c>
      <c r="F63" s="2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U63" s="48"/>
      <c r="V63" s="48"/>
    </row>
    <row r="64" spans="1:41" ht="21.95" customHeight="1" x14ac:dyDescent="0.25">
      <c r="A64" s="152"/>
      <c r="B64" s="50"/>
      <c r="C64" s="51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T64" s="48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  <c r="S65" s="29"/>
      <c r="T65" s="48"/>
      <c r="U65" s="48"/>
    </row>
    <row r="66" spans="1:41" ht="21.95" customHeight="1" x14ac:dyDescent="0.25">
      <c r="A66" s="50"/>
      <c r="B66" s="50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S66" s="29"/>
      <c r="U66" s="48"/>
      <c r="V66" s="48"/>
    </row>
    <row r="67" spans="1:41" ht="21.95" customHeight="1" x14ac:dyDescent="0.25">
      <c r="A67" s="51"/>
      <c r="B67" s="51"/>
      <c r="C67" s="51"/>
      <c r="D67" s="788"/>
      <c r="E67" s="22" t="s">
        <v>42</v>
      </c>
      <c r="F67" s="2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S67" s="29"/>
      <c r="V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T68" s="48"/>
      <c r="U68" s="48"/>
      <c r="V68" s="48"/>
      <c r="X68" s="850"/>
    </row>
    <row r="69" spans="1:41" ht="21.95" customHeight="1" x14ac:dyDescent="0.25">
      <c r="A69" s="50"/>
      <c r="B69" s="50"/>
      <c r="C69" s="50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V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T70" s="48"/>
      <c r="V70" s="48"/>
    </row>
    <row r="71" spans="1:41" ht="21.95" customHeight="1" x14ac:dyDescent="0.25">
      <c r="A71" s="51"/>
      <c r="B71" s="51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T71" s="48"/>
      <c r="V71" s="48"/>
      <c r="W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U72" s="48"/>
    </row>
    <row r="73" spans="1:41" ht="21.95" customHeight="1" x14ac:dyDescent="0.25">
      <c r="A73" s="50"/>
      <c r="B73" s="51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1181</v>
      </c>
      <c r="P73" s="736">
        <v>4.0899999999999999E-2</v>
      </c>
      <c r="Q73" s="736">
        <v>2.4299999999999999E-2</v>
      </c>
      <c r="R73" s="2"/>
      <c r="S73" s="29"/>
    </row>
    <row r="74" spans="1:41" ht="21.95" customHeight="1" x14ac:dyDescent="0.25">
      <c r="A74" s="51"/>
      <c r="B74" s="51"/>
      <c r="C74" s="51"/>
      <c r="D74" s="788"/>
      <c r="E74" s="22" t="s">
        <v>335</v>
      </c>
      <c r="F74" s="2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29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T75" s="345"/>
      <c r="U75" s="345"/>
    </row>
    <row r="76" spans="1:41" ht="21.95" customHeight="1" x14ac:dyDescent="0.25">
      <c r="A76" s="50"/>
      <c r="B76" s="50"/>
      <c r="C76" s="50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2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S77" s="29"/>
      <c r="U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S78" s="29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V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55.23</v>
      </c>
      <c r="G80" s="78">
        <v>55.23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2.2089444142676082E-2</v>
      </c>
      <c r="Q80" s="736">
        <v>8.6E-3</v>
      </c>
      <c r="R80" s="2">
        <v>9.9963800904977358</v>
      </c>
      <c r="S80" s="29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T81" s="48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1180</v>
      </c>
      <c r="P83" s="736">
        <v>2.6652998462327011E-2</v>
      </c>
      <c r="Q83" s="736">
        <v>1.47E-2</v>
      </c>
      <c r="R83" s="2">
        <v>12.080495356037153</v>
      </c>
      <c r="S83" s="29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1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T84" s="48"/>
      <c r="V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1" priority="618">
      <formula>$O1=0</formula>
    </cfRule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0" priority="574">
      <formula>$H2=0</formula>
    </cfRule>
  </conditionalFormatting>
  <conditionalFormatting sqref="K105:K200">
    <cfRule type="expression" dxfId="2899" priority="575">
      <formula>$J105=0</formula>
    </cfRule>
  </conditionalFormatting>
  <conditionalFormatting sqref="K105:K458">
    <cfRule type="expression" dxfId="2898" priority="616">
      <formula>$J105&lt;0</formula>
    </cfRule>
  </conditionalFormatting>
  <conditionalFormatting sqref="E59">
    <cfRule type="expression" dxfId="2897" priority="545">
      <formula>$H59=0</formula>
    </cfRule>
  </conditionalFormatting>
  <conditionalFormatting sqref="E5">
    <cfRule type="expression" dxfId="2896" priority="523">
      <formula>$H5=0</formula>
    </cfRule>
  </conditionalFormatting>
  <conditionalFormatting sqref="E60">
    <cfRule type="expression" dxfId="2895" priority="501">
      <formula>$H60=0</formula>
    </cfRule>
  </conditionalFormatting>
  <conditionalFormatting sqref="E62">
    <cfRule type="expression" dxfId="2894" priority="490">
      <formula>$H62=0</formula>
    </cfRule>
  </conditionalFormatting>
  <conditionalFormatting sqref="E61">
    <cfRule type="expression" dxfId="2893" priority="479">
      <formula>$H61=0</formula>
    </cfRule>
  </conditionalFormatting>
  <conditionalFormatting sqref="E8">
    <cfRule type="expression" dxfId="2892" priority="464">
      <formula>$H8=0</formula>
    </cfRule>
  </conditionalFormatting>
  <conditionalFormatting sqref="E63">
    <cfRule type="expression" dxfId="2891" priority="454">
      <formula>$H63=0</formula>
    </cfRule>
  </conditionalFormatting>
  <conditionalFormatting sqref="E20">
    <cfRule type="expression" dxfId="2890" priority="444">
      <formula>$H20=0</formula>
    </cfRule>
  </conditionalFormatting>
  <conditionalFormatting sqref="E64">
    <cfRule type="expression" dxfId="2889" priority="435">
      <formula>$H64=0</formula>
    </cfRule>
  </conditionalFormatting>
  <conditionalFormatting sqref="E65">
    <cfRule type="expression" dxfId="2888" priority="428">
      <formula>$H65=0</formula>
    </cfRule>
  </conditionalFormatting>
  <conditionalFormatting sqref="E11">
    <cfRule type="expression" dxfId="2887" priority="419">
      <formula>$H11=0</formula>
    </cfRule>
  </conditionalFormatting>
  <conditionalFormatting sqref="E9">
    <cfRule type="expression" dxfId="2886" priority="412">
      <formula>$H9=0</formula>
    </cfRule>
  </conditionalFormatting>
  <conditionalFormatting sqref="E66">
    <cfRule type="expression" dxfId="2885" priority="403">
      <formula>$H66=0</formula>
    </cfRule>
  </conditionalFormatting>
  <conditionalFormatting sqref="E10">
    <cfRule type="expression" dxfId="2884" priority="394">
      <formula>$H10=0</formula>
    </cfRule>
  </conditionalFormatting>
  <conditionalFormatting sqref="E26:E28 E30 E45:E49 E36:E43">
    <cfRule type="expression" dxfId="2883" priority="390">
      <formula>$H26=0</formula>
    </cfRule>
  </conditionalFormatting>
  <conditionalFormatting sqref="E29">
    <cfRule type="expression" dxfId="2882" priority="389">
      <formula>$H29=0</formula>
    </cfRule>
  </conditionalFormatting>
  <conditionalFormatting sqref="E31">
    <cfRule type="expression" dxfId="2881" priority="388">
      <formula>$H31=0</formula>
    </cfRule>
  </conditionalFormatting>
  <conditionalFormatting sqref="E32">
    <cfRule type="expression" dxfId="2880" priority="387">
      <formula>$H32=0</formula>
    </cfRule>
  </conditionalFormatting>
  <conditionalFormatting sqref="E44">
    <cfRule type="expression" dxfId="2879" priority="386">
      <formula>$H44=0</formula>
    </cfRule>
  </conditionalFormatting>
  <conditionalFormatting sqref="E35">
    <cfRule type="expression" dxfId="2878" priority="385">
      <formula>$H35=0</formula>
    </cfRule>
  </conditionalFormatting>
  <conditionalFormatting sqref="E33">
    <cfRule type="expression" dxfId="2877" priority="384">
      <formula>$H33=0</formula>
    </cfRule>
  </conditionalFormatting>
  <conditionalFormatting sqref="E34">
    <cfRule type="expression" dxfId="2876" priority="383">
      <formula>$H34=0</formula>
    </cfRule>
  </conditionalFormatting>
  <conditionalFormatting sqref="E67">
    <cfRule type="expression" dxfId="2875" priority="379">
      <formula>$H67=0</formula>
    </cfRule>
  </conditionalFormatting>
  <conditionalFormatting sqref="E69:E70">
    <cfRule type="expression" dxfId="2874" priority="372">
      <formula>$H69=0</formula>
    </cfRule>
  </conditionalFormatting>
  <conditionalFormatting sqref="E68">
    <cfRule type="expression" dxfId="2873" priority="365">
      <formula>$H68=0</formula>
    </cfRule>
  </conditionalFormatting>
  <conditionalFormatting sqref="E69:E70">
    <cfRule type="expression" dxfId="2872" priority="357">
      <formula>$H69=0</formula>
    </cfRule>
  </conditionalFormatting>
  <conditionalFormatting sqref="E71">
    <cfRule type="expression" dxfId="2871" priority="350">
      <formula>$H71=0</formula>
    </cfRule>
  </conditionalFormatting>
  <conditionalFormatting sqref="E72">
    <cfRule type="expression" dxfId="2870" priority="327">
      <formula>$H72=0</formula>
    </cfRule>
  </conditionalFormatting>
  <conditionalFormatting sqref="E72">
    <cfRule type="expression" dxfId="2869" priority="319">
      <formula>$H72=0</formula>
    </cfRule>
  </conditionalFormatting>
  <conditionalFormatting sqref="E74">
    <cfRule type="expression" dxfId="2868" priority="312">
      <formula>$H74=0</formula>
    </cfRule>
  </conditionalFormatting>
  <conditionalFormatting sqref="E73">
    <cfRule type="expression" dxfId="2867" priority="305">
      <formula>$H73=0</formula>
    </cfRule>
  </conditionalFormatting>
  <conditionalFormatting sqref="E75">
    <cfRule type="expression" dxfId="2866" priority="288">
      <formula>$H75=0</formula>
    </cfRule>
  </conditionalFormatting>
  <conditionalFormatting sqref="E7">
    <cfRule type="expression" dxfId="2865" priority="280">
      <formula>$H7=0</formula>
    </cfRule>
  </conditionalFormatting>
  <conditionalFormatting sqref="P105:P104857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4" priority="264">
      <formula>$H76=0</formula>
    </cfRule>
  </conditionalFormatting>
  <conditionalFormatting sqref="E77">
    <cfRule type="expression" dxfId="2863" priority="251">
      <formula>$H77=0</formula>
    </cfRule>
  </conditionalFormatting>
  <conditionalFormatting sqref="E78">
    <cfRule type="expression" dxfId="2862" priority="237">
      <formula>$H78=0</formula>
    </cfRule>
  </conditionalFormatting>
  <conditionalFormatting sqref="P105:P1048576 P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1" priority="225">
      <formula>$H79=0</formula>
    </cfRule>
  </conditionalFormatting>
  <conditionalFormatting sqref="E80">
    <cfRule type="expression" dxfId="2860" priority="215">
      <formula>$H80=0</formula>
    </cfRule>
  </conditionalFormatting>
  <conditionalFormatting sqref="E81">
    <cfRule type="expression" dxfId="2859" priority="205">
      <formula>$H81=0</formula>
    </cfRule>
  </conditionalFormatting>
  <conditionalFormatting sqref="E82">
    <cfRule type="expression" dxfId="2858" priority="195">
      <formula>$H82=0</formula>
    </cfRule>
  </conditionalFormatting>
  <conditionalFormatting sqref="E83">
    <cfRule type="expression" dxfId="2857" priority="185">
      <formula>$H83=0</formula>
    </cfRule>
  </conditionalFormatting>
  <conditionalFormatting sqref="E84">
    <cfRule type="expression" dxfId="2856" priority="175">
      <formula>$H84=0</formula>
    </cfRule>
  </conditionalFormatting>
  <conditionalFormatting sqref="Q1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5" priority="164">
      <formula>$H85=0</formula>
    </cfRule>
  </conditionalFormatting>
  <conditionalFormatting sqref="R105:R1048576">
    <cfRule type="expression" dxfId="2854" priority="996">
      <formula>$O105=0</formula>
    </cfRule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3" priority="138">
      <formula>$O1=0</formula>
    </cfRule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2" priority="136">
      <formula>$L2=0</formula>
    </cfRule>
  </conditionalFormatting>
  <conditionalFormatting sqref="Q1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1" priority="129">
      <formula>K3&gt;0</formula>
    </cfRule>
    <cfRule type="expression" dxfId="2850" priority="130">
      <formula>K3&lt;0</formula>
    </cfRule>
  </conditionalFormatting>
  <conditionalFormatting sqref="K2 K4 K6 K8 K10 K12 K14 K16 K18 K20 K22 K24 K26 K28 K30">
    <cfRule type="expression" dxfId="2849" priority="127">
      <formula>K2&gt;0</formula>
    </cfRule>
    <cfRule type="expression" dxfId="2848" priority="128">
      <formula>K2&lt;0</formula>
    </cfRule>
  </conditionalFormatting>
  <conditionalFormatting sqref="K23 K25 K27 K29">
    <cfRule type="expression" dxfId="2847" priority="125">
      <formula>K23&gt;0</formula>
    </cfRule>
    <cfRule type="expression" dxfId="2846" priority="126">
      <formula>K23&lt;0</formula>
    </cfRule>
  </conditionalFormatting>
  <conditionalFormatting sqref="K31 K33 K40 K35 K42 K37:K38">
    <cfRule type="expression" dxfId="2845" priority="123">
      <formula>K31&gt;0</formula>
    </cfRule>
    <cfRule type="expression" dxfId="2844" priority="124">
      <formula>K31&lt;0</formula>
    </cfRule>
  </conditionalFormatting>
  <conditionalFormatting sqref="K32 K39 K34 K41 K36 K43">
    <cfRule type="expression" dxfId="2843" priority="121">
      <formula>K32&gt;0</formula>
    </cfRule>
    <cfRule type="expression" dxfId="2842" priority="122">
      <formula>K32&lt;0</formula>
    </cfRule>
  </conditionalFormatting>
  <conditionalFormatting sqref="K45 K47 K49 K51 K53">
    <cfRule type="expression" dxfId="2841" priority="119">
      <formula>K45&gt;0</formula>
    </cfRule>
    <cfRule type="expression" dxfId="2840" priority="120">
      <formula>K45&lt;0</formula>
    </cfRule>
  </conditionalFormatting>
  <conditionalFormatting sqref="K46 K48 K50 K52">
    <cfRule type="expression" dxfId="2839" priority="117">
      <formula>K46&gt;0</formula>
    </cfRule>
    <cfRule type="expression" dxfId="2838" priority="118">
      <formula>K46&lt;0</formula>
    </cfRule>
  </conditionalFormatting>
  <conditionalFormatting sqref="K54 K56 K58 K60">
    <cfRule type="expression" dxfId="2837" priority="115">
      <formula>K54&gt;0</formula>
    </cfRule>
    <cfRule type="expression" dxfId="2836" priority="116">
      <formula>K54&lt;0</formula>
    </cfRule>
  </conditionalFormatting>
  <conditionalFormatting sqref="K55 K57 K59">
    <cfRule type="expression" dxfId="2835" priority="113">
      <formula>K55&gt;0</formula>
    </cfRule>
    <cfRule type="expression" dxfId="2834" priority="114">
      <formula>K55&lt;0</formula>
    </cfRule>
  </conditionalFormatting>
  <conditionalFormatting sqref="K68 K70 K72 K74">
    <cfRule type="expression" dxfId="2833" priority="111">
      <formula>K68&gt;0</formula>
    </cfRule>
    <cfRule type="expression" dxfId="2832" priority="112">
      <formula>K68&lt;0</formula>
    </cfRule>
  </conditionalFormatting>
  <conditionalFormatting sqref="K69 K71 K73">
    <cfRule type="expression" dxfId="2831" priority="109">
      <formula>K69&gt;0</formula>
    </cfRule>
    <cfRule type="expression" dxfId="2830" priority="110">
      <formula>K69&lt;0</formula>
    </cfRule>
  </conditionalFormatting>
  <conditionalFormatting sqref="K75 K77 K79 K81 K83">
    <cfRule type="expression" dxfId="2829" priority="107">
      <formula>K75&gt;0</formula>
    </cfRule>
    <cfRule type="expression" dxfId="2828" priority="108">
      <formula>K75&lt;0</formula>
    </cfRule>
  </conditionalFormatting>
  <conditionalFormatting sqref="K76 K78 K80 K82">
    <cfRule type="expression" dxfId="2827" priority="105">
      <formula>K76&gt;0</formula>
    </cfRule>
    <cfRule type="expression" dxfId="2826" priority="106">
      <formula>K76&lt;0</formula>
    </cfRule>
  </conditionalFormatting>
  <conditionalFormatting sqref="K82 K84 K88 K90">
    <cfRule type="expression" dxfId="2825" priority="103">
      <formula>K82&gt;0</formula>
    </cfRule>
    <cfRule type="expression" dxfId="2824" priority="104">
      <formula>K82&lt;0</formula>
    </cfRule>
  </conditionalFormatting>
  <conditionalFormatting sqref="K83 K85 K89">
    <cfRule type="expression" dxfId="2823" priority="101">
      <formula>K83&gt;0</formula>
    </cfRule>
    <cfRule type="expression" dxfId="2822" priority="102">
      <formula>K83&lt;0</formula>
    </cfRule>
  </conditionalFormatting>
  <conditionalFormatting sqref="M105:M200">
    <cfRule type="expression" dxfId="2821" priority="99">
      <formula>$J105=0</formula>
    </cfRule>
  </conditionalFormatting>
  <conditionalFormatting sqref="M105:M458">
    <cfRule type="expression" dxfId="2820" priority="100">
      <formula>$J105&lt;0</formula>
    </cfRule>
  </conditionalFormatting>
  <conditionalFormatting sqref="M3 M5 M7 M9 M11 M13 M15 M17 M19 M21">
    <cfRule type="expression" dxfId="2819" priority="97">
      <formula>M3&gt;0</formula>
    </cfRule>
    <cfRule type="expression" dxfId="2818" priority="98">
      <formula>M3&lt;0</formula>
    </cfRule>
  </conditionalFormatting>
  <conditionalFormatting sqref="M2 M4 M6 M8 M10 M12 M14 M16 M18 M20 M22 M24 M26 M28 M30">
    <cfRule type="expression" dxfId="2817" priority="95">
      <formula>M2&gt;0</formula>
    </cfRule>
    <cfRule type="expression" dxfId="2816" priority="96">
      <formula>M2&lt;0</formula>
    </cfRule>
  </conditionalFormatting>
  <conditionalFormatting sqref="M23 M25 M27 M29">
    <cfRule type="expression" dxfId="2815" priority="93">
      <formula>M23&gt;0</formula>
    </cfRule>
    <cfRule type="expression" dxfId="2814" priority="94">
      <formula>M23&lt;0</formula>
    </cfRule>
  </conditionalFormatting>
  <conditionalFormatting sqref="M31 M33 M40 M35 M42 M37:M38">
    <cfRule type="expression" dxfId="2813" priority="91">
      <formula>M31&gt;0</formula>
    </cfRule>
    <cfRule type="expression" dxfId="2812" priority="92">
      <formula>M31&lt;0</formula>
    </cfRule>
  </conditionalFormatting>
  <conditionalFormatting sqref="M32 M39 M34 M41 M36 M43">
    <cfRule type="expression" dxfId="2811" priority="89">
      <formula>M32&gt;0</formula>
    </cfRule>
    <cfRule type="expression" dxfId="2810" priority="90">
      <formula>M32&lt;0</formula>
    </cfRule>
  </conditionalFormatting>
  <conditionalFormatting sqref="M45 M47 M49 M51 M53">
    <cfRule type="expression" dxfId="2809" priority="87">
      <formula>M45&gt;0</formula>
    </cfRule>
    <cfRule type="expression" dxfId="2808" priority="88">
      <formula>M45&lt;0</formula>
    </cfRule>
  </conditionalFormatting>
  <conditionalFormatting sqref="M46 M48 M50 M52">
    <cfRule type="expression" dxfId="2807" priority="85">
      <formula>M46&gt;0</formula>
    </cfRule>
    <cfRule type="expression" dxfId="2806" priority="86">
      <formula>M46&lt;0</formula>
    </cfRule>
  </conditionalFormatting>
  <conditionalFormatting sqref="M54 M56 M58 M60">
    <cfRule type="expression" dxfId="2805" priority="83">
      <formula>M54&gt;0</formula>
    </cfRule>
    <cfRule type="expression" dxfId="2804" priority="84">
      <formula>M54&lt;0</formula>
    </cfRule>
  </conditionalFormatting>
  <conditionalFormatting sqref="M55 M57 M59 M61">
    <cfRule type="expression" dxfId="2803" priority="81">
      <formula>M55&gt;0</formula>
    </cfRule>
    <cfRule type="expression" dxfId="2802" priority="82">
      <formula>M55&lt;0</formula>
    </cfRule>
  </conditionalFormatting>
  <conditionalFormatting sqref="M68 M70 M72 M74">
    <cfRule type="expression" dxfId="2801" priority="79">
      <formula>M68&gt;0</formula>
    </cfRule>
    <cfRule type="expression" dxfId="2800" priority="80">
      <formula>M68&lt;0</formula>
    </cfRule>
  </conditionalFormatting>
  <conditionalFormatting sqref="M67 M69 M71 M73">
    <cfRule type="expression" dxfId="2799" priority="77">
      <formula>M67&gt;0</formula>
    </cfRule>
    <cfRule type="expression" dxfId="2798" priority="78">
      <formula>M67&lt;0</formula>
    </cfRule>
  </conditionalFormatting>
  <conditionalFormatting sqref="M75 M77 M79 M81 M83">
    <cfRule type="expression" dxfId="2797" priority="75">
      <formula>M75&gt;0</formula>
    </cfRule>
    <cfRule type="expression" dxfId="2796" priority="76">
      <formula>M75&lt;0</formula>
    </cfRule>
  </conditionalFormatting>
  <conditionalFormatting sqref="M76 M78 M80 M82">
    <cfRule type="expression" dxfId="2795" priority="73">
      <formula>M76&gt;0</formula>
    </cfRule>
    <cfRule type="expression" dxfId="2794" priority="74">
      <formula>M76&lt;0</formula>
    </cfRule>
  </conditionalFormatting>
  <conditionalFormatting sqref="M82 M84 M88 M90">
    <cfRule type="expression" dxfId="2793" priority="71">
      <formula>M82&gt;0</formula>
    </cfRule>
    <cfRule type="expression" dxfId="2792" priority="72">
      <formula>M82&lt;0</formula>
    </cfRule>
  </conditionalFormatting>
  <conditionalFormatting sqref="M83 M85 M89">
    <cfRule type="expression" dxfId="2791" priority="69">
      <formula>M83&gt;0</formula>
    </cfRule>
    <cfRule type="expression" dxfId="2790" priority="70">
      <formula>M83&lt;0</formula>
    </cfRule>
  </conditionalFormatting>
  <conditionalFormatting sqref="L105:L200">
    <cfRule type="expression" dxfId="2789" priority="67">
      <formula>$J105=0</formula>
    </cfRule>
  </conditionalFormatting>
  <conditionalFormatting sqref="L105:L458">
    <cfRule type="expression" dxfId="2788" priority="68">
      <formula>$J105&lt;0</formula>
    </cfRule>
  </conditionalFormatting>
  <conditionalFormatting sqref="L3 L5 L7 L9 L11 L13 L15 L17 L19 L21">
    <cfRule type="expression" dxfId="2787" priority="65">
      <formula>L3&gt;0</formula>
    </cfRule>
    <cfRule type="expression" dxfId="2786" priority="66">
      <formula>L3&lt;0</formula>
    </cfRule>
  </conditionalFormatting>
  <conditionalFormatting sqref="L2 L4 L6 L8 L10 L12 L14 L16 L18 L20 L22 L24 L26 L28 L30">
    <cfRule type="expression" dxfId="2785" priority="63">
      <formula>L2&gt;0</formula>
    </cfRule>
    <cfRule type="expression" dxfId="2784" priority="64">
      <formula>L2&lt;0</formula>
    </cfRule>
  </conditionalFormatting>
  <conditionalFormatting sqref="L23 L25 L27 L29">
    <cfRule type="expression" dxfId="2783" priority="61">
      <formula>L23&gt;0</formula>
    </cfRule>
    <cfRule type="expression" dxfId="2782" priority="62">
      <formula>L23&lt;0</formula>
    </cfRule>
  </conditionalFormatting>
  <conditionalFormatting sqref="L31 L33 L40 L35 L42 L37:L38">
    <cfRule type="expression" dxfId="2781" priority="59">
      <formula>L31&gt;0</formula>
    </cfRule>
    <cfRule type="expression" dxfId="2780" priority="60">
      <formula>L31&lt;0</formula>
    </cfRule>
  </conditionalFormatting>
  <conditionalFormatting sqref="L32 L39 L34 L41 L36 L43">
    <cfRule type="expression" dxfId="2779" priority="57">
      <formula>L32&gt;0</formula>
    </cfRule>
    <cfRule type="expression" dxfId="2778" priority="58">
      <formula>L32&lt;0</formula>
    </cfRule>
  </conditionalFormatting>
  <conditionalFormatting sqref="L45 L47 L49 L51 L53">
    <cfRule type="expression" dxfId="2777" priority="55">
      <formula>L45&gt;0</formula>
    </cfRule>
    <cfRule type="expression" dxfId="2776" priority="56">
      <formula>L45&lt;0</formula>
    </cfRule>
  </conditionalFormatting>
  <conditionalFormatting sqref="L46 L48 L50 L52">
    <cfRule type="expression" dxfId="2775" priority="53">
      <formula>L46&gt;0</formula>
    </cfRule>
    <cfRule type="expression" dxfId="2774" priority="54">
      <formula>L46&lt;0</formula>
    </cfRule>
  </conditionalFormatting>
  <conditionalFormatting sqref="L54 L56 L58 L60 L62">
    <cfRule type="expression" dxfId="2773" priority="51">
      <formula>L54&gt;0</formula>
    </cfRule>
    <cfRule type="expression" dxfId="2772" priority="52">
      <formula>L54&lt;0</formula>
    </cfRule>
  </conditionalFormatting>
  <conditionalFormatting sqref="L55 L57 L59 L61">
    <cfRule type="expression" dxfId="2771" priority="49">
      <formula>L55&gt;0</formula>
    </cfRule>
    <cfRule type="expression" dxfId="2770" priority="50">
      <formula>L55&lt;0</formula>
    </cfRule>
  </conditionalFormatting>
  <conditionalFormatting sqref="L66 L68 L70 L72 L74">
    <cfRule type="expression" dxfId="2769" priority="47">
      <formula>L66&gt;0</formula>
    </cfRule>
    <cfRule type="expression" dxfId="2768" priority="48">
      <formula>L66&lt;0</formula>
    </cfRule>
  </conditionalFormatting>
  <conditionalFormatting sqref="L58:L79">
    <cfRule type="expression" dxfId="2767" priority="45">
      <formula>L58&gt;0</formula>
    </cfRule>
    <cfRule type="expression" dxfId="2766" priority="46">
      <formula>L58&lt;0</formula>
    </cfRule>
  </conditionalFormatting>
  <conditionalFormatting sqref="L75 L77 L79 L81 L83">
    <cfRule type="expression" dxfId="2765" priority="43">
      <formula>L75&gt;0</formula>
    </cfRule>
    <cfRule type="expression" dxfId="2764" priority="44">
      <formula>L75&lt;0</formula>
    </cfRule>
  </conditionalFormatting>
  <conditionalFormatting sqref="L76 L78 L80 L82">
    <cfRule type="expression" dxfId="2763" priority="41">
      <formula>L76&gt;0</formula>
    </cfRule>
    <cfRule type="expression" dxfId="2762" priority="42">
      <formula>L76&lt;0</formula>
    </cfRule>
  </conditionalFormatting>
  <conditionalFormatting sqref="L82 L84 L88 L90">
    <cfRule type="expression" dxfId="2761" priority="39">
      <formula>L82&gt;0</formula>
    </cfRule>
    <cfRule type="expression" dxfId="2760" priority="40">
      <formula>L82&lt;0</formula>
    </cfRule>
  </conditionalFormatting>
  <conditionalFormatting sqref="L83 L85 L89">
    <cfRule type="expression" dxfId="2759" priority="37">
      <formula>L83&gt;0</formula>
    </cfRule>
    <cfRule type="expression" dxfId="2758" priority="38">
      <formula>L83&lt;0</formula>
    </cfRule>
  </conditionalFormatting>
  <conditionalFormatting sqref="I1:I85 I88 I90:I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57" priority="34">
      <formula>M44&gt;0</formula>
    </cfRule>
    <cfRule type="expression" dxfId="2756" priority="35">
      <formula>M44&lt;0</formula>
    </cfRule>
  </conditionalFormatting>
  <conditionalFormatting sqref="M62:M66">
    <cfRule type="expression" dxfId="2755" priority="32">
      <formula>M62&gt;0</formula>
    </cfRule>
    <cfRule type="expression" dxfId="2754" priority="33">
      <formula>M62&lt;0</formula>
    </cfRule>
  </conditionalFormatting>
  <conditionalFormatting sqref="E86">
    <cfRule type="expression" dxfId="2753" priority="31">
      <formula>$H86=0</formula>
    </cfRule>
  </conditionalFormatting>
  <conditionalFormatting sqref="K86">
    <cfRule type="expression" dxfId="2752" priority="29">
      <formula>K86&gt;0</formula>
    </cfRule>
    <cfRule type="expression" dxfId="2751" priority="30">
      <formula>K86&lt;0</formula>
    </cfRule>
  </conditionalFormatting>
  <conditionalFormatting sqref="M86">
    <cfRule type="expression" dxfId="2750" priority="27">
      <formula>M86&gt;0</formula>
    </cfRule>
    <cfRule type="expression" dxfId="2749" priority="28">
      <formula>M86&lt;0</formula>
    </cfRule>
  </conditionalFormatting>
  <conditionalFormatting sqref="L86">
    <cfRule type="expression" dxfId="2748" priority="25">
      <formula>L86&gt;0</formula>
    </cfRule>
    <cfRule type="expression" dxfId="2747" priority="26">
      <formula>L86&lt;0</formula>
    </cfRule>
  </conditionalFormatting>
  <conditionalFormatting sqref="I8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6" priority="19">
      <formula>K61&gt;0</formula>
    </cfRule>
    <cfRule type="expression" dxfId="2745" priority="20">
      <formula>K61&lt;0</formula>
    </cfRule>
  </conditionalFormatting>
  <conditionalFormatting sqref="K44">
    <cfRule type="expression" dxfId="2744" priority="17">
      <formula>K44&gt;0</formula>
    </cfRule>
    <cfRule type="expression" dxfId="2743" priority="18">
      <formula>K44&lt;0</formula>
    </cfRule>
  </conditionalFormatting>
  <conditionalFormatting sqref="E87">
    <cfRule type="expression" dxfId="2742" priority="16">
      <formula>$H87=0</formula>
    </cfRule>
  </conditionalFormatting>
  <conditionalFormatting sqref="K87">
    <cfRule type="expression" dxfId="2741" priority="14">
      <formula>K87&gt;0</formula>
    </cfRule>
    <cfRule type="expression" dxfId="2740" priority="15">
      <formula>K87&lt;0</formula>
    </cfRule>
  </conditionalFormatting>
  <conditionalFormatting sqref="M87">
    <cfRule type="expression" dxfId="2739" priority="12">
      <formula>M87&gt;0</formula>
    </cfRule>
    <cfRule type="expression" dxfId="2738" priority="13">
      <formula>M87&lt;0</formula>
    </cfRule>
  </conditionalFormatting>
  <conditionalFormatting sqref="L87">
    <cfRule type="expression" dxfId="2737" priority="10">
      <formula>L87&gt;0</formula>
    </cfRule>
    <cfRule type="expression" dxfId="2736" priority="11">
      <formula>L87&lt;0</formula>
    </cfRule>
  </conditionalFormatting>
  <conditionalFormatting sqref="I87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5" priority="6">
      <formula>$H88=0</formula>
    </cfRule>
  </conditionalFormatting>
  <conditionalFormatting sqref="I8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34" priority="2">
      <formula>$H89=0</formula>
    </cfRule>
  </conditionalFormatting>
  <conditionalFormatting sqref="S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4" location="ABC!A1" display="ABC"/>
    <hyperlink ref="E13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1" location="CVS!A1" display="CVS"/>
    <hyperlink ref="E44" location="ADBE!A1" display="ADBE"/>
    <hyperlink ref="E2" location="MRO!A1" display="MRO"/>
    <hyperlink ref="E17" location="GE!A1" display="GE"/>
    <hyperlink ref="E8" location="XRAY!A1" display="XRAY"/>
    <hyperlink ref="E45" location="XLP!A1" display="XLP"/>
    <hyperlink ref="E15" location="KR!A1" display="KR"/>
    <hyperlink ref="E46" location="F!A1" display="F"/>
    <hyperlink ref="E47" location="JNJ!A1" display="JNJ"/>
    <hyperlink ref="E12" location="ULTA!A1" display="ULTA"/>
    <hyperlink ref="E48" location="FRC!A1" display="FRC"/>
    <hyperlink ref="E49" location="AAP!A1" display="AAP"/>
    <hyperlink ref="E21" location="CMCSA!A1" display="CMCSA"/>
    <hyperlink ref="E50" location="XEC!A1" display="XEC"/>
    <hyperlink ref="E20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7" location="WBA!A1" display="WBA"/>
    <hyperlink ref="E55" location="AZO!A1" display="AZO"/>
    <hyperlink ref="E28" location="FL!A1" display="FL"/>
    <hyperlink ref="E56" location="MLM!A1" display="MLM"/>
    <hyperlink ref="E9" location="KHC!A1" display="KHC"/>
    <hyperlink ref="E57" location="KBWY!A1" display="KBWY"/>
    <hyperlink ref="E26" location="AYI!A1" display="AYI"/>
    <hyperlink ref="E58" location="DIA!A1" display="DIA"/>
    <hyperlink ref="E23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4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6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G265" sqref="G26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107877.02216666823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106704.3321666683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106704.29999999999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3.2166668315767311E-2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33" priority="7">
      <formula>#REF!&gt;0</formula>
    </cfRule>
    <cfRule type="expression" dxfId="273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5"/>
  <sheetViews>
    <sheetView topLeftCell="AC1" zoomScaleNormal="100" workbookViewId="0">
      <pane ySplit="1" topLeftCell="A2" activePane="bottomLeft" state="frozen"/>
      <selection pane="bottomLeft" activeCell="M715" sqref="M71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106704.29999999999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5" spans="1:26" ht="20.100000000000001" customHeight="1" x14ac:dyDescent="0.25">
      <c r="I715" s="822"/>
    </row>
  </sheetData>
  <conditionalFormatting sqref="L714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3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3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3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0" t="s">
        <v>78</v>
      </c>
      <c r="P42" s="86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1" priority="58">
      <formula>F19&gt;0</formula>
    </cfRule>
    <cfRule type="expression" dxfId="27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29" priority="47">
      <formula>H25&gt;0</formula>
    </cfRule>
    <cfRule type="expression" dxfId="2728" priority="48">
      <formula>H25&lt;0</formula>
    </cfRule>
  </conditionalFormatting>
  <conditionalFormatting sqref="M39">
    <cfRule type="expression" dxfId="2727" priority="45">
      <formula>M39&gt;0</formula>
    </cfRule>
    <cfRule type="expression" dxfId="2726" priority="46">
      <formula>M39&lt;0</formula>
    </cfRule>
  </conditionalFormatting>
  <conditionalFormatting sqref="F61:F67">
    <cfRule type="expression" dxfId="2725" priority="43">
      <formula>F61&gt;0</formula>
    </cfRule>
    <cfRule type="expression" dxfId="2724" priority="44">
      <formula>F61&lt;0</formula>
    </cfRule>
  </conditionalFormatting>
  <conditionalFormatting sqref="H61:H67">
    <cfRule type="expression" dxfId="2723" priority="41">
      <formula>H61&gt;0</formula>
    </cfRule>
    <cfRule type="expression" dxfId="2722" priority="42">
      <formula>H61&lt;0</formula>
    </cfRule>
  </conditionalFormatting>
  <conditionalFormatting sqref="F21:F24">
    <cfRule type="expression" dxfId="2721" priority="39">
      <formula>F21&gt;0</formula>
    </cfRule>
    <cfRule type="expression" dxfId="2720" priority="40">
      <formula>F21&lt;0</formula>
    </cfRule>
  </conditionalFormatting>
  <conditionalFormatting sqref="H21:H24">
    <cfRule type="expression" dxfId="2719" priority="37">
      <formula>H21&gt;0</formula>
    </cfRule>
    <cfRule type="expression" dxfId="2718" priority="38">
      <formula>H21&lt;0</formula>
    </cfRule>
  </conditionalFormatting>
  <conditionalFormatting sqref="I25:I28">
    <cfRule type="expression" dxfId="2717" priority="31">
      <formula>I25&gt;0</formula>
    </cfRule>
    <cfRule type="expression" dxfId="2716" priority="32">
      <formula>I25&lt;0</formula>
    </cfRule>
  </conditionalFormatting>
  <conditionalFormatting sqref="I21:I24">
    <cfRule type="expression" dxfId="2715" priority="29">
      <formula>I21&gt;0</formula>
    </cfRule>
    <cfRule type="expression" dxfId="2714" priority="30">
      <formula>I21&lt;0</formula>
    </cfRule>
  </conditionalFormatting>
  <conditionalFormatting sqref="H29">
    <cfRule type="expression" dxfId="2713" priority="27">
      <formula>H29&gt;0</formula>
    </cfRule>
    <cfRule type="expression" dxfId="2712" priority="28">
      <formula>H29&lt;0</formula>
    </cfRule>
  </conditionalFormatting>
  <conditionalFormatting sqref="H30">
    <cfRule type="expression" dxfId="2711" priority="25">
      <formula>H30&gt;0</formula>
    </cfRule>
    <cfRule type="expression" dxfId="2710" priority="26">
      <formula>H30&lt;0</formula>
    </cfRule>
  </conditionalFormatting>
  <conditionalFormatting sqref="H31">
    <cfRule type="expression" dxfId="2709" priority="23">
      <formula>H31&gt;0</formula>
    </cfRule>
    <cfRule type="expression" dxfId="2708" priority="24">
      <formula>H31&lt;0</formula>
    </cfRule>
  </conditionalFormatting>
  <conditionalFormatting sqref="Q7">
    <cfRule type="expression" dxfId="2707" priority="21">
      <formula>Q7&gt;0</formula>
    </cfRule>
    <cfRule type="expression" dxfId="2706" priority="22">
      <formula>Q7&lt;0</formula>
    </cfRule>
  </conditionalFormatting>
  <conditionalFormatting sqref="Q8">
    <cfRule type="expression" dxfId="2705" priority="19">
      <formula>Q8&gt;0</formula>
    </cfRule>
    <cfRule type="expression" dxfId="2704" priority="20">
      <formula>Q8&lt;0</formula>
    </cfRule>
  </conditionalFormatting>
  <conditionalFormatting sqref="F73:F82">
    <cfRule type="expression" dxfId="2703" priority="17">
      <formula>F73&gt;0</formula>
    </cfRule>
    <cfRule type="expression" dxfId="2702" priority="18">
      <formula>F73&lt;0</formula>
    </cfRule>
  </conditionalFormatting>
  <conditionalFormatting sqref="H73:H76">
    <cfRule type="expression" dxfId="2701" priority="15">
      <formula>H73&gt;0</formula>
    </cfRule>
    <cfRule type="expression" dxfId="2700" priority="16">
      <formula>H73&lt;0</formula>
    </cfRule>
  </conditionalFormatting>
  <conditionalFormatting sqref="F69:F72">
    <cfRule type="expression" dxfId="2699" priority="13">
      <formula>F69&gt;0</formula>
    </cfRule>
    <cfRule type="expression" dxfId="2698" priority="14">
      <formula>F69&lt;0</formula>
    </cfRule>
  </conditionalFormatting>
  <conditionalFormatting sqref="H69:H72">
    <cfRule type="expression" dxfId="2697" priority="11">
      <formula>H69&gt;0</formula>
    </cfRule>
    <cfRule type="expression" dxfId="2696" priority="12">
      <formula>H69&lt;0</formula>
    </cfRule>
  </conditionalFormatting>
  <conditionalFormatting sqref="I73:I76">
    <cfRule type="expression" dxfId="2695" priority="9">
      <formula>I73&gt;0</formula>
    </cfRule>
    <cfRule type="expression" dxfId="2694" priority="10">
      <formula>I73&lt;0</formula>
    </cfRule>
  </conditionalFormatting>
  <conditionalFormatting sqref="I69:I72">
    <cfRule type="expression" dxfId="2693" priority="7">
      <formula>I69&gt;0</formula>
    </cfRule>
    <cfRule type="expression" dxfId="2692" priority="8">
      <formula>I69&lt;0</formula>
    </cfRule>
  </conditionalFormatting>
  <conditionalFormatting sqref="H77">
    <cfRule type="expression" dxfId="2691" priority="5">
      <formula>H77&gt;0</formula>
    </cfRule>
    <cfRule type="expression" dxfId="2690" priority="6">
      <formula>H77&lt;0</formula>
    </cfRule>
  </conditionalFormatting>
  <conditionalFormatting sqref="H78">
    <cfRule type="expression" dxfId="2689" priority="3">
      <formula>H78&gt;0</formula>
    </cfRule>
    <cfRule type="expression" dxfId="2688" priority="4">
      <formula>H78&lt;0</formula>
    </cfRule>
  </conditionalFormatting>
  <conditionalFormatting sqref="H79">
    <cfRule type="expression" dxfId="2687" priority="1">
      <formula>H79&gt;0</formula>
    </cfRule>
    <cfRule type="expression" dxfId="26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0" t="s">
        <v>78</v>
      </c>
      <c r="P42" s="8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85" priority="29">
      <formula>N19&gt;0</formula>
    </cfRule>
    <cfRule type="expression" dxfId="268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3" priority="23">
      <formula>F22&gt;0</formula>
    </cfRule>
    <cfRule type="expression" dxfId="2682" priority="24">
      <formula>F22&lt;0</formula>
    </cfRule>
  </conditionalFormatting>
  <conditionalFormatting sqref="H22:H31">
    <cfRule type="expression" dxfId="2681" priority="21">
      <formula>H22&gt;0</formula>
    </cfRule>
    <cfRule type="expression" dxfId="2680" priority="22">
      <formula>H22&lt;0</formula>
    </cfRule>
  </conditionalFormatting>
  <conditionalFormatting sqref="I21:J31">
    <cfRule type="expression" dxfId="2679" priority="19">
      <formula>I21&gt;0</formula>
    </cfRule>
    <cfRule type="expression" dxfId="2678" priority="20">
      <formula>I21&lt;0</formula>
    </cfRule>
  </conditionalFormatting>
  <conditionalFormatting sqref="Q8">
    <cfRule type="expression" dxfId="2677" priority="11">
      <formula>Q8&gt;0</formula>
    </cfRule>
    <cfRule type="expression" dxfId="2676" priority="12">
      <formula>Q8&lt;0</formula>
    </cfRule>
  </conditionalFormatting>
  <conditionalFormatting sqref="Q7">
    <cfRule type="expression" dxfId="2675" priority="13">
      <formula>Q7&gt;0</formula>
    </cfRule>
    <cfRule type="expression" dxfId="2674" priority="14">
      <formula>Q7&lt;0</formula>
    </cfRule>
  </conditionalFormatting>
  <conditionalFormatting sqref="F56:F66">
    <cfRule type="expression" dxfId="2673" priority="9">
      <formula>F56&gt;0</formula>
    </cfRule>
    <cfRule type="expression" dxfId="2672" priority="10">
      <formula>F56&lt;0</formula>
    </cfRule>
  </conditionalFormatting>
  <conditionalFormatting sqref="H56:H66">
    <cfRule type="expression" dxfId="2671" priority="7">
      <formula>H56&gt;0</formula>
    </cfRule>
    <cfRule type="expression" dxfId="2670" priority="8">
      <formula>H56&lt;0</formula>
    </cfRule>
  </conditionalFormatting>
  <conditionalFormatting sqref="I56:I66">
    <cfRule type="expression" dxfId="2669" priority="5">
      <formula>I56&gt;0</formula>
    </cfRule>
    <cfRule type="expression" dxfId="2668" priority="6">
      <formula>I56&lt;0</formula>
    </cfRule>
  </conditionalFormatting>
  <conditionalFormatting sqref="F21">
    <cfRule type="expression" dxfId="2667" priority="3">
      <formula>F21&gt;0</formula>
    </cfRule>
    <cfRule type="expression" dxfId="2666" priority="4">
      <formula>F21&lt;0</formula>
    </cfRule>
  </conditionalFormatting>
  <conditionalFormatting sqref="H21">
    <cfRule type="expression" dxfId="2665" priority="1">
      <formula>H21&gt;0</formula>
    </cfRule>
    <cfRule type="expression" dxfId="266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1100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3" priority="64">
      <formula>N23&gt;0</formula>
    </cfRule>
    <cfRule type="expression" dxfId="266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1" priority="58">
      <formula>F79&gt;0</formula>
    </cfRule>
    <cfRule type="expression" dxfId="2660" priority="59">
      <formula>F79&lt;0</formula>
    </cfRule>
  </conditionalFormatting>
  <conditionalFormatting sqref="H79:H97 H101:H118">
    <cfRule type="expression" dxfId="2659" priority="56">
      <formula>H79&gt;0</formula>
    </cfRule>
    <cfRule type="expression" dxfId="2658" priority="57">
      <formula>H79&lt;0</formula>
    </cfRule>
  </conditionalFormatting>
  <conditionalFormatting sqref="I75:I97 I100:I118">
    <cfRule type="expression" dxfId="2657" priority="54">
      <formula>I75&gt;0</formula>
    </cfRule>
    <cfRule type="expression" dxfId="2656" priority="55">
      <formula>I75&lt;0</formula>
    </cfRule>
  </conditionalFormatting>
  <conditionalFormatting sqref="Q7">
    <cfRule type="expression" dxfId="2655" priority="52">
      <formula>Q7&gt;0</formula>
    </cfRule>
    <cfRule type="expression" dxfId="2654" priority="53">
      <formula>Q7&lt;0</formula>
    </cfRule>
  </conditionalFormatting>
  <conditionalFormatting sqref="Q8">
    <cfRule type="expression" dxfId="2653" priority="50">
      <formula>Q8&gt;0</formula>
    </cfRule>
    <cfRule type="expression" dxfId="2652" priority="51">
      <formula>Q8&lt;0</formula>
    </cfRule>
  </conditionalFormatting>
  <conditionalFormatting sqref="F75:F78">
    <cfRule type="expression" dxfId="2651" priority="48">
      <formula>F75&gt;0</formula>
    </cfRule>
    <cfRule type="expression" dxfId="2650" priority="49">
      <formula>F75&lt;0</formula>
    </cfRule>
  </conditionalFormatting>
  <conditionalFormatting sqref="H75:H78">
    <cfRule type="expression" dxfId="2649" priority="46">
      <formula>H75&gt;0</formula>
    </cfRule>
    <cfRule type="expression" dxfId="2648" priority="47">
      <formula>H75&lt;0</formula>
    </cfRule>
  </conditionalFormatting>
  <conditionalFormatting sqref="F100:F114">
    <cfRule type="expression" dxfId="2647" priority="40">
      <formula>F100&gt;0</formula>
    </cfRule>
    <cfRule type="expression" dxfId="2646" priority="41">
      <formula>F100&lt;0</formula>
    </cfRule>
  </conditionalFormatting>
  <conditionalFormatting sqref="H100:H114">
    <cfRule type="expression" dxfId="2645" priority="38">
      <formula>H100&gt;0</formula>
    </cfRule>
    <cfRule type="expression" dxfId="2644" priority="39">
      <formula>H100&lt;0</formula>
    </cfRule>
  </conditionalFormatting>
  <conditionalFormatting sqref="F29:F67">
    <cfRule type="expression" dxfId="2643" priority="36">
      <formula>F29&gt;0</formula>
    </cfRule>
    <cfRule type="expression" dxfId="2642" priority="37">
      <formula>F29&lt;0</formula>
    </cfRule>
  </conditionalFormatting>
  <conditionalFormatting sqref="H29:H63">
    <cfRule type="expression" dxfId="2641" priority="34">
      <formula>H29&gt;0</formula>
    </cfRule>
    <cfRule type="expression" dxfId="2640" priority="35">
      <formula>H29&lt;0</formula>
    </cfRule>
  </conditionalFormatting>
  <conditionalFormatting sqref="J38:J68">
    <cfRule type="expression" dxfId="2639" priority="32">
      <formula>J38&gt;0</formula>
    </cfRule>
    <cfRule type="expression" dxfId="2638" priority="33">
      <formula>J38&lt;0</formula>
    </cfRule>
  </conditionalFormatting>
  <conditionalFormatting sqref="J43">
    <cfRule type="expression" dxfId="2637" priority="30">
      <formula>J43&gt;0</formula>
    </cfRule>
    <cfRule type="expression" dxfId="2636" priority="31">
      <formula>J43&lt;0</formula>
    </cfRule>
  </conditionalFormatting>
  <conditionalFormatting sqref="Q9">
    <cfRule type="expression" dxfId="2635" priority="24">
      <formula>Q9&gt;0</formula>
    </cfRule>
    <cfRule type="expression" dxfId="2634" priority="25">
      <formula>Q9&lt;0</formula>
    </cfRule>
  </conditionalFormatting>
  <conditionalFormatting sqref="R4">
    <cfRule type="expression" dxfId="2633" priority="26">
      <formula>R4&gt;0</formula>
    </cfRule>
    <cfRule type="expression" dxfId="263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1" priority="21">
      <formula>F120&gt;0</formula>
    </cfRule>
    <cfRule type="expression" dxfId="2630" priority="22">
      <formula>F120&lt;0</formula>
    </cfRule>
  </conditionalFormatting>
  <conditionalFormatting sqref="H120:H160">
    <cfRule type="expression" dxfId="2629" priority="19">
      <formula>H120&gt;0</formula>
    </cfRule>
    <cfRule type="expression" dxfId="2628" priority="20">
      <formula>H120&lt;0</formula>
    </cfRule>
  </conditionalFormatting>
  <conditionalFormatting sqref="J129:J160">
    <cfRule type="expression" dxfId="2627" priority="17">
      <formula>J129&gt;0</formula>
    </cfRule>
    <cfRule type="expression" dxfId="2626" priority="18">
      <formula>J129&lt;0</formula>
    </cfRule>
  </conditionalFormatting>
  <conditionalFormatting sqref="J134">
    <cfRule type="expression" dxfId="2625" priority="15">
      <formula>J134&gt;0</formula>
    </cfRule>
    <cfRule type="expression" dxfId="2624" priority="16">
      <formula>J134&lt;0</formula>
    </cfRule>
  </conditionalFormatting>
  <conditionalFormatting sqref="J31:J40">
    <cfRule type="expression" dxfId="2623" priority="13">
      <formula>J31&gt;0</formula>
    </cfRule>
    <cfRule type="expression" dxfId="2622" priority="14">
      <formula>J31&lt;0</formula>
    </cfRule>
  </conditionalFormatting>
  <conditionalFormatting sqref="J36:J37">
    <cfRule type="expression" dxfId="2621" priority="11">
      <formula>J36&gt;0</formula>
    </cfRule>
    <cfRule type="expression" dxfId="2620" priority="12">
      <formula>J36&lt;0</formula>
    </cfRule>
  </conditionalFormatting>
  <conditionalFormatting sqref="Q10">
    <cfRule type="expression" dxfId="2619" priority="9">
      <formula>Q10&gt;0</formula>
    </cfRule>
    <cfRule type="expression" dxfId="2618" priority="10">
      <formula>Q10&lt;0</formula>
    </cfRule>
  </conditionalFormatting>
  <conditionalFormatting sqref="K38:K55 K57:K68">
    <cfRule type="expression" dxfId="2617" priority="7">
      <formula>K38&gt;0</formula>
    </cfRule>
    <cfRule type="expression" dxfId="2616" priority="8">
      <formula>K38&lt;0</formula>
    </cfRule>
  </conditionalFormatting>
  <conditionalFormatting sqref="K43">
    <cfRule type="expression" dxfId="2615" priority="5">
      <formula>K43&gt;0</formula>
    </cfRule>
    <cfRule type="expression" dxfId="2614" priority="6">
      <formula>K43&lt;0</formula>
    </cfRule>
  </conditionalFormatting>
  <conditionalFormatting sqref="K31:K40">
    <cfRule type="expression" dxfId="2613" priority="3">
      <formula>K31&gt;0</formula>
    </cfRule>
    <cfRule type="expression" dxfId="2612" priority="4">
      <formula>K31&lt;0</formula>
    </cfRule>
  </conditionalFormatting>
  <conditionalFormatting sqref="K36:K37">
    <cfRule type="expression" dxfId="2611" priority="1">
      <formula>K36&gt;0</formula>
    </cfRule>
    <cfRule type="expression" dxfId="261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1213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87.72</v>
      </c>
      <c r="R4" s="495">
        <v>1.04E-2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4386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387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9.6774193548387094E-2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1.7327861377108983E-2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13.51617873651772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96.492000000000004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95.614800000000002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94.7376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93.860399999999998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92.983199999999997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92.106000000000009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91.228800000000007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90.351600000000005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89.474400000000003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88.597200000000001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87.72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86.842799999999997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85.965599999999995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85.088399999999993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84.211199999999991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83.333999999999989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82.456800000000001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81.579599999999999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80.702399999999997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79.825199999999995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78.948000000000008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9" priority="31">
      <formula>F47&gt;0</formula>
    </cfRule>
    <cfRule type="expression" dxfId="2608" priority="32">
      <formula>F47&lt;0</formula>
    </cfRule>
  </conditionalFormatting>
  <conditionalFormatting sqref="Q7">
    <cfRule type="expression" dxfId="2607" priority="29">
      <formula>Q7&gt;0</formula>
    </cfRule>
    <cfRule type="expression" dxfId="2606" priority="30">
      <formula>Q7&lt;0</formula>
    </cfRule>
  </conditionalFormatting>
  <conditionalFormatting sqref="Q8">
    <cfRule type="expression" dxfId="2605" priority="27">
      <formula>Q8&gt;0</formula>
    </cfRule>
    <cfRule type="expression" dxfId="2604" priority="28">
      <formula>Q8&lt;0</formula>
    </cfRule>
  </conditionalFormatting>
  <conditionalFormatting sqref="F31:F46">
    <cfRule type="expression" dxfId="2603" priority="25">
      <formula>F31&gt;0</formula>
    </cfRule>
    <cfRule type="expression" dxfId="2602" priority="26">
      <formula>F31&lt;0</formula>
    </cfRule>
  </conditionalFormatting>
  <conditionalFormatting sqref="H31:H46">
    <cfRule type="expression" dxfId="2601" priority="23">
      <formula>H31&gt;0</formula>
    </cfRule>
    <cfRule type="expression" dxfId="2600" priority="24">
      <formula>H31&lt;0</formula>
    </cfRule>
  </conditionalFormatting>
  <conditionalFormatting sqref="Q10">
    <cfRule type="expression" dxfId="2599" priority="21">
      <formula>Q10&gt;0</formula>
    </cfRule>
    <cfRule type="expression" dxfId="2598" priority="22">
      <formula>Q10&lt;0</formula>
    </cfRule>
  </conditionalFormatting>
  <conditionalFormatting sqref="J25:J38">
    <cfRule type="expression" dxfId="2597" priority="19">
      <formula>J25&gt;0</formula>
    </cfRule>
    <cfRule type="expression" dxfId="2596" priority="20">
      <formula>J25&lt;0</formula>
    </cfRule>
  </conditionalFormatting>
  <conditionalFormatting sqref="K38">
    <cfRule type="expression" dxfId="2595" priority="17">
      <formula>K38&gt;0</formula>
    </cfRule>
    <cfRule type="expression" dxfId="2594" priority="18">
      <formula>K38&lt;0</formula>
    </cfRule>
  </conditionalFormatting>
  <conditionalFormatting sqref="L25:L38">
    <cfRule type="expression" dxfId="2593" priority="15">
      <formula>L25&gt;0</formula>
    </cfRule>
    <cfRule type="expression" dxfId="2592" priority="16">
      <formula>L25&lt;0</formula>
    </cfRule>
  </conditionalFormatting>
  <conditionalFormatting sqref="F89:F110">
    <cfRule type="expression" dxfId="2591" priority="13">
      <formula>F89&gt;0</formula>
    </cfRule>
    <cfRule type="expression" dxfId="2590" priority="14">
      <formula>F89&lt;0</formula>
    </cfRule>
  </conditionalFormatting>
  <conditionalFormatting sqref="H89:H110">
    <cfRule type="expression" dxfId="2589" priority="11">
      <formula>H89&gt;0</formula>
    </cfRule>
    <cfRule type="expression" dxfId="2588" priority="12">
      <formula>H89&lt;0</formula>
    </cfRule>
  </conditionalFormatting>
  <conditionalFormatting sqref="J89:J102">
    <cfRule type="expression" dxfId="2587" priority="9">
      <formula>J89&gt;0</formula>
    </cfRule>
    <cfRule type="expression" dxfId="2586" priority="10">
      <formula>J89&lt;0</formula>
    </cfRule>
  </conditionalFormatting>
  <conditionalFormatting sqref="K89:K102">
    <cfRule type="expression" dxfId="2585" priority="7">
      <formula>K89&gt;0</formula>
    </cfRule>
    <cfRule type="expression" dxfId="2584" priority="8">
      <formula>K89&lt;0</formula>
    </cfRule>
  </conditionalFormatting>
  <conditionalFormatting sqref="L89:L102">
    <cfRule type="expression" dxfId="2583" priority="5">
      <formula>L89&gt;0</formula>
    </cfRule>
    <cfRule type="expression" dxfId="2582" priority="6">
      <formula>L89&lt;0</formula>
    </cfRule>
  </conditionalFormatting>
  <conditionalFormatting sqref="F25:F30">
    <cfRule type="expression" dxfId="2581" priority="3">
      <formula>F25&gt;0</formula>
    </cfRule>
    <cfRule type="expression" dxfId="2580" priority="4">
      <formula>F25&lt;0</formula>
    </cfRule>
  </conditionalFormatting>
  <conditionalFormatting sqref="H25:H30">
    <cfRule type="expression" dxfId="2579" priority="1">
      <formula>H25&gt;0</formula>
    </cfRule>
    <cfRule type="expression" dxfId="25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topLeftCell="C1" workbookViewId="0">
      <pane ySplit="1" topLeftCell="A2" activePane="bottomLeft" state="frozen"/>
      <selection activeCell="A2" sqref="A2"/>
      <selection pane="bottomLeft" activeCell="U11" sqref="U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1200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1268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2627.75</v>
      </c>
      <c r="R4" s="495">
        <v>-8.3999999999999995E-3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10511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-477</v>
      </c>
      <c r="R7">
        <v>2</v>
      </c>
      <c r="T7" s="1">
        <v>43333</v>
      </c>
      <c r="U7" t="s">
        <v>1272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-4.3410993811430654E-2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1270</v>
      </c>
    </row>
    <row r="13" spans="1:21" x14ac:dyDescent="0.25">
      <c r="H13" s="70"/>
      <c r="O13" s="11" t="s">
        <v>952</v>
      </c>
      <c r="Q13" s="2">
        <f>Q4/194</f>
        <v>13.545103092783505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2890.5250000000001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2864.2475000000004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2837.9700000000003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2811.6925000000001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2785.415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>C28*(E28-D28)</f>
        <v>-388</v>
      </c>
      <c r="G28" s="39">
        <f>D28*C28</f>
        <v>10988</v>
      </c>
      <c r="H28" s="222">
        <f>(E28-D28)/D28</f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2759.1375000000003</v>
      </c>
      <c r="Q28" s="2"/>
    </row>
    <row r="29" spans="1:17" x14ac:dyDescent="0.25">
      <c r="B29" s="184">
        <v>43329</v>
      </c>
      <c r="C29" s="10">
        <v>4</v>
      </c>
      <c r="D29" s="39">
        <v>2747</v>
      </c>
      <c r="E29" s="39">
        <v>2627.75</v>
      </c>
      <c r="F29" s="39">
        <f>C29*(E29-D29)</f>
        <v>-477</v>
      </c>
      <c r="G29" s="39">
        <f>D29*C29</f>
        <v>10988</v>
      </c>
      <c r="H29" s="222">
        <f>(E29-D29)/D29</f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2732.86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2706.5825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2680.3049999999998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2654.0275000000001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2627.75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2601.4724999999999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2575.1950000000002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2548.9175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2522.64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2496.3624999999997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2470.085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2443.8075000000003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2417.5300000000002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2391.2525000000001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2364.9749999999999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7" priority="31">
      <formula>F47&gt;0</formula>
    </cfRule>
    <cfRule type="expression" dxfId="2576" priority="32">
      <formula>F47&lt;0</formula>
    </cfRule>
  </conditionalFormatting>
  <conditionalFormatting sqref="Q7">
    <cfRule type="expression" dxfId="2575" priority="29">
      <formula>Q7&gt;0</formula>
    </cfRule>
    <cfRule type="expression" dxfId="2574" priority="30">
      <formula>Q7&lt;0</formula>
    </cfRule>
  </conditionalFormatting>
  <conditionalFormatting sqref="Q8">
    <cfRule type="expression" dxfId="2573" priority="27">
      <formula>Q8&gt;0</formula>
    </cfRule>
    <cfRule type="expression" dxfId="2572" priority="28">
      <formula>Q8&lt;0</formula>
    </cfRule>
  </conditionalFormatting>
  <conditionalFormatting sqref="F31:F46">
    <cfRule type="expression" dxfId="2571" priority="25">
      <formula>F31&gt;0</formula>
    </cfRule>
    <cfRule type="expression" dxfId="2570" priority="26">
      <formula>F31&lt;0</formula>
    </cfRule>
  </conditionalFormatting>
  <conditionalFormatting sqref="H31:H46">
    <cfRule type="expression" dxfId="2569" priority="23">
      <formula>H31&gt;0</formula>
    </cfRule>
    <cfRule type="expression" dxfId="2568" priority="24">
      <formula>H31&lt;0</formula>
    </cfRule>
  </conditionalFormatting>
  <conditionalFormatting sqref="Q10">
    <cfRule type="expression" dxfId="2567" priority="21">
      <formula>Q10&gt;0</formula>
    </cfRule>
    <cfRule type="expression" dxfId="2566" priority="22">
      <formula>Q10&lt;0</formula>
    </cfRule>
  </conditionalFormatting>
  <conditionalFormatting sqref="J25:J38">
    <cfRule type="expression" dxfId="2565" priority="19">
      <formula>J25&gt;0</formula>
    </cfRule>
    <cfRule type="expression" dxfId="2564" priority="20">
      <formula>J25&lt;0</formula>
    </cfRule>
  </conditionalFormatting>
  <conditionalFormatting sqref="K38">
    <cfRule type="expression" dxfId="2563" priority="17">
      <formula>K38&gt;0</formula>
    </cfRule>
    <cfRule type="expression" dxfId="2562" priority="18">
      <formula>K38&lt;0</formula>
    </cfRule>
  </conditionalFormatting>
  <conditionalFormatting sqref="L25:L38">
    <cfRule type="expression" dxfId="2561" priority="15">
      <formula>L25&gt;0</formula>
    </cfRule>
    <cfRule type="expression" dxfId="2560" priority="16">
      <formula>L25&lt;0</formula>
    </cfRule>
  </conditionalFormatting>
  <conditionalFormatting sqref="F89:F110">
    <cfRule type="expression" dxfId="2559" priority="13">
      <formula>F89&gt;0</formula>
    </cfRule>
    <cfRule type="expression" dxfId="2558" priority="14">
      <formula>F89&lt;0</formula>
    </cfRule>
  </conditionalFormatting>
  <conditionalFormatting sqref="H89:H110">
    <cfRule type="expression" dxfId="2557" priority="11">
      <formula>H89&gt;0</formula>
    </cfRule>
    <cfRule type="expression" dxfId="2556" priority="12">
      <formula>H89&lt;0</formula>
    </cfRule>
  </conditionalFormatting>
  <conditionalFormatting sqref="J89:J102">
    <cfRule type="expression" dxfId="2555" priority="9">
      <formula>J89&gt;0</formula>
    </cfRule>
    <cfRule type="expression" dxfId="2554" priority="10">
      <formula>J89&lt;0</formula>
    </cfRule>
  </conditionalFormatting>
  <conditionalFormatting sqref="K89:K102">
    <cfRule type="expression" dxfId="2553" priority="7">
      <formula>K89&gt;0</formula>
    </cfRule>
    <cfRule type="expression" dxfId="2552" priority="8">
      <formula>K89&lt;0</formula>
    </cfRule>
  </conditionalFormatting>
  <conditionalFormatting sqref="L89:L102">
    <cfRule type="expression" dxfId="2551" priority="5">
      <formula>L89&gt;0</formula>
    </cfRule>
    <cfRule type="expression" dxfId="2550" priority="6">
      <formula>L89&lt;0</formula>
    </cfRule>
  </conditionalFormatting>
  <conditionalFormatting sqref="F25:F30">
    <cfRule type="expression" dxfId="2549" priority="3">
      <formula>F25&gt;0</formula>
    </cfRule>
    <cfRule type="expression" dxfId="2548" priority="4">
      <formula>F25&lt;0</formula>
    </cfRule>
  </conditionalFormatting>
  <conditionalFormatting sqref="H25:H30">
    <cfRule type="expression" dxfId="2547" priority="1">
      <formula>H25&gt;0</formula>
    </cfRule>
    <cfRule type="expression" dxfId="25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0" t="s">
        <v>78</v>
      </c>
      <c r="P42" s="86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45" priority="35">
      <formula>N19&gt;0</formula>
    </cfRule>
    <cfRule type="expression" dxfId="254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3" priority="21">
      <formula>F25&gt;0</formula>
    </cfRule>
    <cfRule type="expression" dxfId="2542" priority="22">
      <formula>F25&lt;0</formula>
    </cfRule>
  </conditionalFormatting>
  <conditionalFormatting sqref="H25:H47">
    <cfRule type="expression" dxfId="2541" priority="19">
      <formula>H25&gt;0</formula>
    </cfRule>
    <cfRule type="expression" dxfId="2540" priority="20">
      <formula>H25&lt;0</formula>
    </cfRule>
  </conditionalFormatting>
  <conditionalFormatting sqref="I25:I27">
    <cfRule type="expression" dxfId="2539" priority="15">
      <formula>I25&gt;0</formula>
    </cfRule>
    <cfRule type="expression" dxfId="2538" priority="16">
      <formula>I25&lt;0</formula>
    </cfRule>
  </conditionalFormatting>
  <conditionalFormatting sqref="Q7">
    <cfRule type="expression" dxfId="2537" priority="5">
      <formula>Q7&gt;0</formula>
    </cfRule>
    <cfRule type="expression" dxfId="2536" priority="6">
      <formula>Q7&lt;0</formula>
    </cfRule>
  </conditionalFormatting>
  <conditionalFormatting sqref="Q8">
    <cfRule type="expression" dxfId="2535" priority="3">
      <formula>Q8&gt;0</formula>
    </cfRule>
    <cfRule type="expression" dxfId="253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3" priority="9">
      <formula>F36&gt;0</formula>
    </cfRule>
    <cfRule type="expression" dxfId="2532" priority="10">
      <formula>F36&lt;0</formula>
    </cfRule>
  </conditionalFormatting>
  <conditionalFormatting sqref="F25:F35">
    <cfRule type="expression" dxfId="2531" priority="7">
      <formula>F25&gt;0</formula>
    </cfRule>
    <cfRule type="expression" dxfId="2530" priority="8">
      <formula>F25&lt;0</formula>
    </cfRule>
  </conditionalFormatting>
  <conditionalFormatting sqref="H25:H35">
    <cfRule type="expression" dxfId="2529" priority="5">
      <formula>H25&gt;0</formula>
    </cfRule>
    <cfRule type="expression" dxfId="2528" priority="6">
      <formula>H25&lt;0</formula>
    </cfRule>
  </conditionalFormatting>
  <conditionalFormatting sqref="Q7">
    <cfRule type="expression" dxfId="2527" priority="3">
      <formula>Q7&gt;0</formula>
    </cfRule>
    <cfRule type="expression" dxfId="2526" priority="4">
      <formula>Q7&lt;0</formula>
    </cfRule>
  </conditionalFormatting>
  <conditionalFormatting sqref="Q8">
    <cfRule type="expression" dxfId="2525" priority="1">
      <formula>Q8&gt;0</formula>
    </cfRule>
    <cfRule type="expression" dxfId="252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0" t="s">
        <v>78</v>
      </c>
      <c r="P40" s="86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3" priority="37">
      <formula>F25&gt;0</formula>
    </cfRule>
    <cfRule type="expression" dxfId="2522" priority="38">
      <formula>F25&lt;0</formula>
    </cfRule>
  </conditionalFormatting>
  <conditionalFormatting sqref="Q7">
    <cfRule type="expression" dxfId="2521" priority="35">
      <formula>Q7&gt;0</formula>
    </cfRule>
    <cfRule type="expression" dxfId="2520" priority="36">
      <formula>Q7&lt;0</formula>
    </cfRule>
  </conditionalFormatting>
  <conditionalFormatting sqref="Q8">
    <cfRule type="expression" dxfId="2519" priority="33">
      <formula>Q8&gt;0</formula>
    </cfRule>
    <cfRule type="expression" dxfId="2518" priority="34">
      <formula>Q8&lt;0</formula>
    </cfRule>
  </conditionalFormatting>
  <conditionalFormatting sqref="F44:F46">
    <cfRule type="expression" dxfId="2517" priority="31">
      <formula>F44&gt;0</formula>
    </cfRule>
    <cfRule type="expression" dxfId="2516" priority="32">
      <formula>F44&lt;0</formula>
    </cfRule>
  </conditionalFormatting>
  <conditionalFormatting sqref="H44:H46">
    <cfRule type="expression" dxfId="2515" priority="29">
      <formula>H44&gt;0</formula>
    </cfRule>
    <cfRule type="expression" dxfId="2514" priority="30">
      <formula>H44&lt;0</formula>
    </cfRule>
  </conditionalFormatting>
  <conditionalFormatting sqref="F89:F110">
    <cfRule type="expression" dxfId="2513" priority="27">
      <formula>F89&gt;0</formula>
    </cfRule>
    <cfRule type="expression" dxfId="2512" priority="28">
      <formula>F89&lt;0</formula>
    </cfRule>
  </conditionalFormatting>
  <conditionalFormatting sqref="H89:H110">
    <cfRule type="expression" dxfId="2511" priority="25">
      <formula>H89&gt;0</formula>
    </cfRule>
    <cfRule type="expression" dxfId="2510" priority="26">
      <formula>H89&lt;0</formula>
    </cfRule>
  </conditionalFormatting>
  <conditionalFormatting sqref="Q10">
    <cfRule type="expression" dxfId="2509" priority="23">
      <formula>Q10&gt;0</formula>
    </cfRule>
    <cfRule type="expression" dxfId="2508" priority="24">
      <formula>Q10&lt;0</formula>
    </cfRule>
  </conditionalFormatting>
  <conditionalFormatting sqref="J25:J38">
    <cfRule type="expression" dxfId="2507" priority="21">
      <formula>J25&gt;0</formula>
    </cfRule>
    <cfRule type="expression" dxfId="2506" priority="22">
      <formula>J25&lt;0</formula>
    </cfRule>
  </conditionalFormatting>
  <conditionalFormatting sqref="K25:K38">
    <cfRule type="expression" dxfId="2505" priority="19">
      <formula>K25&gt;0</formula>
    </cfRule>
    <cfRule type="expression" dxfId="2504" priority="20">
      <formula>K25&lt;0</formula>
    </cfRule>
  </conditionalFormatting>
  <conditionalFormatting sqref="L25:L38">
    <cfRule type="expression" dxfId="2503" priority="17">
      <formula>L25&gt;0</formula>
    </cfRule>
    <cfRule type="expression" dxfId="2502" priority="18">
      <formula>L25&lt;0</formula>
    </cfRule>
  </conditionalFormatting>
  <conditionalFormatting sqref="J40">
    <cfRule type="expression" dxfId="2501" priority="15">
      <formula>J40&gt;0</formula>
    </cfRule>
    <cfRule type="expression" dxfId="2500" priority="16">
      <formula>J40&lt;0</formula>
    </cfRule>
  </conditionalFormatting>
  <conditionalFormatting sqref="L39">
    <cfRule type="expression" dxfId="2499" priority="11">
      <formula>L39&gt;0</formula>
    </cfRule>
    <cfRule type="expression" dxfId="2498" priority="12">
      <formula>L39&lt;0</formula>
    </cfRule>
  </conditionalFormatting>
  <conditionalFormatting sqref="F39">
    <cfRule type="expression" dxfId="2497" priority="9">
      <formula>F39&gt;0</formula>
    </cfRule>
    <cfRule type="expression" dxfId="2496" priority="10">
      <formula>F39&lt;0</formula>
    </cfRule>
  </conditionalFormatting>
  <conditionalFormatting sqref="H39">
    <cfRule type="expression" dxfId="2495" priority="7">
      <formula>H39&gt;0</formula>
    </cfRule>
    <cfRule type="expression" dxfId="2494" priority="8">
      <formula>H39&lt;0</formula>
    </cfRule>
  </conditionalFormatting>
  <conditionalFormatting sqref="J41">
    <cfRule type="expression" dxfId="2493" priority="5">
      <formula>J41&gt;0</formula>
    </cfRule>
    <cfRule type="expression" dxfId="2492" priority="6">
      <formula>J41&lt;0</formula>
    </cfRule>
  </conditionalFormatting>
  <conditionalFormatting sqref="J43">
    <cfRule type="expression" dxfId="2491" priority="3">
      <formula>J43&gt;0</formula>
    </cfRule>
    <cfRule type="expression" dxfId="2490" priority="4">
      <formula>J43&lt;0</formula>
    </cfRule>
  </conditionalFormatting>
  <conditionalFormatting sqref="J44">
    <cfRule type="expression" dxfId="2489" priority="1">
      <formula>J44&gt;0</formula>
    </cfRule>
    <cfRule type="expression" dxfId="248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87" priority="31">
      <formula>F29&gt;0</formula>
    </cfRule>
    <cfRule type="expression" dxfId="2486" priority="32">
      <formula>F29&lt;0</formula>
    </cfRule>
  </conditionalFormatting>
  <conditionalFormatting sqref="F29 F31:F35">
    <cfRule type="expression" dxfId="2485" priority="33">
      <formula>F29&gt;0</formula>
    </cfRule>
    <cfRule type="expression" dxfId="2484" priority="34">
      <formula>F29&lt;0</formula>
    </cfRule>
  </conditionalFormatting>
  <conditionalFormatting sqref="H29 H31:H35">
    <cfRule type="expression" dxfId="2483" priority="29">
      <formula>H29&gt;0</formula>
    </cfRule>
    <cfRule type="expression" dxfId="2482" priority="30">
      <formula>H29&lt;0</formula>
    </cfRule>
  </conditionalFormatting>
  <conditionalFormatting sqref="F21:F28">
    <cfRule type="expression" dxfId="2481" priority="27">
      <formula>F21&gt;0</formula>
    </cfRule>
    <cfRule type="expression" dxfId="2480" priority="28">
      <formula>F21&lt;0</formula>
    </cfRule>
  </conditionalFormatting>
  <conditionalFormatting sqref="H21:H28">
    <cfRule type="expression" dxfId="2479" priority="25">
      <formula>H21&gt;0</formula>
    </cfRule>
    <cfRule type="expression" dxfId="2478" priority="26">
      <formula>H21&lt;0</formula>
    </cfRule>
  </conditionalFormatting>
  <conditionalFormatting sqref="Q8">
    <cfRule type="expression" dxfId="2477" priority="21">
      <formula>Q8&gt;0</formula>
    </cfRule>
    <cfRule type="expression" dxfId="2476" priority="22">
      <formula>Q8&lt;0</formula>
    </cfRule>
  </conditionalFormatting>
  <conditionalFormatting sqref="Q7">
    <cfRule type="expression" dxfId="2475" priority="23">
      <formula>Q7&gt;0</formula>
    </cfRule>
    <cfRule type="expression" dxfId="2474" priority="24">
      <formula>Q7&lt;0</formula>
    </cfRule>
  </conditionalFormatting>
  <conditionalFormatting sqref="F30">
    <cfRule type="expression" dxfId="2473" priority="19">
      <formula>F30&gt;0</formula>
    </cfRule>
    <cfRule type="expression" dxfId="2472" priority="20">
      <formula>F30&lt;0</formula>
    </cfRule>
  </conditionalFormatting>
  <conditionalFormatting sqref="H30">
    <cfRule type="expression" dxfId="2471" priority="17">
      <formula>H30&gt;0</formula>
    </cfRule>
    <cfRule type="expression" dxfId="2470" priority="18">
      <formula>H30&lt;0</formula>
    </cfRule>
  </conditionalFormatting>
  <conditionalFormatting sqref="F68 F70:F74">
    <cfRule type="expression" dxfId="2469" priority="13">
      <formula>F68&gt;0</formula>
    </cfRule>
    <cfRule type="expression" dxfId="2468" priority="14">
      <formula>F68&lt;0</formula>
    </cfRule>
  </conditionalFormatting>
  <conditionalFormatting sqref="F68 F70:F74">
    <cfRule type="expression" dxfId="2467" priority="15">
      <formula>F68&gt;0</formula>
    </cfRule>
    <cfRule type="expression" dxfId="2466" priority="16">
      <formula>F68&lt;0</formula>
    </cfRule>
  </conditionalFormatting>
  <conditionalFormatting sqref="H68 H70:H74">
    <cfRule type="expression" dxfId="2465" priority="11">
      <formula>H68&gt;0</formula>
    </cfRule>
    <cfRule type="expression" dxfId="2464" priority="12">
      <formula>H68&lt;0</formula>
    </cfRule>
  </conditionalFormatting>
  <conditionalFormatting sqref="F60:F67">
    <cfRule type="expression" dxfId="2463" priority="9">
      <formula>F60&gt;0</formula>
    </cfRule>
    <cfRule type="expression" dxfId="2462" priority="10">
      <formula>F60&lt;0</formula>
    </cfRule>
  </conditionalFormatting>
  <conditionalFormatting sqref="H60:H67">
    <cfRule type="expression" dxfId="2461" priority="7">
      <formula>H60&gt;0</formula>
    </cfRule>
    <cfRule type="expression" dxfId="2460" priority="8">
      <formula>H60&lt;0</formula>
    </cfRule>
  </conditionalFormatting>
  <conditionalFormatting sqref="F69">
    <cfRule type="expression" dxfId="2459" priority="5">
      <formula>F69&gt;0</formula>
    </cfRule>
    <cfRule type="expression" dxfId="2458" priority="6">
      <formula>F69&lt;0</formula>
    </cfRule>
  </conditionalFormatting>
  <conditionalFormatting sqref="H69">
    <cfRule type="expression" dxfId="2457" priority="3">
      <formula>H69&gt;0</formula>
    </cfRule>
    <cfRule type="expression" dxfId="2456" priority="4">
      <formula>H69&lt;0</formula>
    </cfRule>
  </conditionalFormatting>
  <conditionalFormatting sqref="Q10">
    <cfRule type="expression" dxfId="2455" priority="1">
      <formula>Q10&gt;0</formula>
    </cfRule>
    <cfRule type="expression" dxfId="24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0" t="s">
        <v>78</v>
      </c>
      <c r="P40" s="8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3" priority="11">
      <formula>F33&gt;0</formula>
    </cfRule>
    <cfRule type="expression" dxfId="2452" priority="12">
      <formula>F33&lt;0</formula>
    </cfRule>
  </conditionalFormatting>
  <conditionalFormatting sqref="Q7">
    <cfRule type="expression" dxfId="2451" priority="9">
      <formula>Q7&gt;0</formula>
    </cfRule>
    <cfRule type="expression" dxfId="2450" priority="10">
      <formula>Q7&lt;0</formula>
    </cfRule>
  </conditionalFormatting>
  <conditionalFormatting sqref="Q8">
    <cfRule type="expression" dxfId="2449" priority="7">
      <formula>Q8&gt;0</formula>
    </cfRule>
    <cfRule type="expression" dxfId="2448" priority="8">
      <formula>Q8&lt;0</formula>
    </cfRule>
  </conditionalFormatting>
  <conditionalFormatting sqref="F25:F32">
    <cfRule type="expression" dxfId="2447" priority="5">
      <formula>F25&gt;0</formula>
    </cfRule>
    <cfRule type="expression" dxfId="2446" priority="6">
      <formula>F25&lt;0</formula>
    </cfRule>
  </conditionalFormatting>
  <conditionalFormatting sqref="H25:H32">
    <cfRule type="expression" dxfId="2445" priority="3">
      <formula>H25&gt;0</formula>
    </cfRule>
    <cfRule type="expression" dxfId="2444" priority="4">
      <formula>H25&lt;0</formula>
    </cfRule>
  </conditionalFormatting>
  <conditionalFormatting sqref="Q10">
    <cfRule type="expression" dxfId="2443" priority="1">
      <formula>Q10&gt;0</formula>
    </cfRule>
    <cfRule type="expression" dxfId="24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1220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0" t="s">
        <v>78</v>
      </c>
      <c r="P15" s="86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1" priority="75">
      <formula>F32&gt;0</formula>
    </cfRule>
    <cfRule type="expression" dxfId="2440" priority="76">
      <formula>F32&lt;0</formula>
    </cfRule>
  </conditionalFormatting>
  <conditionalFormatting sqref="Q7">
    <cfRule type="expression" dxfId="2439" priority="73">
      <formula>Q7&gt;0</formula>
    </cfRule>
    <cfRule type="expression" dxfId="2438" priority="74">
      <formula>Q7&lt;0</formula>
    </cfRule>
  </conditionalFormatting>
  <conditionalFormatting sqref="Q8">
    <cfRule type="expression" dxfId="2437" priority="71">
      <formula>Q8&gt;0</formula>
    </cfRule>
    <cfRule type="expression" dxfId="243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35" priority="63">
      <formula>M58&gt;0</formula>
    </cfRule>
    <cfRule type="expression" dxfId="2434" priority="64">
      <formula>M58&lt;0</formula>
    </cfRule>
  </conditionalFormatting>
  <conditionalFormatting sqref="Q10">
    <cfRule type="expression" dxfId="2433" priority="61">
      <formula>Q10&gt;0</formula>
    </cfRule>
    <cfRule type="expression" dxfId="2432" priority="62">
      <formula>Q10&lt;0</formula>
    </cfRule>
  </conditionalFormatting>
  <conditionalFormatting sqref="F29:F31">
    <cfRule type="expression" dxfId="2431" priority="59">
      <formula>F29&gt;0</formula>
    </cfRule>
    <cfRule type="expression" dxfId="2430" priority="60">
      <formula>F29&lt;0</formula>
    </cfRule>
  </conditionalFormatting>
  <conditionalFormatting sqref="H29:H31">
    <cfRule type="expression" dxfId="2429" priority="57">
      <formula>H29&gt;0</formula>
    </cfRule>
    <cfRule type="expression" dxfId="2428" priority="58">
      <formula>H29&lt;0</formula>
    </cfRule>
  </conditionalFormatting>
  <conditionalFormatting sqref="F83:F94">
    <cfRule type="expression" dxfId="2427" priority="55">
      <formula>F83&gt;0</formula>
    </cfRule>
    <cfRule type="expression" dxfId="2426" priority="56">
      <formula>F83&lt;0</formula>
    </cfRule>
  </conditionalFormatting>
  <conditionalFormatting sqref="H83:H94">
    <cfRule type="expression" dxfId="2425" priority="53">
      <formula>H83&gt;0</formula>
    </cfRule>
    <cfRule type="expression" dxfId="2424" priority="54">
      <formula>H83&lt;0</formula>
    </cfRule>
  </conditionalFormatting>
  <conditionalFormatting sqref="J41">
    <cfRule type="expression" dxfId="2423" priority="51">
      <formula>J41&gt;0</formula>
    </cfRule>
    <cfRule type="expression" dxfId="2422" priority="52">
      <formula>J41&lt;0</formula>
    </cfRule>
  </conditionalFormatting>
  <conditionalFormatting sqref="J39:J47">
    <cfRule type="expression" dxfId="2421" priority="49">
      <formula>J39&gt;0</formula>
    </cfRule>
    <cfRule type="expression" dxfId="2420" priority="50">
      <formula>J39&lt;0</formula>
    </cfRule>
  </conditionalFormatting>
  <conditionalFormatting sqref="F48:F51 H48:H51">
    <cfRule type="expression" dxfId="2419" priority="47">
      <formula>F48&gt;0</formula>
    </cfRule>
    <cfRule type="expression" dxfId="2418" priority="48">
      <formula>F48&lt;0</formula>
    </cfRule>
  </conditionalFormatting>
  <conditionalFormatting sqref="J48:J57">
    <cfRule type="expression" dxfId="2417" priority="45">
      <formula>J48&gt;0</formula>
    </cfRule>
    <cfRule type="expression" dxfId="2416" priority="46">
      <formula>J48&lt;0</formula>
    </cfRule>
  </conditionalFormatting>
  <conditionalFormatting sqref="K45:K52">
    <cfRule type="expression" dxfId="2415" priority="43">
      <formula>K45&gt;0</formula>
    </cfRule>
    <cfRule type="expression" dxfId="2414" priority="44">
      <formula>K45&lt;0</formula>
    </cfRule>
  </conditionalFormatting>
  <conditionalFormatting sqref="K45:K52">
    <cfRule type="expression" dxfId="2413" priority="41">
      <formula>K45&gt;0</formula>
    </cfRule>
    <cfRule type="expression" dxfId="2412" priority="42">
      <formula>K45&lt;0</formula>
    </cfRule>
  </conditionalFormatting>
  <conditionalFormatting sqref="F102:F118 H102:H118 H120:H128 F120:F128">
    <cfRule type="expression" dxfId="2411" priority="37">
      <formula>F102&gt;0</formula>
    </cfRule>
    <cfRule type="expression" dxfId="2410" priority="38">
      <formula>F102&lt;0</formula>
    </cfRule>
  </conditionalFormatting>
  <conditionalFormatting sqref="F96:F101">
    <cfRule type="expression" dxfId="2409" priority="35">
      <formula>F96&gt;0</formula>
    </cfRule>
    <cfRule type="expression" dxfId="2408" priority="36">
      <formula>F96&lt;0</formula>
    </cfRule>
  </conditionalFormatting>
  <conditionalFormatting sqref="H96:H101">
    <cfRule type="expression" dxfId="2407" priority="33">
      <formula>H96&gt;0</formula>
    </cfRule>
    <cfRule type="expression" dxfId="2406" priority="34">
      <formula>H96&lt;0</formula>
    </cfRule>
  </conditionalFormatting>
  <conditionalFormatting sqref="J112">
    <cfRule type="expression" dxfId="2405" priority="31">
      <formula>J112&gt;0</formula>
    </cfRule>
    <cfRule type="expression" dxfId="2404" priority="32">
      <formula>J112&lt;0</formula>
    </cfRule>
  </conditionalFormatting>
  <conditionalFormatting sqref="J110:J118 J120">
    <cfRule type="expression" dxfId="2403" priority="29">
      <formula>J110&gt;0</formula>
    </cfRule>
    <cfRule type="expression" dxfId="2402" priority="30">
      <formula>J110&lt;0</formula>
    </cfRule>
  </conditionalFormatting>
  <conditionalFormatting sqref="F119 H119">
    <cfRule type="expression" dxfId="2401" priority="27">
      <formula>F119&gt;0</formula>
    </cfRule>
    <cfRule type="expression" dxfId="2400" priority="28">
      <formula>F119&lt;0</formula>
    </cfRule>
  </conditionalFormatting>
  <conditionalFormatting sqref="J119">
    <cfRule type="expression" dxfId="2399" priority="25">
      <formula>J119&gt;0</formula>
    </cfRule>
    <cfRule type="expression" dxfId="2398" priority="26">
      <formula>J119&lt;0</formula>
    </cfRule>
  </conditionalFormatting>
  <conditionalFormatting sqref="K112:K123">
    <cfRule type="expression" dxfId="2397" priority="23">
      <formula>K112&gt;0</formula>
    </cfRule>
    <cfRule type="expression" dxfId="2396" priority="24">
      <formula>K112&lt;0</formula>
    </cfRule>
  </conditionalFormatting>
  <conditionalFormatting sqref="K110:K123">
    <cfRule type="expression" dxfId="2395" priority="21">
      <formula>K110&gt;0</formula>
    </cfRule>
    <cfRule type="expression" dxfId="2394" priority="22">
      <formula>K110&lt;0</formula>
    </cfRule>
  </conditionalFormatting>
  <conditionalFormatting sqref="J121">
    <cfRule type="expression" dxfId="2393" priority="19">
      <formula>J121&gt;0</formula>
    </cfRule>
    <cfRule type="expression" dxfId="2392" priority="20">
      <formula>J121&lt;0</formula>
    </cfRule>
  </conditionalFormatting>
  <conditionalFormatting sqref="F25:F28">
    <cfRule type="expression" dxfId="2391" priority="17">
      <formula>F25&gt;0</formula>
    </cfRule>
    <cfRule type="expression" dxfId="2390" priority="18">
      <formula>F25&lt;0</formula>
    </cfRule>
  </conditionalFormatting>
  <conditionalFormatting sqref="H25:H28">
    <cfRule type="expression" dxfId="2389" priority="15">
      <formula>H25&gt;0</formula>
    </cfRule>
    <cfRule type="expression" dxfId="2388" priority="16">
      <formula>H25&lt;0</formula>
    </cfRule>
  </conditionalFormatting>
  <conditionalFormatting sqref="J27:J29">
    <cfRule type="expression" dxfId="2387" priority="13">
      <formula>J27&gt;0</formula>
    </cfRule>
    <cfRule type="expression" dxfId="2386" priority="14">
      <formula>J27&lt;0</formula>
    </cfRule>
  </conditionalFormatting>
  <conditionalFormatting sqref="J30:J31">
    <cfRule type="expression" dxfId="2385" priority="11">
      <formula>J30&gt;0</formula>
    </cfRule>
    <cfRule type="expression" dxfId="2384" priority="12">
      <formula>J30&lt;0</formula>
    </cfRule>
  </conditionalFormatting>
  <conditionalFormatting sqref="J33">
    <cfRule type="expression" dxfId="2383" priority="9">
      <formula>J33&gt;0</formula>
    </cfRule>
    <cfRule type="expression" dxfId="2382" priority="10">
      <formula>J33&lt;0</formula>
    </cfRule>
  </conditionalFormatting>
  <conditionalFormatting sqref="J34">
    <cfRule type="expression" dxfId="2381" priority="7">
      <formula>J34&gt;0</formula>
    </cfRule>
    <cfRule type="expression" dxfId="2380" priority="8">
      <formula>J34&lt;0</formula>
    </cfRule>
  </conditionalFormatting>
  <conditionalFormatting sqref="J35:J43">
    <cfRule type="expression" dxfId="2379" priority="5">
      <formula>J35&gt;0</formula>
    </cfRule>
    <cfRule type="expression" dxfId="237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77" priority="1">
      <formula>Q9&gt;0</formula>
    </cfRule>
    <cfRule type="expression" dxfId="237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0" t="s">
        <v>78</v>
      </c>
      <c r="P40" s="86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75" priority="15">
      <formula>F39&gt;0</formula>
    </cfRule>
    <cfRule type="expression" dxfId="2374" priority="16">
      <formula>F39&lt;0</formula>
    </cfRule>
  </conditionalFormatting>
  <conditionalFormatting sqref="Q7">
    <cfRule type="expression" dxfId="2373" priority="13">
      <formula>Q7&gt;0</formula>
    </cfRule>
    <cfRule type="expression" dxfId="2372" priority="14">
      <formula>Q7&lt;0</formula>
    </cfRule>
  </conditionalFormatting>
  <conditionalFormatting sqref="Q8">
    <cfRule type="expression" dxfId="2371" priority="11">
      <formula>Q8&gt;0</formula>
    </cfRule>
    <cfRule type="expression" dxfId="2370" priority="12">
      <formula>Q8&lt;0</formula>
    </cfRule>
  </conditionalFormatting>
  <conditionalFormatting sqref="F25:F38">
    <cfRule type="expression" dxfId="2369" priority="9">
      <formula>F25&gt;0</formula>
    </cfRule>
    <cfRule type="expression" dxfId="2368" priority="10">
      <formula>F25&lt;0</formula>
    </cfRule>
  </conditionalFormatting>
  <conditionalFormatting sqref="H25:H38">
    <cfRule type="expression" dxfId="2367" priority="7">
      <formula>H25&gt;0</formula>
    </cfRule>
    <cfRule type="expression" dxfId="2366" priority="8">
      <formula>H25&lt;0</formula>
    </cfRule>
  </conditionalFormatting>
  <conditionalFormatting sqref="M55">
    <cfRule type="expression" dxfId="2365" priority="3">
      <formula>M55&gt;0</formula>
    </cfRule>
    <cfRule type="expression" dxfId="2364" priority="4">
      <formula>M55&lt;0</formula>
    </cfRule>
  </conditionalFormatting>
  <conditionalFormatting sqref="Q10">
    <cfRule type="expression" dxfId="2363" priority="1">
      <formula>Q10&gt;0</formula>
    </cfRule>
    <cfRule type="expression" dxfId="236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0" t="s">
        <v>78</v>
      </c>
      <c r="P40" s="86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1" priority="27">
      <formula>F27&gt;0</formula>
    </cfRule>
    <cfRule type="expression" dxfId="2360" priority="28">
      <formula>F27&lt;0</formula>
    </cfRule>
  </conditionalFormatting>
  <conditionalFormatting sqref="Q8">
    <cfRule type="expression" dxfId="2359" priority="15">
      <formula>Q8&gt;0</formula>
    </cfRule>
    <cfRule type="expression" dxfId="2358" priority="16">
      <formula>Q8&lt;0</formula>
    </cfRule>
  </conditionalFormatting>
  <conditionalFormatting sqref="Q7">
    <cfRule type="expression" dxfId="2357" priority="17">
      <formula>Q7&gt;0</formula>
    </cfRule>
    <cfRule type="expression" dxfId="2356" priority="18">
      <formula>Q7&lt;0</formula>
    </cfRule>
  </conditionalFormatting>
  <conditionalFormatting sqref="F37:F38">
    <cfRule type="expression" dxfId="2355" priority="13">
      <formula>F37&gt;0</formula>
    </cfRule>
    <cfRule type="expression" dxfId="2354" priority="14">
      <formula>F37&lt;0</formula>
    </cfRule>
  </conditionalFormatting>
  <conditionalFormatting sqref="H37:H38">
    <cfRule type="expression" dxfId="2353" priority="11">
      <formula>H37&gt;0</formula>
    </cfRule>
    <cfRule type="expression" dxfId="2352" priority="12">
      <formula>H37&lt;0</formula>
    </cfRule>
  </conditionalFormatting>
  <conditionalFormatting sqref="F23:F26 H23:H26">
    <cfRule type="expression" dxfId="2351" priority="9">
      <formula>F23&gt;0</formula>
    </cfRule>
    <cfRule type="expression" dxfId="2350" priority="10">
      <formula>F23&lt;0</formula>
    </cfRule>
  </conditionalFormatting>
  <conditionalFormatting sqref="Q10">
    <cfRule type="expression" dxfId="2349" priority="3">
      <formula>Q10&gt;0</formula>
    </cfRule>
    <cfRule type="expression" dxfId="2348" priority="4">
      <formula>Q10&lt;0</formula>
    </cfRule>
  </conditionalFormatting>
  <conditionalFormatting sqref="F22 H22">
    <cfRule type="expression" dxfId="2347" priority="1">
      <formula>F22&gt;0</formula>
    </cfRule>
    <cfRule type="expression" dxfId="2346" priority="2">
      <formula>F22&lt;0</formula>
    </cfRule>
  </conditionalFormatting>
  <conditionalFormatting sqref="M41">
    <cfRule type="expression" dxfId="2345" priority="5">
      <formula>M41&gt;0</formula>
    </cfRule>
    <cfRule type="expression" dxfId="234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3" priority="29">
      <formula>F25&gt;0</formula>
    </cfRule>
    <cfRule type="expression" dxfId="2342" priority="30">
      <formula>F25&lt;0</formula>
    </cfRule>
  </conditionalFormatting>
  <conditionalFormatting sqref="Q7">
    <cfRule type="expression" dxfId="2341" priority="27">
      <formula>Q7&gt;0</formula>
    </cfRule>
    <cfRule type="expression" dxfId="2340" priority="28">
      <formula>Q7&lt;0</formula>
    </cfRule>
  </conditionalFormatting>
  <conditionalFormatting sqref="Q8">
    <cfRule type="expression" dxfId="2339" priority="25">
      <formula>Q8&gt;0</formula>
    </cfRule>
    <cfRule type="expression" dxfId="2338" priority="26">
      <formula>Q8&lt;0</formula>
    </cfRule>
  </conditionalFormatting>
  <conditionalFormatting sqref="Q10">
    <cfRule type="expression" dxfId="2337" priority="13">
      <formula>Q10&gt;0</formula>
    </cfRule>
    <cfRule type="expression" dxfId="2336" priority="14">
      <formula>Q10&lt;0</formula>
    </cfRule>
  </conditionalFormatting>
  <conditionalFormatting sqref="M46">
    <cfRule type="expression" dxfId="2335" priority="11">
      <formula>M46&gt;0</formula>
    </cfRule>
    <cfRule type="expression" dxfId="2334" priority="12">
      <formula>M46&lt;0</formula>
    </cfRule>
  </conditionalFormatting>
  <conditionalFormatting sqref="F80:F88 H80:H88">
    <cfRule type="expression" dxfId="2333" priority="9">
      <formula>F80&gt;0</formula>
    </cfRule>
    <cfRule type="expression" dxfId="2332" priority="10">
      <formula>F80&lt;0</formula>
    </cfRule>
  </conditionalFormatting>
  <conditionalFormatting sqref="F75:F79">
    <cfRule type="expression" dxfId="2331" priority="7">
      <formula>F75&gt;0</formula>
    </cfRule>
    <cfRule type="expression" dxfId="2330" priority="8">
      <formula>F75&lt;0</formula>
    </cfRule>
  </conditionalFormatting>
  <conditionalFormatting sqref="H75:H79">
    <cfRule type="expression" dxfId="2329" priority="5">
      <formula>H75&gt;0</formula>
    </cfRule>
    <cfRule type="expression" dxfId="2328" priority="6">
      <formula>H75&lt;0</formula>
    </cfRule>
  </conditionalFormatting>
  <conditionalFormatting sqref="F71:F74">
    <cfRule type="expression" dxfId="2327" priority="3">
      <formula>F71&gt;0</formula>
    </cfRule>
    <cfRule type="expression" dxfId="2326" priority="4">
      <formula>F71&lt;0</formula>
    </cfRule>
  </conditionalFormatting>
  <conditionalFormatting sqref="H71:H74">
    <cfRule type="expression" dxfId="2325" priority="1">
      <formula>H71&gt;0</formula>
    </cfRule>
    <cfRule type="expression" dxfId="232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3" priority="21">
      <formula>F47&gt;0</formula>
    </cfRule>
    <cfRule type="expression" dxfId="2322" priority="22">
      <formula>F47&lt;0</formula>
    </cfRule>
  </conditionalFormatting>
  <conditionalFormatting sqref="Q7">
    <cfRule type="expression" dxfId="2321" priority="19">
      <formula>Q7&gt;0</formula>
    </cfRule>
    <cfRule type="expression" dxfId="2320" priority="20">
      <formula>Q7&lt;0</formula>
    </cfRule>
  </conditionalFormatting>
  <conditionalFormatting sqref="Q8">
    <cfRule type="expression" dxfId="2319" priority="17">
      <formula>Q8&gt;0</formula>
    </cfRule>
    <cfRule type="expression" dxfId="2318" priority="18">
      <formula>Q8&lt;0</formula>
    </cfRule>
  </conditionalFormatting>
  <conditionalFormatting sqref="F25:F46">
    <cfRule type="expression" dxfId="2317" priority="15">
      <formula>F25&gt;0</formula>
    </cfRule>
    <cfRule type="expression" dxfId="2316" priority="16">
      <formula>F25&lt;0</formula>
    </cfRule>
  </conditionalFormatting>
  <conditionalFormatting sqref="H25:H46">
    <cfRule type="expression" dxfId="2315" priority="13">
      <formula>H25&gt;0</formula>
    </cfRule>
    <cfRule type="expression" dxfId="2314" priority="14">
      <formula>H25&lt;0</formula>
    </cfRule>
  </conditionalFormatting>
  <conditionalFormatting sqref="F89:F110">
    <cfRule type="expression" dxfId="2313" priority="11">
      <formula>F89&gt;0</formula>
    </cfRule>
    <cfRule type="expression" dxfId="2312" priority="12">
      <formula>F89&lt;0</formula>
    </cfRule>
  </conditionalFormatting>
  <conditionalFormatting sqref="H89:H110">
    <cfRule type="expression" dxfId="2311" priority="9">
      <formula>H89&gt;0</formula>
    </cfRule>
    <cfRule type="expression" dxfId="2310" priority="10">
      <formula>H89&lt;0</formula>
    </cfRule>
  </conditionalFormatting>
  <conditionalFormatting sqref="Q10">
    <cfRule type="expression" dxfId="2309" priority="7">
      <formula>Q10&gt;0</formula>
    </cfRule>
    <cfRule type="expression" dxfId="2308" priority="8">
      <formula>Q10&lt;0</formula>
    </cfRule>
  </conditionalFormatting>
  <conditionalFormatting sqref="J25:J38">
    <cfRule type="expression" dxfId="2307" priority="5">
      <formula>J25&gt;0</formula>
    </cfRule>
    <cfRule type="expression" dxfId="2306" priority="6">
      <formula>J25&lt;0</formula>
    </cfRule>
  </conditionalFormatting>
  <conditionalFormatting sqref="K25:K38">
    <cfRule type="expression" dxfId="2305" priority="3">
      <formula>K25&gt;0</formula>
    </cfRule>
    <cfRule type="expression" dxfId="2304" priority="4">
      <formula>K25&lt;0</formula>
    </cfRule>
  </conditionalFormatting>
  <conditionalFormatting sqref="L25:L38">
    <cfRule type="expression" dxfId="2303" priority="1">
      <formula>L25&gt;0</formula>
    </cfRule>
    <cfRule type="expression" dxfId="230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1" priority="23">
      <formula>F34&gt;0</formula>
    </cfRule>
    <cfRule type="expression" dxfId="2300" priority="24">
      <formula>F34&lt;0</formula>
    </cfRule>
  </conditionalFormatting>
  <conditionalFormatting sqref="Q7">
    <cfRule type="expression" dxfId="2299" priority="21">
      <formula>Q7&gt;0</formula>
    </cfRule>
    <cfRule type="expression" dxfId="2298" priority="22">
      <formula>Q7&lt;0</formula>
    </cfRule>
  </conditionalFormatting>
  <conditionalFormatting sqref="Q8">
    <cfRule type="expression" dxfId="2297" priority="19">
      <formula>Q8&gt;0</formula>
    </cfRule>
    <cfRule type="expression" dxfId="2296" priority="20">
      <formula>Q8&lt;0</formula>
    </cfRule>
  </conditionalFormatting>
  <conditionalFormatting sqref="F25:F33">
    <cfRule type="expression" dxfId="2295" priority="17">
      <formula>F25&gt;0</formula>
    </cfRule>
    <cfRule type="expression" dxfId="2294" priority="18">
      <formula>F25&lt;0</formula>
    </cfRule>
  </conditionalFormatting>
  <conditionalFormatting sqref="H25:H33">
    <cfRule type="expression" dxfId="2293" priority="15">
      <formula>H25&gt;0</formula>
    </cfRule>
    <cfRule type="expression" dxfId="2292" priority="16">
      <formula>H25&lt;0</formula>
    </cfRule>
  </conditionalFormatting>
  <conditionalFormatting sqref="M46">
    <cfRule type="expression" dxfId="2291" priority="13">
      <formula>M46&gt;0</formula>
    </cfRule>
    <cfRule type="expression" dxfId="2290" priority="14">
      <formula>M46&lt;0</formula>
    </cfRule>
  </conditionalFormatting>
  <conditionalFormatting sqref="F79:F87 H79:H87">
    <cfRule type="expression" dxfId="2289" priority="11">
      <formula>F79&gt;0</formula>
    </cfRule>
    <cfRule type="expression" dxfId="2288" priority="12">
      <formula>F79&lt;0</formula>
    </cfRule>
  </conditionalFormatting>
  <conditionalFormatting sqref="F70:F78">
    <cfRule type="expression" dxfId="2287" priority="9">
      <formula>F70&gt;0</formula>
    </cfRule>
    <cfRule type="expression" dxfId="2286" priority="10">
      <formula>F70&lt;0</formula>
    </cfRule>
  </conditionalFormatting>
  <conditionalFormatting sqref="H70:H78">
    <cfRule type="expression" dxfId="2285" priority="7">
      <formula>H70&gt;0</formula>
    </cfRule>
    <cfRule type="expression" dxfId="2284" priority="8">
      <formula>H70&lt;0</formula>
    </cfRule>
  </conditionalFormatting>
  <conditionalFormatting sqref="J27:K27 J30:K30 J33:K33 J36:K36 J39:K39 J42:K42">
    <cfRule type="expression" dxfId="2283" priority="5">
      <formula>J27&gt;0</formula>
    </cfRule>
    <cfRule type="expression" dxfId="2282" priority="6">
      <formula>J27&lt;0</formula>
    </cfRule>
  </conditionalFormatting>
  <conditionalFormatting sqref="J28:K29 J31:K32 J34:K35 J37:K38 J40:K41">
    <cfRule type="expression" dxfId="2281" priority="3">
      <formula>J28&gt;0</formula>
    </cfRule>
    <cfRule type="expression" dxfId="2280" priority="4">
      <formula>J28&lt;0</formula>
    </cfRule>
  </conditionalFormatting>
  <conditionalFormatting sqref="L27:L42">
    <cfRule type="expression" dxfId="2279" priority="1">
      <formula>L27&gt;0</formula>
    </cfRule>
    <cfRule type="expression" dxfId="227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77" priority="9">
      <formula>F57&gt;0</formula>
    </cfRule>
    <cfRule type="expression" dxfId="2276" priority="10">
      <formula>F57&lt;0</formula>
    </cfRule>
  </conditionalFormatting>
  <conditionalFormatting sqref="Q7">
    <cfRule type="expression" dxfId="2275" priority="7">
      <formula>Q7&gt;0</formula>
    </cfRule>
    <cfRule type="expression" dxfId="2274" priority="8">
      <formula>Q7&lt;0</formula>
    </cfRule>
  </conditionalFormatting>
  <conditionalFormatting sqref="Q8">
    <cfRule type="expression" dxfId="2273" priority="5">
      <formula>Q8&gt;0</formula>
    </cfRule>
    <cfRule type="expression" dxfId="2272" priority="6">
      <formula>Q8&lt;0</formula>
    </cfRule>
  </conditionalFormatting>
  <conditionalFormatting sqref="F25:F56">
    <cfRule type="expression" dxfId="2271" priority="3">
      <formula>F25&gt;0</formula>
    </cfRule>
    <cfRule type="expression" dxfId="2270" priority="4">
      <formula>F25&lt;0</formula>
    </cfRule>
  </conditionalFormatting>
  <conditionalFormatting sqref="H25:H56">
    <cfRule type="expression" dxfId="2269" priority="1">
      <formula>H25&gt;0</formula>
    </cfRule>
    <cfRule type="expression" dxfId="226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1123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51.11</v>
      </c>
      <c r="R4" s="495">
        <v>9.7000000000000003E-3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15333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6.4986215045293423E-3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3.4435531207200158E-2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" si="6">C32*(E32-D32)</f>
        <v>98.999999999999488</v>
      </c>
      <c r="G32" s="39">
        <f t="shared" ref="G32" si="7">D32*C32</f>
        <v>15234</v>
      </c>
      <c r="H32" s="222">
        <f t="shared" ref="H32" si="8">(E32-D32)/D32</f>
        <v>6.4986215045293085E-3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56.221000000000004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55.709900000000005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55.198800000000006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54.6877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54.176600000000001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53.665500000000002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53.154400000000003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52.643300000000004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52.132199999999997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51.621099999999998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50.5989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50.087800000000001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49.576699999999995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49.065599999999996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48.554499999999997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48.043399999999998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47.532299999999999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47.0212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46.510100000000001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45.999000000000002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7" priority="35">
      <formula>F47&gt;0</formula>
    </cfRule>
    <cfRule type="expression" dxfId="2266" priority="36">
      <formula>F47&lt;0</formula>
    </cfRule>
  </conditionalFormatting>
  <conditionalFormatting sqref="Q7">
    <cfRule type="expression" dxfId="2265" priority="33">
      <formula>Q7&gt;0</formula>
    </cfRule>
    <cfRule type="expression" dxfId="2264" priority="34">
      <formula>Q7&lt;0</formula>
    </cfRule>
  </conditionalFormatting>
  <conditionalFormatting sqref="Q8">
    <cfRule type="expression" dxfId="2263" priority="31">
      <formula>Q8&gt;0</formula>
    </cfRule>
    <cfRule type="expression" dxfId="2262" priority="32">
      <formula>Q8&lt;0</formula>
    </cfRule>
  </conditionalFormatting>
  <conditionalFormatting sqref="F30:F46">
    <cfRule type="expression" dxfId="2261" priority="29">
      <formula>F30&gt;0</formula>
    </cfRule>
    <cfRule type="expression" dxfId="2260" priority="30">
      <formula>F30&lt;0</formula>
    </cfRule>
  </conditionalFormatting>
  <conditionalFormatting sqref="H30:H46">
    <cfRule type="expression" dxfId="2259" priority="27">
      <formula>H30&gt;0</formula>
    </cfRule>
    <cfRule type="expression" dxfId="2258" priority="28">
      <formula>H30&lt;0</formula>
    </cfRule>
  </conditionalFormatting>
  <conditionalFormatting sqref="Q10">
    <cfRule type="expression" dxfId="2257" priority="25">
      <formula>Q10&gt;0</formula>
    </cfRule>
    <cfRule type="expression" dxfId="2256" priority="26">
      <formula>Q10&lt;0</formula>
    </cfRule>
  </conditionalFormatting>
  <conditionalFormatting sqref="J27:J38">
    <cfRule type="expression" dxfId="2255" priority="23">
      <formula>J27&gt;0</formula>
    </cfRule>
    <cfRule type="expression" dxfId="2254" priority="24">
      <formula>J27&lt;0</formula>
    </cfRule>
  </conditionalFormatting>
  <conditionalFormatting sqref="K27:K38">
    <cfRule type="expression" dxfId="2253" priority="21">
      <formula>K27&gt;0</formula>
    </cfRule>
    <cfRule type="expression" dxfId="2252" priority="22">
      <formula>K27&lt;0</formula>
    </cfRule>
  </conditionalFormatting>
  <conditionalFormatting sqref="L27:L38">
    <cfRule type="expression" dxfId="2251" priority="19">
      <formula>L27&gt;0</formula>
    </cfRule>
    <cfRule type="expression" dxfId="2250" priority="20">
      <formula>L27&lt;0</formula>
    </cfRule>
  </conditionalFormatting>
  <conditionalFormatting sqref="F89:F110">
    <cfRule type="expression" dxfId="2249" priority="17">
      <formula>F89&gt;0</formula>
    </cfRule>
    <cfRule type="expression" dxfId="2248" priority="18">
      <formula>F89&lt;0</formula>
    </cfRule>
  </conditionalFormatting>
  <conditionalFormatting sqref="H89:H110">
    <cfRule type="expression" dxfId="2247" priority="15">
      <formula>H89&gt;0</formula>
    </cfRule>
    <cfRule type="expression" dxfId="2246" priority="16">
      <formula>H89&lt;0</formula>
    </cfRule>
  </conditionalFormatting>
  <conditionalFormatting sqref="J89:J102">
    <cfRule type="expression" dxfId="2245" priority="13">
      <formula>J89&gt;0</formula>
    </cfRule>
    <cfRule type="expression" dxfId="2244" priority="14">
      <formula>J89&lt;0</formula>
    </cfRule>
  </conditionalFormatting>
  <conditionalFormatting sqref="K89:K102">
    <cfRule type="expression" dxfId="2243" priority="11">
      <formula>K89&gt;0</formula>
    </cfRule>
    <cfRule type="expression" dxfId="2242" priority="12">
      <formula>K89&lt;0</formula>
    </cfRule>
  </conditionalFormatting>
  <conditionalFormatting sqref="L89:L102">
    <cfRule type="expression" dxfId="2241" priority="9">
      <formula>L89&gt;0</formula>
    </cfRule>
    <cfRule type="expression" dxfId="2240" priority="10">
      <formula>L89&lt;0</formula>
    </cfRule>
  </conditionalFormatting>
  <conditionalFormatting sqref="F29">
    <cfRule type="expression" dxfId="2239" priority="7">
      <formula>F29&gt;0</formula>
    </cfRule>
    <cfRule type="expression" dxfId="2238" priority="8">
      <formula>F29&lt;0</formula>
    </cfRule>
  </conditionalFormatting>
  <conditionalFormatting sqref="H29">
    <cfRule type="expression" dxfId="2237" priority="5">
      <formula>H29&gt;0</formula>
    </cfRule>
    <cfRule type="expression" dxfId="2236" priority="6">
      <formula>H29&lt;0</formula>
    </cfRule>
  </conditionalFormatting>
  <conditionalFormatting sqref="F25:F28 H25:H28">
    <cfRule type="expression" dxfId="2235" priority="1">
      <formula>F25&gt;0</formula>
    </cfRule>
    <cfRule type="expression" dxfId="223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72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1121</v>
      </c>
      <c r="U2" t="s">
        <v>1242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73.679900000000004</v>
      </c>
      <c r="R4" s="475">
        <v>6.6E-3</v>
      </c>
      <c r="T4" s="156" t="s">
        <v>1257</v>
      </c>
      <c r="U4" s="1" t="s">
        <v>1258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11051.985000000001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1602.1949999999961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1404.9850000000006</v>
      </c>
      <c r="U8" s="475" t="s">
        <v>1255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0.14563957707059194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2.7144445092895077E-2</v>
      </c>
      <c r="R11">
        <v>0.5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Q4/(6.87+7.08)*2</f>
        <v>10.563426523297492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81.04789000000001</v>
      </c>
    </row>
    <row r="22" spans="1:16" x14ac:dyDescent="0.25">
      <c r="O22" s="81">
        <v>1.0900000000000001</v>
      </c>
      <c r="P22" s="81">
        <f t="shared" ref="P22:P41" si="0">O22*$Q$4</f>
        <v>80.311091000000005</v>
      </c>
    </row>
    <row r="23" spans="1:16" x14ac:dyDescent="0.25">
      <c r="O23" s="81">
        <v>1.08</v>
      </c>
      <c r="P23" s="81">
        <f t="shared" si="0"/>
        <v>79.574292000000014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78.837493000000009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78.100694000000004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77.363895000000014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76.627096000000009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75.890297000000004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75.153497999999999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74.416699000000008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>$Q$10+F31</f>
        <v>1530.210499999997</v>
      </c>
      <c r="L31" s="39"/>
      <c r="O31" s="81">
        <v>1</v>
      </c>
      <c r="P31" s="81">
        <f t="shared" si="0"/>
        <v>73.679900000000004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" si="8">C32*(E32-D32)</f>
        <v>1405.0005000000019</v>
      </c>
      <c r="G32" s="39">
        <f t="shared" ref="G32" si="9">D32*C32</f>
        <v>9646.9994999999999</v>
      </c>
      <c r="H32" s="222">
        <f t="shared" ref="H32" si="10">(E32-D32)/D32</f>
        <v>0.14564119133622866</v>
      </c>
      <c r="I32" s="39"/>
      <c r="J32" s="39"/>
      <c r="K32" s="39">
        <f>$Q$10+F32</f>
        <v>1602.2104999999974</v>
      </c>
      <c r="L32" s="39"/>
      <c r="O32" s="81">
        <v>0.99</v>
      </c>
      <c r="P32" s="81">
        <f t="shared" si="0"/>
        <v>72.943100999999999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72.206302000000008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71.469503000000003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70.732703999999998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69.995904999999993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69.259106000000003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68.522307000000012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67.785508000000007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67.048709000000002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66.311910000000012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2">C84*(E84-D84)</f>
        <v>1.6000000000002501</v>
      </c>
      <c r="G84" s="363">
        <f t="shared" ref="G84:G107" si="13">D84*C84</f>
        <v>1817</v>
      </c>
      <c r="H84" s="364">
        <f t="shared" ref="H84:H107" si="1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2"/>
        <v>-28.199999999999932</v>
      </c>
      <c r="G85" s="363">
        <f t="shared" si="13"/>
        <v>1817</v>
      </c>
      <c r="H85" s="364">
        <f t="shared" si="1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2"/>
        <v>-5.7999999999998408</v>
      </c>
      <c r="G86" s="363">
        <f t="shared" si="13"/>
        <v>1817</v>
      </c>
      <c r="H86" s="364">
        <f t="shared" si="1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2"/>
        <v>-84.599999999999795</v>
      </c>
      <c r="G87" s="363">
        <f t="shared" si="13"/>
        <v>3568.2</v>
      </c>
      <c r="H87" s="364">
        <f t="shared" si="1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2"/>
        <v>-112.1999999999997</v>
      </c>
      <c r="G88" s="363">
        <f t="shared" si="13"/>
        <v>3568.2</v>
      </c>
      <c r="H88" s="364">
        <f t="shared" si="1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2"/>
        <v>-204.20000000000016</v>
      </c>
      <c r="G89" s="363">
        <f t="shared" si="13"/>
        <v>3568.2</v>
      </c>
      <c r="H89" s="364">
        <f t="shared" si="1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2"/>
        <v>-304.80000000000018</v>
      </c>
      <c r="G90" s="363">
        <f t="shared" si="13"/>
        <v>6830.4</v>
      </c>
      <c r="H90" s="364">
        <f t="shared" si="1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2"/>
        <v>-905.59999999999945</v>
      </c>
      <c r="G91" s="363">
        <f t="shared" si="13"/>
        <v>6830.4</v>
      </c>
      <c r="H91" s="364">
        <f t="shared" si="1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2"/>
        <v>-679.19999999999959</v>
      </c>
      <c r="G92" s="363">
        <f t="shared" si="13"/>
        <v>6830.4</v>
      </c>
      <c r="H92" s="364">
        <f t="shared" si="1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2"/>
        <v>-499.19999999999959</v>
      </c>
      <c r="G93" s="363">
        <f t="shared" si="13"/>
        <v>6830.4</v>
      </c>
      <c r="H93" s="364">
        <f t="shared" si="1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2"/>
        <v>-216.7999999999995</v>
      </c>
      <c r="G94" s="363">
        <f t="shared" si="13"/>
        <v>6830.4</v>
      </c>
      <c r="H94" s="364">
        <f t="shared" si="1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2"/>
        <v>-305.59999999999945</v>
      </c>
      <c r="G95" s="363">
        <f t="shared" si="13"/>
        <v>6830.4</v>
      </c>
      <c r="H95" s="364">
        <f t="shared" si="1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2"/>
        <v>-487.00000000000045</v>
      </c>
      <c r="G96" s="363">
        <f t="shared" si="13"/>
        <v>8436</v>
      </c>
      <c r="H96" s="364">
        <f t="shared" si="1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2"/>
        <v>-615.47040000000015</v>
      </c>
      <c r="G97" s="363">
        <f t="shared" si="13"/>
        <v>14610.4704</v>
      </c>
      <c r="H97" s="364">
        <f t="shared" si="14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2"/>
        <v>-614.26960000000065</v>
      </c>
      <c r="G98" s="363">
        <f t="shared" si="13"/>
        <v>11499.269600000001</v>
      </c>
      <c r="H98" s="364">
        <f t="shared" si="14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2"/>
        <v>-998.47080000000028</v>
      </c>
      <c r="G99" s="363">
        <f t="shared" si="13"/>
        <v>14462.470799999999</v>
      </c>
      <c r="H99" s="364">
        <f t="shared" si="1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2"/>
        <v>-327.07079999999962</v>
      </c>
      <c r="G100" s="363">
        <f t="shared" si="13"/>
        <v>14462.470799999999</v>
      </c>
      <c r="H100" s="364">
        <f t="shared" si="14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2"/>
        <v>-105.65999999999804</v>
      </c>
      <c r="G101" s="363">
        <f t="shared" si="13"/>
        <v>14462.46</v>
      </c>
      <c r="H101" s="364">
        <f t="shared" si="14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2"/>
        <v>-24.939599999999871</v>
      </c>
      <c r="G102" s="363">
        <f t="shared" si="13"/>
        <v>11247.339599999999</v>
      </c>
      <c r="H102" s="364">
        <f t="shared" si="14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2"/>
        <v>159.86040000000116</v>
      </c>
      <c r="G103" s="363">
        <f t="shared" si="13"/>
        <v>11247.339599999999</v>
      </c>
      <c r="H103" s="364">
        <f t="shared" si="14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2"/>
        <v>129.52199999999976</v>
      </c>
      <c r="G104" s="363">
        <f t="shared" si="13"/>
        <v>4751.4780000000001</v>
      </c>
      <c r="H104" s="364">
        <f t="shared" si="1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2"/>
        <v>32.322000000000344</v>
      </c>
      <c r="G105" s="363">
        <f t="shared" si="13"/>
        <v>4751.4780000000001</v>
      </c>
      <c r="H105" s="364">
        <f t="shared" si="1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2"/>
        <v>-42.078000000000202</v>
      </c>
      <c r="G106" s="363">
        <f t="shared" si="13"/>
        <v>4751.4780000000001</v>
      </c>
      <c r="H106" s="364">
        <f t="shared" si="1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2"/>
        <v>-73.800000000000239</v>
      </c>
      <c r="G107" s="363">
        <f t="shared" si="13"/>
        <v>4751.3999999999996</v>
      </c>
      <c r="H107" s="364">
        <f t="shared" si="1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3" priority="21">
      <formula>F57&gt;0</formula>
    </cfRule>
    <cfRule type="expression" dxfId="2232" priority="22">
      <formula>F57&lt;0</formula>
    </cfRule>
  </conditionalFormatting>
  <conditionalFormatting sqref="Q7">
    <cfRule type="expression" dxfId="2231" priority="19">
      <formula>Q7&gt;0</formula>
    </cfRule>
    <cfRule type="expression" dxfId="2230" priority="20">
      <formula>Q7&lt;0</formula>
    </cfRule>
  </conditionalFormatting>
  <conditionalFormatting sqref="Q8">
    <cfRule type="expression" dxfId="2229" priority="17">
      <formula>Q8&gt;0</formula>
    </cfRule>
    <cfRule type="expression" dxfId="2228" priority="18">
      <formula>Q8&lt;0</formula>
    </cfRule>
  </conditionalFormatting>
  <conditionalFormatting sqref="M58">
    <cfRule type="expression" dxfId="2227" priority="11">
      <formula>M58&gt;0</formula>
    </cfRule>
    <cfRule type="expression" dxfId="2226" priority="12">
      <formula>M58&lt;0</formula>
    </cfRule>
  </conditionalFormatting>
  <conditionalFormatting sqref="F84:F115">
    <cfRule type="expression" dxfId="2225" priority="9">
      <formula>F84&gt;0</formula>
    </cfRule>
    <cfRule type="expression" dxfId="2224" priority="10">
      <formula>F84&lt;0</formula>
    </cfRule>
  </conditionalFormatting>
  <conditionalFormatting sqref="H84:H115">
    <cfRule type="expression" dxfId="2223" priority="7">
      <formula>H84&gt;0</formula>
    </cfRule>
    <cfRule type="expression" dxfId="2222" priority="8">
      <formula>H84&lt;0</formula>
    </cfRule>
  </conditionalFormatting>
  <conditionalFormatting sqref="F25:F56 H25:H56">
    <cfRule type="expression" dxfId="2221" priority="5">
      <formula>F25&gt;0</formula>
    </cfRule>
    <cfRule type="expression" dxfId="2220" priority="6">
      <formula>F25&lt;0</formula>
    </cfRule>
  </conditionalFormatting>
  <conditionalFormatting sqref="J28:J30 K25:K30 J31:K38">
    <cfRule type="expression" dxfId="2219" priority="1">
      <formula>J25&gt;0</formula>
    </cfRule>
    <cfRule type="expression" dxfId="2218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7" priority="21">
      <formula>F47&gt;0</formula>
    </cfRule>
    <cfRule type="expression" dxfId="2216" priority="22">
      <formula>F47&lt;0</formula>
    </cfRule>
  </conditionalFormatting>
  <conditionalFormatting sqref="Q7">
    <cfRule type="expression" dxfId="2215" priority="19">
      <formula>Q7&gt;0</formula>
    </cfRule>
    <cfRule type="expression" dxfId="2214" priority="20">
      <formula>Q7&lt;0</formula>
    </cfRule>
  </conditionalFormatting>
  <conditionalFormatting sqref="Q8">
    <cfRule type="expression" dxfId="2213" priority="17">
      <formula>Q8&gt;0</formula>
    </cfRule>
    <cfRule type="expression" dxfId="2212" priority="18">
      <formula>Q8&lt;0</formula>
    </cfRule>
  </conditionalFormatting>
  <conditionalFormatting sqref="F25:F46">
    <cfRule type="expression" dxfId="2211" priority="15">
      <formula>F25&gt;0</formula>
    </cfRule>
    <cfRule type="expression" dxfId="2210" priority="16">
      <formula>F25&lt;0</formula>
    </cfRule>
  </conditionalFormatting>
  <conditionalFormatting sqref="H25:H46">
    <cfRule type="expression" dxfId="2209" priority="13">
      <formula>H25&gt;0</formula>
    </cfRule>
    <cfRule type="expression" dxfId="2208" priority="14">
      <formula>H25&lt;0</formula>
    </cfRule>
  </conditionalFormatting>
  <conditionalFormatting sqref="F89:F110">
    <cfRule type="expression" dxfId="2207" priority="11">
      <formula>F89&gt;0</formula>
    </cfRule>
    <cfRule type="expression" dxfId="2206" priority="12">
      <formula>F89&lt;0</formula>
    </cfRule>
  </conditionalFormatting>
  <conditionalFormatting sqref="H89:H110">
    <cfRule type="expression" dxfId="2205" priority="9">
      <formula>H89&gt;0</formula>
    </cfRule>
    <cfRule type="expression" dxfId="2204" priority="10">
      <formula>H89&lt;0</formula>
    </cfRule>
  </conditionalFormatting>
  <conditionalFormatting sqref="Q10">
    <cfRule type="expression" dxfId="2203" priority="7">
      <formula>Q10&gt;0</formula>
    </cfRule>
    <cfRule type="expression" dxfId="2202" priority="8">
      <formula>Q10&lt;0</formula>
    </cfRule>
  </conditionalFormatting>
  <conditionalFormatting sqref="J25:J38">
    <cfRule type="expression" dxfId="2201" priority="5">
      <formula>J25&gt;0</formula>
    </cfRule>
    <cfRule type="expression" dxfId="2200" priority="6">
      <formula>J25&lt;0</formula>
    </cfRule>
  </conditionalFormatting>
  <conditionalFormatting sqref="K25:K38">
    <cfRule type="expression" dxfId="2199" priority="3">
      <formula>K25&gt;0</formula>
    </cfRule>
    <cfRule type="expression" dxfId="2198" priority="4">
      <formula>K25&lt;0</formula>
    </cfRule>
  </conditionalFormatting>
  <conditionalFormatting sqref="L25:L38">
    <cfRule type="expression" dxfId="2197" priority="1">
      <formula>L25&gt;0</formula>
    </cfRule>
    <cfRule type="expression" dxfId="219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01"/>
  <sheetViews>
    <sheetView zoomScaleNormal="100" workbookViewId="0">
      <pane ySplit="1" topLeftCell="A2" activePane="bottomLeft" state="frozen"/>
      <selection pane="bottomLeft" activeCell="S19" sqref="S1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3000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4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11.443193333333319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19.829999999999998</v>
      </c>
      <c r="R4" s="475">
        <v>2.64E-2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59489.999999999993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34329.579999999958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39775.991000001661</v>
      </c>
      <c r="R7">
        <v>1100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25160.420000000035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0.73290788876531743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M536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1.0085728693898136E-2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31.476190476190474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0" t="s">
        <v>78</v>
      </c>
      <c r="P23" s="86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24.192599999999999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23.994299999999996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23.795999999999996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23.597699999999996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23.399399999999996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23.201099999999997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23.002799999999997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22.804499999999997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22.606199999999998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22.407899999999994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22.209600000000002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22.011299999999999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21.812999999999999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21.614699999999999</v>
      </c>
      <c r="U37" s="121">
        <v>43285</v>
      </c>
      <c r="V37" s="737" t="s">
        <v>1133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21.416399999999999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21.2181</v>
      </c>
      <c r="U39" s="121">
        <v>43297</v>
      </c>
      <c r="V39" s="737" t="s">
        <v>1188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21.0198</v>
      </c>
      <c r="U40" s="121">
        <v>43299</v>
      </c>
      <c r="V40" s="737" t="s">
        <v>1193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20.8215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20.623200000000001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20.424899999999997</v>
      </c>
      <c r="U43" s="824">
        <v>43313</v>
      </c>
      <c r="V43" s="737" t="s">
        <v>1216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20.226599999999998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20.028299999999998</v>
      </c>
      <c r="U45" s="849">
        <v>43319</v>
      </c>
      <c r="V45" s="737" t="s">
        <v>1161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19.829999999999998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19.631699999999999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19.433399999999999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19.235099999999999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19.036799999999996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18.838499999999996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18.640199999999997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18.4419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18.243600000000001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18.045299999999997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17.846999999999998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17.648699999999998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17.450399999999998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17.252099999999999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17.053799999999999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16.855499999999999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1" t="s">
        <v>1110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2" t="s">
        <v>1187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2"/>
      <c r="B88" s="476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2"/>
      <c r="B89" s="477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7">
        <v>500</v>
      </c>
      <c r="D94" s="77">
        <v>19.079999999999998</v>
      </c>
      <c r="E94" s="43">
        <v>0</v>
      </c>
      <c r="F94" s="43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26200</v>
      </c>
      <c r="I99" s="79"/>
      <c r="J99" s="18"/>
      <c r="K99" s="18">
        <f>SUM(K2:K98)</f>
        <v>443882.22000000003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26200</v>
      </c>
      <c r="D100" s="343"/>
      <c r="E100" s="343"/>
      <c r="F100" s="344">
        <f>SumByColor($A$100, F2:F98)</f>
        <v>419388</v>
      </c>
      <c r="G100" s="343"/>
      <c r="H100" s="343">
        <f>SumByColor($A$100, H2:H98)</f>
        <v>26200</v>
      </c>
      <c r="I100" s="343"/>
      <c r="J100" s="344"/>
      <c r="K100" s="344">
        <f>SumByColor($A$100, K2:K98)</f>
        <v>443890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A265">
        <v>1600</v>
      </c>
      <c r="B265" s="150">
        <v>43328</v>
      </c>
      <c r="C265" s="10">
        <v>3500</v>
      </c>
      <c r="D265" s="233">
        <v>12.627000000000001</v>
      </c>
      <c r="E265" s="39">
        <v>19.32</v>
      </c>
      <c r="F265" s="39">
        <f t="shared" ref="F265" si="42">C265*(E265-D265)</f>
        <v>23425.5</v>
      </c>
      <c r="G265" s="39">
        <f t="shared" ref="G265" si="43">D265*C265</f>
        <v>44194.5</v>
      </c>
      <c r="H265" s="222">
        <f t="shared" ref="H265" si="44">(E265-D265)/D265</f>
        <v>0.53005464480874309</v>
      </c>
      <c r="I265" s="39"/>
      <c r="J265" s="39"/>
      <c r="K265" s="39">
        <f>$Q$10+F265</f>
        <v>38041.071000001626</v>
      </c>
      <c r="L265" s="39">
        <v>65.400000000000006</v>
      </c>
    </row>
    <row r="266" spans="1:12" x14ac:dyDescent="0.25">
      <c r="A266">
        <v>1100</v>
      </c>
      <c r="B266" s="150">
        <v>43329</v>
      </c>
      <c r="C266" s="228">
        <v>3000</v>
      </c>
      <c r="D266" s="827">
        <v>11.443</v>
      </c>
      <c r="E266" s="39">
        <v>19.829999999999998</v>
      </c>
      <c r="F266" s="39">
        <f t="shared" ref="F266" si="45">C266*(E266-D266)</f>
        <v>25160.999999999996</v>
      </c>
      <c r="G266" s="39">
        <f t="shared" ref="G266" si="46">D266*C266</f>
        <v>34329</v>
      </c>
      <c r="H266" s="222">
        <f t="shared" ref="H266" si="47">(E266-D266)/D266</f>
        <v>0.73293716682688093</v>
      </c>
      <c r="I266" s="39"/>
      <c r="J266" s="39"/>
      <c r="K266" s="39">
        <v>39776</v>
      </c>
      <c r="L266" s="39">
        <v>65.92</v>
      </c>
    </row>
    <row r="267" spans="1:12" x14ac:dyDescent="0.25">
      <c r="B267" s="150"/>
      <c r="C267" s="10"/>
      <c r="D267" s="233"/>
      <c r="E267" s="39"/>
      <c r="F267" s="39"/>
      <c r="G267" s="39"/>
      <c r="H267" s="222"/>
      <c r="I267" s="39"/>
      <c r="J267" s="39"/>
      <c r="K267" s="39"/>
      <c r="L267" s="39"/>
    </row>
    <row r="268" spans="1:12" x14ac:dyDescent="0.25">
      <c r="B268" s="150"/>
      <c r="C268" s="10"/>
      <c r="D268" s="233"/>
      <c r="E268" s="39"/>
      <c r="F268" s="39"/>
      <c r="G268" s="39"/>
      <c r="H268" s="222"/>
      <c r="I268" s="39"/>
      <c r="J268" s="39"/>
      <c r="K268" s="39"/>
      <c r="L268" s="39"/>
    </row>
    <row r="269" spans="1:12" x14ac:dyDescent="0.25">
      <c r="B269" s="150"/>
      <c r="C269" s="10"/>
      <c r="D269" s="233"/>
      <c r="E269" s="39"/>
      <c r="F269" s="39"/>
      <c r="G269" s="39"/>
      <c r="H269" s="222"/>
      <c r="I269" s="39"/>
      <c r="J269" s="39"/>
      <c r="K269" s="39"/>
      <c r="L269" s="39"/>
    </row>
    <row r="270" spans="1:12" x14ac:dyDescent="0.25">
      <c r="B270" s="150"/>
      <c r="C270" s="10"/>
      <c r="D270" s="233"/>
      <c r="E270" s="39"/>
      <c r="F270" s="39"/>
      <c r="G270" s="39"/>
      <c r="H270" s="222"/>
      <c r="I270" s="39"/>
      <c r="J270" s="39"/>
      <c r="K270" s="39"/>
      <c r="L270" s="39"/>
    </row>
    <row r="271" spans="1:12" x14ac:dyDescent="0.25">
      <c r="B271" s="150"/>
      <c r="C271" s="10"/>
      <c r="D271" s="233"/>
      <c r="E271" s="39"/>
      <c r="F271" s="39"/>
      <c r="G271" s="39"/>
      <c r="H271" s="222"/>
      <c r="I271" s="39"/>
      <c r="J271" s="39"/>
      <c r="K271" s="39"/>
      <c r="L271" s="39"/>
    </row>
    <row r="272" spans="1:12" x14ac:dyDescent="0.25">
      <c r="B272" s="150"/>
      <c r="C272" s="10"/>
      <c r="D272" s="233"/>
      <c r="E272" s="39"/>
      <c r="F272" s="39"/>
      <c r="G272" s="39"/>
      <c r="H272" s="222"/>
      <c r="I272" s="39"/>
      <c r="J272" s="39"/>
      <c r="K272" s="39"/>
      <c r="L272" s="39"/>
    </row>
    <row r="273" spans="2:12" x14ac:dyDescent="0.25">
      <c r="B273" s="150"/>
      <c r="C273" s="10"/>
      <c r="D273" s="233"/>
      <c r="E273" s="39"/>
      <c r="F273" s="39"/>
      <c r="G273" s="39"/>
      <c r="H273" s="222"/>
      <c r="I273" s="39"/>
      <c r="J273" s="39"/>
      <c r="K273" s="39"/>
      <c r="L273" s="39"/>
    </row>
    <row r="274" spans="2:12" x14ac:dyDescent="0.25">
      <c r="B274" s="150"/>
      <c r="C274" s="10"/>
      <c r="D274" s="233"/>
      <c r="E274" s="39"/>
      <c r="F274" s="39"/>
      <c r="G274" s="39"/>
      <c r="H274" s="222"/>
      <c r="I274" s="39"/>
      <c r="J274" s="39"/>
      <c r="K274" s="39"/>
      <c r="L274" s="39"/>
    </row>
    <row r="276" spans="2:12" x14ac:dyDescent="0.25">
      <c r="B276" s="618" t="s">
        <v>113</v>
      </c>
      <c r="C276" s="484" t="s">
        <v>146</v>
      </c>
      <c r="D276" s="619" t="s">
        <v>145</v>
      </c>
      <c r="E276" s="486" t="s">
        <v>147</v>
      </c>
      <c r="F276" s="487" t="s">
        <v>65</v>
      </c>
      <c r="G276" s="488" t="s">
        <v>151</v>
      </c>
      <c r="H276" s="487" t="s">
        <v>88</v>
      </c>
      <c r="I276" s="488" t="s">
        <v>154</v>
      </c>
    </row>
    <row r="277" spans="2:12" x14ac:dyDescent="0.25">
      <c r="B277" s="620">
        <v>42305</v>
      </c>
      <c r="C277" s="362">
        <v>2000</v>
      </c>
      <c r="D277" s="621">
        <v>34.06</v>
      </c>
      <c r="E277" s="363">
        <v>17.68</v>
      </c>
      <c r="F277" s="363">
        <v>-32767.45</v>
      </c>
      <c r="G277" s="363">
        <f t="shared" ref="G277:G283" si="48">IF(C277=0, 0,D277*C277)</f>
        <v>68120</v>
      </c>
      <c r="H277" s="365">
        <f t="shared" ref="H277:H283" si="49">IF(C277=0, D277, (E277-D277)/D277)</f>
        <v>-0.48091603053435117</v>
      </c>
      <c r="I277" s="363"/>
    </row>
    <row r="278" spans="2:12" x14ac:dyDescent="0.25">
      <c r="B278" s="620">
        <v>42307</v>
      </c>
      <c r="C278" s="362">
        <v>0</v>
      </c>
      <c r="D278" s="621" t="s">
        <v>128</v>
      </c>
      <c r="E278" s="363">
        <v>17.55</v>
      </c>
      <c r="F278" s="363">
        <v>-30722.2</v>
      </c>
      <c r="G278" s="363">
        <f t="shared" si="48"/>
        <v>0</v>
      </c>
      <c r="H278" s="365" t="str">
        <f t="shared" si="49"/>
        <v>N/A</v>
      </c>
      <c r="I278" s="363"/>
    </row>
    <row r="279" spans="2:12" x14ac:dyDescent="0.25">
      <c r="B279" s="620">
        <v>42310</v>
      </c>
      <c r="C279" s="362">
        <v>0</v>
      </c>
      <c r="D279" s="621" t="s">
        <v>128</v>
      </c>
      <c r="E279" s="363">
        <v>19.010000000000002</v>
      </c>
      <c r="F279" s="363">
        <v>-30693.25</v>
      </c>
      <c r="G279" s="363">
        <f t="shared" si="48"/>
        <v>0</v>
      </c>
      <c r="H279" s="365" t="str">
        <f t="shared" si="49"/>
        <v>N/A</v>
      </c>
      <c r="I279" s="363"/>
    </row>
    <row r="280" spans="2:12" x14ac:dyDescent="0.25">
      <c r="B280" s="620">
        <v>42314</v>
      </c>
      <c r="C280" s="362">
        <v>2500</v>
      </c>
      <c r="D280" s="621">
        <v>30.24</v>
      </c>
      <c r="E280" s="363">
        <v>18.29</v>
      </c>
      <c r="F280" s="363">
        <v>-29878.25</v>
      </c>
      <c r="G280" s="363">
        <f t="shared" si="48"/>
        <v>75600</v>
      </c>
      <c r="H280" s="365">
        <f t="shared" si="49"/>
        <v>-0.39517195767195767</v>
      </c>
      <c r="I280" s="363"/>
    </row>
    <row r="281" spans="2:12" x14ac:dyDescent="0.25">
      <c r="B281" s="620">
        <v>42318</v>
      </c>
      <c r="C281" s="362">
        <v>0</v>
      </c>
      <c r="D281" s="621" t="s">
        <v>128</v>
      </c>
      <c r="E281" s="363">
        <v>18.78</v>
      </c>
      <c r="F281" s="363">
        <v>-28604.09</v>
      </c>
      <c r="G281" s="363">
        <f t="shared" si="48"/>
        <v>0</v>
      </c>
      <c r="H281" s="365" t="str">
        <f t="shared" si="49"/>
        <v>N/A</v>
      </c>
      <c r="I281" s="363"/>
    </row>
    <row r="282" spans="2:12" x14ac:dyDescent="0.25">
      <c r="B282" s="620">
        <v>42328</v>
      </c>
      <c r="C282" s="362">
        <v>3078</v>
      </c>
      <c r="D282" s="621">
        <v>26.76</v>
      </c>
      <c r="E282" s="363">
        <v>17.440000000000001</v>
      </c>
      <c r="F282" s="363">
        <v>-28696.448999999906</v>
      </c>
      <c r="G282" s="363">
        <f t="shared" si="48"/>
        <v>82367.28</v>
      </c>
      <c r="H282" s="365">
        <f t="shared" si="49"/>
        <v>-0.34828101644245141</v>
      </c>
      <c r="I282" s="363"/>
    </row>
    <row r="283" spans="2:12" x14ac:dyDescent="0.25">
      <c r="B283" s="620">
        <v>42331</v>
      </c>
      <c r="C283" s="362">
        <v>0</v>
      </c>
      <c r="D283" s="621" t="s">
        <v>128</v>
      </c>
      <c r="E283" s="363">
        <v>17.53</v>
      </c>
      <c r="F283" s="363">
        <v>-28051.068999999901</v>
      </c>
      <c r="G283" s="363">
        <f t="shared" si="48"/>
        <v>0</v>
      </c>
      <c r="H283" s="365" t="str">
        <f t="shared" si="49"/>
        <v>N/A</v>
      </c>
      <c r="I283" s="363"/>
    </row>
    <row r="284" spans="2:12" x14ac:dyDescent="0.25">
      <c r="B284" s="620">
        <v>42335</v>
      </c>
      <c r="C284" s="362">
        <v>3078</v>
      </c>
      <c r="D284" s="621">
        <v>26.85</v>
      </c>
      <c r="E284" s="363">
        <v>17.73</v>
      </c>
      <c r="F284" s="363">
        <f>C284*(E284-D284)</f>
        <v>-28071.360000000004</v>
      </c>
      <c r="G284" s="363">
        <f>D284*C284</f>
        <v>82644.3</v>
      </c>
      <c r="H284" s="364">
        <f>(E284-D284)/D284</f>
        <v>-0.33966480446927377</v>
      </c>
      <c r="I284" s="363"/>
    </row>
    <row r="285" spans="2:12" x14ac:dyDescent="0.25">
      <c r="B285" s="620">
        <v>42335</v>
      </c>
      <c r="C285" s="362">
        <v>3578</v>
      </c>
      <c r="D285" s="621">
        <v>25.55</v>
      </c>
      <c r="E285" s="363">
        <v>17.440000000000001</v>
      </c>
      <c r="F285" s="363">
        <f t="shared" ref="F285:F316" si="50">C285*(E285-D285)</f>
        <v>-29017.579999999998</v>
      </c>
      <c r="G285" s="363">
        <f t="shared" ref="G285:G314" si="51">D285*C285</f>
        <v>91417.900000000009</v>
      </c>
      <c r="H285" s="364">
        <f t="shared" ref="H285:H314" si="52">(E285-D285)/D285</f>
        <v>-0.31741682974559682</v>
      </c>
      <c r="I285" s="363"/>
    </row>
    <row r="286" spans="2:12" x14ac:dyDescent="0.25">
      <c r="B286" s="620">
        <v>42340</v>
      </c>
      <c r="C286" s="362">
        <v>4178</v>
      </c>
      <c r="D286" s="621">
        <v>24.29</v>
      </c>
      <c r="E286" s="363">
        <v>16.670000000000002</v>
      </c>
      <c r="F286" s="363">
        <f t="shared" si="50"/>
        <v>-31836.35999999999</v>
      </c>
      <c r="G286" s="363">
        <f t="shared" si="51"/>
        <v>101483.62</v>
      </c>
      <c r="H286" s="364">
        <f t="shared" si="52"/>
        <v>-0.31370934540963352</v>
      </c>
      <c r="I286" s="363"/>
    </row>
    <row r="287" spans="2:12" x14ac:dyDescent="0.25">
      <c r="B287" s="620">
        <v>42342</v>
      </c>
      <c r="C287" s="362">
        <v>4678</v>
      </c>
      <c r="D287" s="621">
        <v>23.39</v>
      </c>
      <c r="E287" s="363">
        <v>16.12</v>
      </c>
      <c r="F287" s="363">
        <f t="shared" si="50"/>
        <v>-34009.06</v>
      </c>
      <c r="G287" s="363">
        <f t="shared" si="51"/>
        <v>109418.42</v>
      </c>
      <c r="H287" s="364">
        <f t="shared" si="52"/>
        <v>-0.31081658828559211</v>
      </c>
      <c r="I287" s="363"/>
    </row>
    <row r="288" spans="2:12" x14ac:dyDescent="0.25">
      <c r="B288" s="620">
        <v>42342</v>
      </c>
      <c r="C288" s="362">
        <v>4178</v>
      </c>
      <c r="D288" s="621">
        <v>24.26</v>
      </c>
      <c r="E288" s="363">
        <v>16.12</v>
      </c>
      <c r="F288" s="363">
        <f t="shared" si="50"/>
        <v>-34008.920000000006</v>
      </c>
      <c r="G288" s="363">
        <f t="shared" si="51"/>
        <v>101358.28000000001</v>
      </c>
      <c r="H288" s="364">
        <f t="shared" si="52"/>
        <v>-0.33553173948887055</v>
      </c>
      <c r="I288" s="363"/>
    </row>
    <row r="289" spans="2:14" x14ac:dyDescent="0.25">
      <c r="B289" s="620">
        <v>42345</v>
      </c>
      <c r="C289" s="362">
        <v>4678</v>
      </c>
      <c r="D289" s="621">
        <v>23.24</v>
      </c>
      <c r="E289" s="363">
        <v>14.78</v>
      </c>
      <c r="F289" s="363">
        <f t="shared" si="50"/>
        <v>-39575.879999999997</v>
      </c>
      <c r="G289" s="363">
        <f t="shared" si="51"/>
        <v>108716.71999999999</v>
      </c>
      <c r="H289" s="364">
        <f t="shared" si="52"/>
        <v>-0.36402753872633387</v>
      </c>
      <c r="I289" s="363"/>
    </row>
    <row r="290" spans="2:14" x14ac:dyDescent="0.25">
      <c r="B290" s="620">
        <v>42347</v>
      </c>
      <c r="C290" s="362">
        <v>4778</v>
      </c>
      <c r="D290" s="621">
        <v>23.06</v>
      </c>
      <c r="E290" s="363">
        <v>14.92</v>
      </c>
      <c r="F290" s="363">
        <f t="shared" si="50"/>
        <v>-38892.919999999991</v>
      </c>
      <c r="G290" s="363">
        <f t="shared" si="51"/>
        <v>110180.68</v>
      </c>
      <c r="H290" s="364">
        <f t="shared" si="52"/>
        <v>-0.3529921942758022</v>
      </c>
      <c r="I290" s="363"/>
    </row>
    <row r="291" spans="2:14" x14ac:dyDescent="0.25">
      <c r="B291" s="620">
        <v>42348</v>
      </c>
      <c r="C291" s="362">
        <v>4178</v>
      </c>
      <c r="D291" s="621">
        <v>24.23</v>
      </c>
      <c r="E291" s="363">
        <v>14.74</v>
      </c>
      <c r="F291" s="363">
        <f t="shared" si="50"/>
        <v>-39649.22</v>
      </c>
      <c r="G291" s="363">
        <f t="shared" si="51"/>
        <v>101232.94</v>
      </c>
      <c r="H291" s="364">
        <f t="shared" si="52"/>
        <v>-0.39166322740404458</v>
      </c>
      <c r="I291" s="363"/>
    </row>
    <row r="292" spans="2:14" x14ac:dyDescent="0.25">
      <c r="B292" s="620">
        <v>42349</v>
      </c>
      <c r="C292" s="362">
        <v>3678</v>
      </c>
      <c r="D292" s="621">
        <v>25.57</v>
      </c>
      <c r="E292" s="363">
        <v>14.34</v>
      </c>
      <c r="F292" s="363">
        <f t="shared" si="50"/>
        <v>-41303.94</v>
      </c>
      <c r="G292" s="363">
        <f t="shared" si="51"/>
        <v>94046.46</v>
      </c>
      <c r="H292" s="364">
        <f t="shared" si="52"/>
        <v>-0.43918654673445445</v>
      </c>
      <c r="I292" s="363"/>
    </row>
    <row r="293" spans="2:14" x14ac:dyDescent="0.25">
      <c r="B293" s="620">
        <v>42352</v>
      </c>
      <c r="C293" s="362">
        <v>4178</v>
      </c>
      <c r="D293" s="621">
        <v>24.18</v>
      </c>
      <c r="E293" s="363">
        <v>13.96</v>
      </c>
      <c r="F293" s="363">
        <f t="shared" si="50"/>
        <v>-42699.159999999996</v>
      </c>
      <c r="G293" s="363">
        <f t="shared" si="51"/>
        <v>101024.04</v>
      </c>
      <c r="H293" s="364">
        <f t="shared" si="52"/>
        <v>-0.42266335814722905</v>
      </c>
      <c r="I293" s="363"/>
      <c r="N293" s="70"/>
    </row>
    <row r="294" spans="2:14" x14ac:dyDescent="0.25">
      <c r="B294" s="620">
        <v>42355</v>
      </c>
      <c r="C294" s="362">
        <v>4678</v>
      </c>
      <c r="D294" s="621">
        <v>22.98</v>
      </c>
      <c r="E294" s="363">
        <v>12.78</v>
      </c>
      <c r="F294" s="363">
        <f t="shared" si="50"/>
        <v>-47715.600000000006</v>
      </c>
      <c r="G294" s="363">
        <f t="shared" si="51"/>
        <v>107500.44</v>
      </c>
      <c r="H294" s="364">
        <f t="shared" si="52"/>
        <v>-0.44386422976501311</v>
      </c>
      <c r="I294" s="363"/>
    </row>
    <row r="295" spans="2:14" x14ac:dyDescent="0.25">
      <c r="B295" s="620">
        <v>42356</v>
      </c>
      <c r="C295" s="362">
        <v>5178</v>
      </c>
      <c r="D295" s="621">
        <v>21.99</v>
      </c>
      <c r="E295" s="363">
        <v>12.95</v>
      </c>
      <c r="F295" s="363">
        <f t="shared" si="50"/>
        <v>-46809.119999999995</v>
      </c>
      <c r="G295" s="363">
        <f t="shared" si="51"/>
        <v>113864.21999999999</v>
      </c>
      <c r="H295" s="364">
        <f t="shared" si="52"/>
        <v>-0.41109595270577537</v>
      </c>
      <c r="I295" s="363"/>
    </row>
    <row r="296" spans="2:14" x14ac:dyDescent="0.25">
      <c r="B296" s="620">
        <v>42356</v>
      </c>
      <c r="C296" s="362">
        <v>6178</v>
      </c>
      <c r="D296" s="621">
        <v>20.48</v>
      </c>
      <c r="E296" s="363">
        <v>12.76</v>
      </c>
      <c r="F296" s="363">
        <f t="shared" si="50"/>
        <v>-47694.16</v>
      </c>
      <c r="G296" s="363">
        <f t="shared" si="51"/>
        <v>126525.44</v>
      </c>
      <c r="H296" s="364">
        <f t="shared" si="52"/>
        <v>-0.376953125</v>
      </c>
      <c r="I296" s="363"/>
    </row>
    <row r="297" spans="2:14" x14ac:dyDescent="0.25">
      <c r="B297" s="620">
        <v>42356</v>
      </c>
      <c r="C297" s="362">
        <v>6400</v>
      </c>
      <c r="D297" s="621">
        <v>20.2</v>
      </c>
      <c r="E297" s="363">
        <v>12.68</v>
      </c>
      <c r="F297" s="363">
        <f t="shared" si="50"/>
        <v>-48128</v>
      </c>
      <c r="G297" s="363">
        <f t="shared" si="51"/>
        <v>129280</v>
      </c>
      <c r="H297" s="364">
        <f t="shared" si="52"/>
        <v>-0.37227722772277227</v>
      </c>
      <c r="I297" s="363"/>
    </row>
    <row r="298" spans="2:14" x14ac:dyDescent="0.25">
      <c r="B298" s="620">
        <v>42359</v>
      </c>
      <c r="C298" s="362">
        <v>5178</v>
      </c>
      <c r="D298" s="621">
        <v>21.96</v>
      </c>
      <c r="E298" s="363">
        <v>12.66</v>
      </c>
      <c r="F298" s="363">
        <f t="shared" si="50"/>
        <v>-48155.4</v>
      </c>
      <c r="G298" s="363">
        <f t="shared" si="51"/>
        <v>113708.88</v>
      </c>
      <c r="H298" s="364">
        <f t="shared" si="52"/>
        <v>-0.42349726775956287</v>
      </c>
      <c r="I298" s="363"/>
    </row>
    <row r="299" spans="2:14" x14ac:dyDescent="0.25">
      <c r="B299" s="620">
        <v>42361</v>
      </c>
      <c r="C299" s="362">
        <v>4178</v>
      </c>
      <c r="D299" s="621">
        <v>24.07</v>
      </c>
      <c r="E299" s="363">
        <v>13.96</v>
      </c>
      <c r="F299" s="363">
        <f t="shared" si="50"/>
        <v>-42239.579999999994</v>
      </c>
      <c r="G299" s="363">
        <f t="shared" si="51"/>
        <v>100564.46</v>
      </c>
      <c r="H299" s="364">
        <f t="shared" si="52"/>
        <v>-0.42002492729538843</v>
      </c>
      <c r="I299" s="363"/>
    </row>
    <row r="300" spans="2:14" x14ac:dyDescent="0.25">
      <c r="B300" s="620">
        <v>42361</v>
      </c>
      <c r="C300" s="362">
        <v>4178</v>
      </c>
      <c r="D300" s="621">
        <v>24.03</v>
      </c>
      <c r="E300" s="363">
        <v>13.96</v>
      </c>
      <c r="F300" s="363">
        <f t="shared" si="50"/>
        <v>-42072.46</v>
      </c>
      <c r="G300" s="363">
        <f t="shared" si="51"/>
        <v>100397.34000000001</v>
      </c>
      <c r="H300" s="364">
        <f t="shared" si="52"/>
        <v>-0.41905950894714938</v>
      </c>
      <c r="I300" s="363"/>
    </row>
    <row r="301" spans="2:14" x14ac:dyDescent="0.25">
      <c r="B301" s="620">
        <v>42366</v>
      </c>
      <c r="C301" s="383">
        <v>6678</v>
      </c>
      <c r="D301" s="622">
        <v>19.91</v>
      </c>
      <c r="E301" s="363">
        <v>13.09</v>
      </c>
      <c r="F301" s="363">
        <f t="shared" si="50"/>
        <v>-45543.96</v>
      </c>
      <c r="G301" s="363">
        <f t="shared" si="51"/>
        <v>132958.98000000001</v>
      </c>
      <c r="H301" s="364">
        <f t="shared" si="52"/>
        <v>-0.34254143646408841</v>
      </c>
      <c r="I301" s="363"/>
    </row>
    <row r="302" spans="2:14" x14ac:dyDescent="0.25">
      <c r="B302" s="620">
        <v>42367</v>
      </c>
      <c r="C302" s="383">
        <v>8678</v>
      </c>
      <c r="D302" s="622">
        <v>18.32</v>
      </c>
      <c r="E302" s="363">
        <v>13.03</v>
      </c>
      <c r="F302" s="363">
        <f t="shared" si="50"/>
        <v>-45906.62000000001</v>
      </c>
      <c r="G302" s="363">
        <f t="shared" si="51"/>
        <v>158980.96</v>
      </c>
      <c r="H302" s="364">
        <f t="shared" si="52"/>
        <v>-0.28875545851528389</v>
      </c>
      <c r="I302" s="363"/>
    </row>
    <row r="303" spans="2:14" x14ac:dyDescent="0.25">
      <c r="B303" s="620">
        <v>42368</v>
      </c>
      <c r="C303" s="362">
        <v>9678</v>
      </c>
      <c r="D303" s="621">
        <v>17.73</v>
      </c>
      <c r="E303" s="363">
        <v>12.38</v>
      </c>
      <c r="F303" s="363">
        <f t="shared" si="50"/>
        <v>-51777.299999999996</v>
      </c>
      <c r="G303" s="363">
        <f t="shared" si="51"/>
        <v>171590.94</v>
      </c>
      <c r="H303" s="365">
        <f t="shared" si="52"/>
        <v>-0.30174844895657077</v>
      </c>
      <c r="I303" s="363"/>
    </row>
    <row r="304" spans="2:14" x14ac:dyDescent="0.25">
      <c r="B304" s="620">
        <v>42369</v>
      </c>
      <c r="C304" s="362">
        <v>8678</v>
      </c>
      <c r="D304" s="621">
        <v>18.312999999999999</v>
      </c>
      <c r="E304" s="363">
        <v>12.59</v>
      </c>
      <c r="F304" s="363">
        <f t="shared" si="50"/>
        <v>-49664.193999999989</v>
      </c>
      <c r="G304" s="363">
        <f t="shared" si="51"/>
        <v>158920.21399999998</v>
      </c>
      <c r="H304" s="365">
        <f t="shared" si="52"/>
        <v>-0.3125102386282968</v>
      </c>
      <c r="I304" s="363"/>
    </row>
    <row r="305" spans="2:14" x14ac:dyDescent="0.25">
      <c r="B305" s="620">
        <v>42374</v>
      </c>
      <c r="C305" s="362">
        <v>7678</v>
      </c>
      <c r="D305" s="621">
        <v>19.010000000000002</v>
      </c>
      <c r="E305" s="363">
        <v>12.76</v>
      </c>
      <c r="F305" s="363">
        <f t="shared" si="50"/>
        <v>-47987.500000000015</v>
      </c>
      <c r="G305" s="363">
        <f t="shared" si="51"/>
        <v>145958.78</v>
      </c>
      <c r="H305" s="365">
        <f t="shared" si="52"/>
        <v>-0.32877432930036832</v>
      </c>
      <c r="I305" s="363"/>
    </row>
    <row r="306" spans="2:14" x14ac:dyDescent="0.25">
      <c r="B306" s="620">
        <v>42375</v>
      </c>
      <c r="C306" s="362">
        <v>8678</v>
      </c>
      <c r="D306" s="621">
        <v>18.257000000000001</v>
      </c>
      <c r="E306" s="363">
        <v>12.76</v>
      </c>
      <c r="F306" s="363">
        <f t="shared" si="50"/>
        <v>-47702.966000000015</v>
      </c>
      <c r="G306" s="363">
        <f t="shared" si="51"/>
        <v>158434.24600000001</v>
      </c>
      <c r="H306" s="365">
        <f t="shared" si="52"/>
        <v>-0.30108999287944355</v>
      </c>
      <c r="I306" s="363"/>
    </row>
    <row r="307" spans="2:14" x14ac:dyDescent="0.25">
      <c r="B307" s="620">
        <v>42375</v>
      </c>
      <c r="C307" s="362">
        <v>9678</v>
      </c>
      <c r="D307" s="621">
        <v>17.579999999999998</v>
      </c>
      <c r="E307" s="363">
        <v>11.28</v>
      </c>
      <c r="F307" s="363">
        <f t="shared" si="50"/>
        <v>-60971.399999999987</v>
      </c>
      <c r="G307" s="363">
        <f t="shared" si="51"/>
        <v>170139.24</v>
      </c>
      <c r="H307" s="365">
        <f t="shared" si="52"/>
        <v>-0.35836177474402725</v>
      </c>
      <c r="I307" s="363"/>
    </row>
    <row r="308" spans="2:14" x14ac:dyDescent="0.25">
      <c r="B308" s="620">
        <v>42398</v>
      </c>
      <c r="C308" s="362">
        <v>9278</v>
      </c>
      <c r="D308" s="621">
        <v>17.93</v>
      </c>
      <c r="E308" s="363">
        <v>9.56</v>
      </c>
      <c r="F308" s="363">
        <f t="shared" si="50"/>
        <v>-77656.859999999986</v>
      </c>
      <c r="G308" s="363">
        <f t="shared" si="51"/>
        <v>166354.54</v>
      </c>
      <c r="H308" s="365">
        <f t="shared" si="52"/>
        <v>-0.46681539319576126</v>
      </c>
      <c r="I308" s="363"/>
    </row>
    <row r="309" spans="2:14" x14ac:dyDescent="0.25">
      <c r="B309" s="620">
        <v>42402</v>
      </c>
      <c r="C309" s="362">
        <v>9678</v>
      </c>
      <c r="D309" s="621">
        <v>17.559999999999999</v>
      </c>
      <c r="E309" s="363">
        <v>8.74</v>
      </c>
      <c r="F309" s="363">
        <f t="shared" si="50"/>
        <v>-85359.959999999992</v>
      </c>
      <c r="G309" s="363">
        <f t="shared" si="51"/>
        <v>169945.68</v>
      </c>
      <c r="H309" s="365">
        <f t="shared" si="52"/>
        <v>-0.50227790432801822</v>
      </c>
      <c r="I309" s="363"/>
    </row>
    <row r="310" spans="2:14" x14ac:dyDescent="0.25">
      <c r="B310" s="620">
        <v>42411</v>
      </c>
      <c r="C310" s="362">
        <v>9678</v>
      </c>
      <c r="D310" s="621">
        <v>17.553999999999998</v>
      </c>
      <c r="E310" s="363">
        <v>7.13</v>
      </c>
      <c r="F310" s="363">
        <f t="shared" si="50"/>
        <v>-100883.47199999999</v>
      </c>
      <c r="G310" s="363">
        <f t="shared" si="51"/>
        <v>169887.61199999999</v>
      </c>
      <c r="H310" s="364">
        <f t="shared" si="52"/>
        <v>-0.59382476928335426</v>
      </c>
      <c r="I310" s="363"/>
    </row>
    <row r="311" spans="2:14" x14ac:dyDescent="0.25">
      <c r="B311" s="620">
        <v>42412</v>
      </c>
      <c r="C311" s="362">
        <v>9678</v>
      </c>
      <c r="D311" s="621">
        <v>17.55</v>
      </c>
      <c r="E311" s="363">
        <v>7.46</v>
      </c>
      <c r="F311" s="363">
        <f t="shared" si="50"/>
        <v>-97651.02</v>
      </c>
      <c r="G311" s="363">
        <f t="shared" si="51"/>
        <v>169848.9</v>
      </c>
      <c r="H311" s="364">
        <f t="shared" si="52"/>
        <v>-0.57492877492877492</v>
      </c>
      <c r="I311" s="363"/>
    </row>
    <row r="312" spans="2:14" x14ac:dyDescent="0.25">
      <c r="B312" s="620">
        <v>42416</v>
      </c>
      <c r="C312" s="362">
        <v>9178</v>
      </c>
      <c r="D312" s="621">
        <v>18.084</v>
      </c>
      <c r="E312" s="363">
        <v>7.49</v>
      </c>
      <c r="F312" s="363">
        <f t="shared" si="50"/>
        <v>-97231.731999999989</v>
      </c>
      <c r="G312" s="363">
        <f t="shared" si="51"/>
        <v>165974.95199999999</v>
      </c>
      <c r="H312" s="364">
        <f t="shared" si="52"/>
        <v>-0.58582172085821715</v>
      </c>
      <c r="I312" s="363"/>
    </row>
    <row r="313" spans="2:14" x14ac:dyDescent="0.25">
      <c r="B313" s="620">
        <v>42416</v>
      </c>
      <c r="C313" s="362">
        <v>9678</v>
      </c>
      <c r="D313" s="621">
        <v>17.536999999999999</v>
      </c>
      <c r="E313" s="363">
        <v>7.49</v>
      </c>
      <c r="F313" s="363">
        <f t="shared" si="50"/>
        <v>-97234.865999999995</v>
      </c>
      <c r="G313" s="363">
        <f t="shared" si="51"/>
        <v>169723.08599999998</v>
      </c>
      <c r="H313" s="364">
        <f t="shared" si="52"/>
        <v>-0.57290300507498426</v>
      </c>
      <c r="I313" s="363"/>
    </row>
    <row r="314" spans="2:14" x14ac:dyDescent="0.25">
      <c r="B314" s="620">
        <v>42418</v>
      </c>
      <c r="C314" s="362">
        <v>13478</v>
      </c>
      <c r="D314" s="621">
        <v>14.673999999999999</v>
      </c>
      <c r="E314" s="363">
        <v>6.93</v>
      </c>
      <c r="F314" s="363">
        <f t="shared" si="50"/>
        <v>-104373.632</v>
      </c>
      <c r="G314" s="363">
        <f t="shared" si="51"/>
        <v>197776.17199999999</v>
      </c>
      <c r="H314" s="364">
        <f t="shared" si="52"/>
        <v>-0.52773613193403301</v>
      </c>
      <c r="I314" s="363"/>
    </row>
    <row r="315" spans="2:14" x14ac:dyDescent="0.25">
      <c r="B315" s="620">
        <v>42422</v>
      </c>
      <c r="C315" s="362">
        <v>10978</v>
      </c>
      <c r="D315" s="621">
        <v>16.314</v>
      </c>
      <c r="E315" s="363">
        <v>7.49</v>
      </c>
      <c r="F315" s="363">
        <f t="shared" si="50"/>
        <v>-96869.872000000003</v>
      </c>
      <c r="G315" s="363">
        <f>IF(C315=0, 0,D315*C315)</f>
        <v>179095.092</v>
      </c>
      <c r="H315" s="364">
        <f>IF(C315=0, D315, (E315-D315)/D315)</f>
        <v>-0.54088512933676591</v>
      </c>
      <c r="I315" s="363"/>
    </row>
    <row r="316" spans="2:14" x14ac:dyDescent="0.25">
      <c r="B316" s="620">
        <v>42422</v>
      </c>
      <c r="C316" s="362">
        <v>9978</v>
      </c>
      <c r="D316" s="621">
        <v>17.199000000000002</v>
      </c>
      <c r="E316" s="363">
        <v>7.49</v>
      </c>
      <c r="F316" s="363">
        <f t="shared" si="50"/>
        <v>-96876.402000000016</v>
      </c>
      <c r="G316" s="363">
        <f>IF(C316=0, 0,D316*C316)</f>
        <v>171611.622</v>
      </c>
      <c r="H316" s="364">
        <f>IF(C316=0, D316, (E316-D316)/D316)</f>
        <v>-0.56450956450956458</v>
      </c>
      <c r="I316" s="363"/>
    </row>
    <row r="317" spans="2:14" x14ac:dyDescent="0.25">
      <c r="B317" s="620">
        <v>42426</v>
      </c>
      <c r="C317" s="362">
        <v>9678</v>
      </c>
      <c r="D317" s="621">
        <v>17.489000000000001</v>
      </c>
      <c r="E317" s="363">
        <v>7.49</v>
      </c>
      <c r="F317" s="363">
        <f t="shared" ref="F317:F325" si="53">C317*(E317-D317)</f>
        <v>-96770.322</v>
      </c>
      <c r="G317" s="363">
        <f>IF(C317=0, 0,D317*C317)</f>
        <v>169258.54200000002</v>
      </c>
      <c r="H317" s="364">
        <f>IF(C317=0, D317, (E317-D317)/D317)</f>
        <v>-0.57173080221853734</v>
      </c>
      <c r="I317" s="363"/>
    </row>
    <row r="318" spans="2:14" x14ac:dyDescent="0.25">
      <c r="B318" s="620">
        <v>42426</v>
      </c>
      <c r="C318" s="362">
        <v>9178</v>
      </c>
      <c r="D318" s="621">
        <v>18.02</v>
      </c>
      <c r="E318" s="363">
        <v>7.76</v>
      </c>
      <c r="F318" s="363">
        <f t="shared" si="53"/>
        <v>-94166.28</v>
      </c>
      <c r="G318" s="363">
        <f t="shared" ref="G318:G325" si="54">IF(C318=0, 0,D318*C318)</f>
        <v>165387.56</v>
      </c>
      <c r="H318" s="364">
        <f t="shared" ref="H318:H325" si="55">IF(C318=0, D318, (E318-D318)/D318)</f>
        <v>-0.5693673695893452</v>
      </c>
      <c r="I318" s="363"/>
    </row>
    <row r="319" spans="2:14" x14ac:dyDescent="0.25">
      <c r="B319" s="620">
        <v>42426</v>
      </c>
      <c r="C319" s="362">
        <v>8178</v>
      </c>
      <c r="D319" s="621">
        <v>19.245999999999999</v>
      </c>
      <c r="E319" s="363">
        <v>8</v>
      </c>
      <c r="F319" s="363">
        <f t="shared" si="53"/>
        <v>-91969.787999999986</v>
      </c>
      <c r="G319" s="363">
        <f t="shared" si="54"/>
        <v>157393.788</v>
      </c>
      <c r="H319" s="364">
        <f t="shared" si="55"/>
        <v>-0.58432921126467829</v>
      </c>
      <c r="I319" s="363"/>
    </row>
    <row r="320" spans="2:14" x14ac:dyDescent="0.25">
      <c r="B320" s="620">
        <v>42426</v>
      </c>
      <c r="C320" s="362">
        <v>6678</v>
      </c>
      <c r="D320" s="621">
        <v>21.75</v>
      </c>
      <c r="E320" s="363">
        <v>8.1</v>
      </c>
      <c r="F320" s="363">
        <f t="shared" si="53"/>
        <v>-91154.7</v>
      </c>
      <c r="G320" s="363">
        <f t="shared" si="54"/>
        <v>145246.5</v>
      </c>
      <c r="H320" s="364">
        <f t="shared" si="55"/>
        <v>-0.62758620689655176</v>
      </c>
      <c r="I320" s="363"/>
      <c r="N320" s="70"/>
    </row>
    <row r="321" spans="2:9" ht="15" customHeight="1" x14ac:dyDescent="0.25">
      <c r="B321" s="620">
        <v>42426</v>
      </c>
      <c r="C321" s="362">
        <v>8678</v>
      </c>
      <c r="D321" s="621">
        <v>18.568999999999999</v>
      </c>
      <c r="E321" s="363">
        <v>7.94</v>
      </c>
      <c r="F321" s="363">
        <f t="shared" si="53"/>
        <v>-92238.461999999985</v>
      </c>
      <c r="G321" s="363">
        <f t="shared" si="54"/>
        <v>161141.78199999998</v>
      </c>
      <c r="H321" s="364">
        <f t="shared" si="55"/>
        <v>-0.57240562227368186</v>
      </c>
      <c r="I321" s="363"/>
    </row>
    <row r="322" spans="2:9" x14ac:dyDescent="0.25">
      <c r="B322" s="620">
        <v>42429</v>
      </c>
      <c r="C322" s="362">
        <v>7678</v>
      </c>
      <c r="D322" s="621">
        <v>19.876000000000001</v>
      </c>
      <c r="E322" s="363">
        <v>8.2100000000000009</v>
      </c>
      <c r="F322" s="363">
        <f t="shared" si="53"/>
        <v>-89571.54800000001</v>
      </c>
      <c r="G322" s="363">
        <f t="shared" si="54"/>
        <v>152607.92800000001</v>
      </c>
      <c r="H322" s="364">
        <f t="shared" si="55"/>
        <v>-0.58693902193600322</v>
      </c>
      <c r="I322" s="363"/>
    </row>
    <row r="323" spans="2:9" x14ac:dyDescent="0.25">
      <c r="B323" s="620">
        <v>42429</v>
      </c>
      <c r="C323" s="362">
        <v>9678</v>
      </c>
      <c r="D323" s="621">
        <v>17.463000000000001</v>
      </c>
      <c r="E323" s="363">
        <v>8.2100000000000009</v>
      </c>
      <c r="F323" s="363">
        <f t="shared" si="53"/>
        <v>-89550.534</v>
      </c>
      <c r="G323" s="363">
        <f t="shared" si="54"/>
        <v>169006.91400000002</v>
      </c>
      <c r="H323" s="364">
        <f t="shared" si="55"/>
        <v>-0.5298631392086125</v>
      </c>
      <c r="I323" s="363"/>
    </row>
    <row r="324" spans="2:9" x14ac:dyDescent="0.25">
      <c r="B324" s="620">
        <v>42429</v>
      </c>
      <c r="C324" s="362">
        <v>9178</v>
      </c>
      <c r="D324" s="621">
        <v>17.981000000000002</v>
      </c>
      <c r="E324" s="363">
        <v>8.2100000000000009</v>
      </c>
      <c r="F324" s="363">
        <f t="shared" si="53"/>
        <v>-89678.238000000012</v>
      </c>
      <c r="G324" s="363">
        <f t="shared" si="54"/>
        <v>165029.61800000002</v>
      </c>
      <c r="H324" s="364">
        <f t="shared" si="55"/>
        <v>-0.5434069295367332</v>
      </c>
      <c r="I324" s="363"/>
    </row>
    <row r="325" spans="2:9" x14ac:dyDescent="0.25">
      <c r="B325" s="620">
        <v>42429</v>
      </c>
      <c r="C325" s="362">
        <v>9678</v>
      </c>
      <c r="D325" s="621">
        <v>17.459</v>
      </c>
      <c r="E325" s="363">
        <v>8.2100000000000009</v>
      </c>
      <c r="F325" s="363">
        <f t="shared" si="53"/>
        <v>-89511.821999999986</v>
      </c>
      <c r="G325" s="363">
        <f t="shared" si="54"/>
        <v>168968.20199999999</v>
      </c>
      <c r="H325" s="364">
        <f t="shared" si="55"/>
        <v>-0.5297554270004009</v>
      </c>
      <c r="I325" s="363"/>
    </row>
    <row r="326" spans="2:9" x14ac:dyDescent="0.25">
      <c r="B326" s="620">
        <v>42429</v>
      </c>
      <c r="C326" s="362">
        <v>9178</v>
      </c>
      <c r="D326" s="621">
        <v>17.975999999999999</v>
      </c>
      <c r="E326" s="363">
        <v>8.2100000000000009</v>
      </c>
      <c r="F326" s="363">
        <f t="shared" ref="F326:F337" si="56">C326*(E326-D326)</f>
        <v>-89632.347999999984</v>
      </c>
      <c r="G326" s="363">
        <f t="shared" ref="G326:G337" si="57">IF(C326=0, 0,D326*C326)</f>
        <v>164983.728</v>
      </c>
      <c r="H326" s="364">
        <f t="shared" ref="H326:H377" si="58">IF(C326=0, D326, (E326-D326)/D326)</f>
        <v>-0.54327992879394738</v>
      </c>
      <c r="I326" s="363" t="s">
        <v>186</v>
      </c>
    </row>
    <row r="327" spans="2:9" x14ac:dyDescent="0.25">
      <c r="B327" s="620">
        <v>42430</v>
      </c>
      <c r="C327" s="383">
        <v>10178</v>
      </c>
      <c r="D327" s="622">
        <v>16.974</v>
      </c>
      <c r="E327" s="363">
        <v>7.8</v>
      </c>
      <c r="F327" s="363">
        <f t="shared" si="56"/>
        <v>-93372.971999999994</v>
      </c>
      <c r="G327" s="363">
        <f t="shared" si="57"/>
        <v>172761.372</v>
      </c>
      <c r="H327" s="364">
        <f t="shared" si="58"/>
        <v>-0.54047366560622123</v>
      </c>
      <c r="I327" s="363"/>
    </row>
    <row r="328" spans="2:9" x14ac:dyDescent="0.25">
      <c r="B328" s="620">
        <v>42430</v>
      </c>
      <c r="C328" s="383">
        <v>9678</v>
      </c>
      <c r="D328" s="622">
        <v>17.440000000000001</v>
      </c>
      <c r="E328" s="363">
        <v>7.96</v>
      </c>
      <c r="F328" s="363">
        <f t="shared" si="56"/>
        <v>-91747.44</v>
      </c>
      <c r="G328" s="363">
        <f t="shared" si="57"/>
        <v>168784.32</v>
      </c>
      <c r="H328" s="364">
        <f t="shared" si="58"/>
        <v>-0.54357798165137616</v>
      </c>
      <c r="I328" s="363"/>
    </row>
    <row r="329" spans="2:9" x14ac:dyDescent="0.25">
      <c r="B329" s="620">
        <v>42431</v>
      </c>
      <c r="C329" s="362">
        <v>8678</v>
      </c>
      <c r="D329" s="621">
        <v>18.405999999999999</v>
      </c>
      <c r="E329" s="363">
        <v>9.1</v>
      </c>
      <c r="F329" s="363">
        <f t="shared" si="56"/>
        <v>-80757.467999999993</v>
      </c>
      <c r="G329" s="363">
        <f t="shared" si="57"/>
        <v>159727.26799999998</v>
      </c>
      <c r="H329" s="365">
        <f t="shared" si="58"/>
        <v>-0.50559600130392257</v>
      </c>
      <c r="I329" s="363"/>
    </row>
    <row r="330" spans="2:9" x14ac:dyDescent="0.25">
      <c r="B330" s="620">
        <v>42432</v>
      </c>
      <c r="C330" s="362">
        <v>9278</v>
      </c>
      <c r="D330" s="621">
        <v>17.771999999999998</v>
      </c>
      <c r="E330" s="363">
        <v>9.9700000000000006</v>
      </c>
      <c r="F330" s="363">
        <f t="shared" si="56"/>
        <v>-72386.955999999976</v>
      </c>
      <c r="G330" s="363">
        <f t="shared" si="57"/>
        <v>164888.61599999998</v>
      </c>
      <c r="H330" s="365">
        <f t="shared" si="58"/>
        <v>-0.43900517668242173</v>
      </c>
      <c r="I330" s="363"/>
    </row>
    <row r="331" spans="2:9" x14ac:dyDescent="0.25">
      <c r="B331" s="620">
        <v>42433</v>
      </c>
      <c r="C331" s="362">
        <v>9278</v>
      </c>
      <c r="D331" s="621">
        <v>17.771999999999998</v>
      </c>
      <c r="E331" s="363">
        <v>11</v>
      </c>
      <c r="F331" s="363">
        <f t="shared" si="56"/>
        <v>-62830.615999999987</v>
      </c>
      <c r="G331" s="363">
        <f t="shared" si="57"/>
        <v>164888.61599999998</v>
      </c>
      <c r="H331" s="365">
        <f t="shared" si="58"/>
        <v>-0.38104884087328378</v>
      </c>
      <c r="I331" s="363"/>
    </row>
    <row r="332" spans="2:9" x14ac:dyDescent="0.25">
      <c r="B332" s="620">
        <v>42439</v>
      </c>
      <c r="C332" s="362">
        <v>9278</v>
      </c>
      <c r="D332" s="621">
        <v>17.718</v>
      </c>
      <c r="E332" s="363">
        <v>10.59</v>
      </c>
      <c r="F332" s="363">
        <f t="shared" si="56"/>
        <v>-66133.584000000003</v>
      </c>
      <c r="G332" s="363">
        <f t="shared" si="57"/>
        <v>164387.60399999999</v>
      </c>
      <c r="H332" s="365">
        <f t="shared" si="58"/>
        <v>-0.40230274297324753</v>
      </c>
      <c r="I332" s="363" t="s">
        <v>185</v>
      </c>
    </row>
    <row r="333" spans="2:9" x14ac:dyDescent="0.25">
      <c r="B333" s="620">
        <v>42440</v>
      </c>
      <c r="C333" s="362">
        <v>9278</v>
      </c>
      <c r="D333" s="621">
        <v>17.712</v>
      </c>
      <c r="E333" s="363">
        <v>11.12</v>
      </c>
      <c r="F333" s="363">
        <f t="shared" si="56"/>
        <v>-61160.576000000008</v>
      </c>
      <c r="G333" s="363">
        <f t="shared" si="57"/>
        <v>164331.93599999999</v>
      </c>
      <c r="H333" s="365">
        <f t="shared" si="58"/>
        <v>-0.37217705510388438</v>
      </c>
      <c r="I333" s="363"/>
    </row>
    <row r="334" spans="2:9" x14ac:dyDescent="0.25">
      <c r="B334" s="620">
        <v>42446</v>
      </c>
      <c r="C334" s="362">
        <v>9278</v>
      </c>
      <c r="D334" s="621">
        <v>17.704999999999998</v>
      </c>
      <c r="E334" s="363">
        <v>11.45</v>
      </c>
      <c r="F334" s="363">
        <f t="shared" si="56"/>
        <v>-58033.889999999992</v>
      </c>
      <c r="G334" s="363">
        <f t="shared" si="57"/>
        <v>164266.99</v>
      </c>
      <c r="H334" s="365">
        <f t="shared" si="58"/>
        <v>-0.353290031064671</v>
      </c>
      <c r="I334" s="363"/>
    </row>
    <row r="335" spans="2:9" x14ac:dyDescent="0.25">
      <c r="B335" s="620">
        <v>42447</v>
      </c>
      <c r="C335" s="362">
        <v>7928</v>
      </c>
      <c r="D335" s="621">
        <v>18.734999999999999</v>
      </c>
      <c r="E335" s="363">
        <v>11.63</v>
      </c>
      <c r="F335" s="363">
        <f t="shared" si="56"/>
        <v>-56328.439999999988</v>
      </c>
      <c r="G335" s="363">
        <f t="shared" si="57"/>
        <v>148531.07999999999</v>
      </c>
      <c r="H335" s="365">
        <f t="shared" si="58"/>
        <v>-0.37923672271150249</v>
      </c>
      <c r="I335" s="363"/>
    </row>
    <row r="336" spans="2:9" x14ac:dyDescent="0.25">
      <c r="B336" s="620">
        <v>42450</v>
      </c>
      <c r="C336" s="362">
        <v>9278</v>
      </c>
      <c r="D336" s="621">
        <v>17.670000000000002</v>
      </c>
      <c r="E336" s="363">
        <v>11.43</v>
      </c>
      <c r="F336" s="363">
        <f t="shared" si="56"/>
        <v>-57894.720000000016</v>
      </c>
      <c r="G336" s="363">
        <f t="shared" si="57"/>
        <v>163942.26</v>
      </c>
      <c r="H336" s="364">
        <f t="shared" si="58"/>
        <v>-0.35314091680814946</v>
      </c>
      <c r="I336" s="363"/>
    </row>
    <row r="337" spans="2:14" x14ac:dyDescent="0.25">
      <c r="B337" s="620">
        <v>42451</v>
      </c>
      <c r="C337" s="362">
        <v>9628</v>
      </c>
      <c r="D337" s="621">
        <v>17.428000000000001</v>
      </c>
      <c r="E337" s="363">
        <v>11.31</v>
      </c>
      <c r="F337" s="363">
        <f t="shared" si="56"/>
        <v>-58904.104000000007</v>
      </c>
      <c r="G337" s="363">
        <f t="shared" si="57"/>
        <v>167796.78400000001</v>
      </c>
      <c r="H337" s="364">
        <f t="shared" si="58"/>
        <v>-0.35104429653431263</v>
      </c>
      <c r="I337" s="363"/>
    </row>
    <row r="338" spans="2:14" x14ac:dyDescent="0.25">
      <c r="B338" s="620">
        <v>42453</v>
      </c>
      <c r="C338" s="362">
        <v>13278</v>
      </c>
      <c r="D338" s="621">
        <v>15.5565</v>
      </c>
      <c r="E338" s="363">
        <v>10.29</v>
      </c>
      <c r="F338" s="363">
        <f t="shared" ref="F338:F377" si="59">C338*(E338-D338)</f>
        <v>-69928.587000000014</v>
      </c>
      <c r="G338" s="363">
        <f t="shared" ref="G338:G377" si="60">IF(C338=0, 0,D338*C338)</f>
        <v>206559.20699999999</v>
      </c>
      <c r="H338" s="364">
        <f t="shared" si="58"/>
        <v>-0.33854016006171056</v>
      </c>
      <c r="I338" s="363"/>
      <c r="N338" s="70"/>
    </row>
    <row r="339" spans="2:14" x14ac:dyDescent="0.25">
      <c r="B339" s="620">
        <v>42459</v>
      </c>
      <c r="C339" s="362">
        <v>11278</v>
      </c>
      <c r="D339" s="621">
        <v>16.408899999999999</v>
      </c>
      <c r="E339" s="363">
        <v>10.53</v>
      </c>
      <c r="F339" s="363">
        <f t="shared" si="59"/>
        <v>-66302.234199999992</v>
      </c>
      <c r="G339" s="363">
        <f t="shared" si="60"/>
        <v>185059.5742</v>
      </c>
      <c r="H339" s="364">
        <f t="shared" si="58"/>
        <v>-0.35827508242478168</v>
      </c>
      <c r="I339" s="363"/>
    </row>
    <row r="340" spans="2:14" x14ac:dyDescent="0.25">
      <c r="B340" s="620">
        <v>42460</v>
      </c>
      <c r="C340" s="362">
        <v>9678</v>
      </c>
      <c r="D340" s="621">
        <v>17.311699999999998</v>
      </c>
      <c r="E340" s="363">
        <v>11.14</v>
      </c>
      <c r="F340" s="363">
        <f t="shared" si="59"/>
        <v>-59729.712599999977</v>
      </c>
      <c r="G340" s="363">
        <f t="shared" si="60"/>
        <v>167542.63259999998</v>
      </c>
      <c r="H340" s="364">
        <f t="shared" si="58"/>
        <v>-0.35650456049954643</v>
      </c>
      <c r="I340" s="363"/>
    </row>
    <row r="341" spans="2:14" x14ac:dyDescent="0.25">
      <c r="B341" s="620">
        <v>42461</v>
      </c>
      <c r="C341" s="362">
        <v>11678</v>
      </c>
      <c r="D341" s="621">
        <v>16.116</v>
      </c>
      <c r="E341" s="363">
        <v>10.53</v>
      </c>
      <c r="F341" s="363">
        <f t="shared" si="59"/>
        <v>-65233.308000000005</v>
      </c>
      <c r="G341" s="363">
        <f t="shared" si="60"/>
        <v>188202.64799999999</v>
      </c>
      <c r="H341" s="364">
        <f t="shared" si="58"/>
        <v>-0.34661206254653765</v>
      </c>
      <c r="I341" s="363"/>
    </row>
    <row r="342" spans="2:14" x14ac:dyDescent="0.25">
      <c r="B342" s="620">
        <v>42461</v>
      </c>
      <c r="C342" s="362">
        <v>9678</v>
      </c>
      <c r="D342" s="621">
        <v>17.266200000000001</v>
      </c>
      <c r="E342" s="363">
        <v>10.56</v>
      </c>
      <c r="F342" s="363">
        <f t="shared" si="59"/>
        <v>-64902.603600000009</v>
      </c>
      <c r="G342" s="363">
        <f t="shared" si="60"/>
        <v>167102.28360000002</v>
      </c>
      <c r="H342" s="364">
        <f t="shared" si="58"/>
        <v>-0.388400458699656</v>
      </c>
      <c r="I342" s="363"/>
    </row>
    <row r="343" spans="2:14" x14ac:dyDescent="0.25">
      <c r="B343" s="620">
        <v>42464</v>
      </c>
      <c r="C343" s="362">
        <v>9778</v>
      </c>
      <c r="D343" s="621">
        <v>17.196100000000001</v>
      </c>
      <c r="E343" s="363">
        <v>10.4</v>
      </c>
      <c r="F343" s="363">
        <f t="shared" si="59"/>
        <v>-66452.265800000008</v>
      </c>
      <c r="G343" s="363">
        <f t="shared" si="60"/>
        <v>168143.46580000001</v>
      </c>
      <c r="H343" s="364">
        <f t="shared" si="58"/>
        <v>-0.3952117049796175</v>
      </c>
      <c r="I343" s="363"/>
    </row>
    <row r="344" spans="2:14" x14ac:dyDescent="0.25">
      <c r="B344" s="620">
        <v>42465</v>
      </c>
      <c r="C344" s="362">
        <v>9678</v>
      </c>
      <c r="D344" s="621">
        <v>17.262699999999999</v>
      </c>
      <c r="E344" s="363">
        <v>10.63</v>
      </c>
      <c r="F344" s="363">
        <f t="shared" si="59"/>
        <v>-64191.270599999982</v>
      </c>
      <c r="G344" s="363">
        <f t="shared" si="60"/>
        <v>167068.4106</v>
      </c>
      <c r="H344" s="364">
        <f t="shared" si="58"/>
        <v>-0.38422147172806098</v>
      </c>
      <c r="I344" s="363"/>
    </row>
    <row r="345" spans="2:14" x14ac:dyDescent="0.25">
      <c r="B345" s="620">
        <v>42469</v>
      </c>
      <c r="C345" s="362">
        <v>8678</v>
      </c>
      <c r="D345" s="621">
        <v>17.895700000000001</v>
      </c>
      <c r="E345" s="363">
        <v>11.78</v>
      </c>
      <c r="F345" s="363">
        <f t="shared" si="59"/>
        <v>-53072.044600000016</v>
      </c>
      <c r="G345" s="363">
        <f t="shared" si="60"/>
        <v>155298.88460000002</v>
      </c>
      <c r="H345" s="364">
        <f t="shared" si="58"/>
        <v>-0.34174131215878684</v>
      </c>
      <c r="I345" s="363"/>
    </row>
    <row r="346" spans="2:14" x14ac:dyDescent="0.25">
      <c r="B346" s="620">
        <v>42471</v>
      </c>
      <c r="C346" s="362">
        <v>9678</v>
      </c>
      <c r="D346" s="621">
        <v>17.2514</v>
      </c>
      <c r="E346" s="363">
        <v>11.67</v>
      </c>
      <c r="F346" s="363">
        <f t="shared" si="59"/>
        <v>-54016.789200000007</v>
      </c>
      <c r="G346" s="363">
        <f t="shared" si="60"/>
        <v>166959.04920000001</v>
      </c>
      <c r="H346" s="364">
        <f t="shared" si="58"/>
        <v>-0.32353316252593994</v>
      </c>
      <c r="I346" s="363"/>
    </row>
    <row r="347" spans="2:14" x14ac:dyDescent="0.25">
      <c r="B347" s="620">
        <v>42472</v>
      </c>
      <c r="C347" s="362">
        <v>8288</v>
      </c>
      <c r="D347" s="621">
        <v>17.96</v>
      </c>
      <c r="E347" s="363">
        <v>13.05</v>
      </c>
      <c r="F347" s="363">
        <f t="shared" si="59"/>
        <v>-40694.080000000002</v>
      </c>
      <c r="G347" s="363">
        <f t="shared" si="60"/>
        <v>148852.48000000001</v>
      </c>
      <c r="H347" s="364">
        <f t="shared" si="58"/>
        <v>-0.27338530066815142</v>
      </c>
      <c r="I347" s="363"/>
    </row>
    <row r="348" spans="2:14" x14ac:dyDescent="0.25">
      <c r="B348" s="620">
        <v>42473</v>
      </c>
      <c r="C348" s="362">
        <v>9258</v>
      </c>
      <c r="D348" s="621">
        <v>17.415800000000001</v>
      </c>
      <c r="E348" s="363">
        <v>12.92</v>
      </c>
      <c r="F348" s="363">
        <f t="shared" si="59"/>
        <v>-41622.116400000006</v>
      </c>
      <c r="G348" s="363">
        <f t="shared" si="60"/>
        <v>161235.47640000001</v>
      </c>
      <c r="H348" s="364">
        <f t="shared" si="58"/>
        <v>-0.2581449029042594</v>
      </c>
      <c r="I348" s="363"/>
    </row>
    <row r="349" spans="2:14" x14ac:dyDescent="0.25">
      <c r="B349" s="620">
        <v>42474</v>
      </c>
      <c r="C349" s="362">
        <v>9678</v>
      </c>
      <c r="D349" s="621">
        <v>17.2135</v>
      </c>
      <c r="E349" s="363">
        <v>13.11</v>
      </c>
      <c r="F349" s="363">
        <f t="shared" si="59"/>
        <v>-39713.673000000003</v>
      </c>
      <c r="G349" s="363">
        <f t="shared" si="60"/>
        <v>166592.253</v>
      </c>
      <c r="H349" s="364">
        <f t="shared" si="58"/>
        <v>-0.23838847416272113</v>
      </c>
      <c r="I349" s="363"/>
    </row>
    <row r="350" spans="2:14" x14ac:dyDescent="0.25">
      <c r="B350" s="620">
        <v>42474</v>
      </c>
      <c r="C350" s="362">
        <v>9178</v>
      </c>
      <c r="D350" s="621">
        <v>17.433299999999999</v>
      </c>
      <c r="E350" s="363">
        <v>13.11</v>
      </c>
      <c r="F350" s="363">
        <f t="shared" si="59"/>
        <v>-39679.2474</v>
      </c>
      <c r="G350" s="363">
        <f t="shared" si="60"/>
        <v>160002.82739999998</v>
      </c>
      <c r="H350" s="364">
        <f t="shared" si="58"/>
        <v>-0.24799091394056202</v>
      </c>
      <c r="I350" s="363"/>
    </row>
    <row r="351" spans="2:14" x14ac:dyDescent="0.25">
      <c r="B351" s="620">
        <v>42475</v>
      </c>
      <c r="C351" s="362">
        <v>9678</v>
      </c>
      <c r="D351" s="621">
        <v>17.205100000000002</v>
      </c>
      <c r="E351" s="363">
        <v>13.01</v>
      </c>
      <c r="F351" s="363">
        <f t="shared" si="59"/>
        <v>-40600.177800000019</v>
      </c>
      <c r="G351" s="363">
        <f t="shared" si="60"/>
        <v>166510.9578</v>
      </c>
      <c r="H351" s="364">
        <f t="shared" si="58"/>
        <v>-0.24382886469709572</v>
      </c>
      <c r="I351" s="363"/>
    </row>
    <row r="352" spans="2:14" x14ac:dyDescent="0.25">
      <c r="B352" s="620">
        <v>42478</v>
      </c>
      <c r="C352" s="362">
        <v>9178</v>
      </c>
      <c r="D352" s="621">
        <v>17.412400000000002</v>
      </c>
      <c r="E352" s="363">
        <v>13.36</v>
      </c>
      <c r="F352" s="363">
        <f t="shared" si="59"/>
        <v>-37192.92720000002</v>
      </c>
      <c r="G352" s="363">
        <f t="shared" si="60"/>
        <v>159811.00720000002</v>
      </c>
      <c r="H352" s="364">
        <f t="shared" si="58"/>
        <v>-0.232730697663734</v>
      </c>
      <c r="I352" s="363"/>
    </row>
    <row r="353" spans="2:9" ht="15" customHeight="1" x14ac:dyDescent="0.25">
      <c r="B353" s="620">
        <v>42484</v>
      </c>
      <c r="C353" s="383">
        <v>9178</v>
      </c>
      <c r="D353" s="622">
        <v>17.412400000000002</v>
      </c>
      <c r="E353" s="363">
        <v>14.34</v>
      </c>
      <c r="F353" s="363">
        <f t="shared" si="59"/>
        <v>-28198.487200000018</v>
      </c>
      <c r="G353" s="363">
        <f t="shared" si="60"/>
        <v>159811.00720000002</v>
      </c>
      <c r="H353" s="364">
        <f t="shared" si="58"/>
        <v>-0.17644896740254082</v>
      </c>
      <c r="I353" s="363"/>
    </row>
    <row r="354" spans="2:9" x14ac:dyDescent="0.25">
      <c r="B354" s="620">
        <v>42485</v>
      </c>
      <c r="C354" s="383">
        <v>9678</v>
      </c>
      <c r="D354" s="622">
        <v>17.233499999999999</v>
      </c>
      <c r="E354" s="363">
        <v>13.83</v>
      </c>
      <c r="F354" s="363">
        <f t="shared" si="59"/>
        <v>-32939.072999999997</v>
      </c>
      <c r="G354" s="363">
        <f t="shared" si="60"/>
        <v>166785.81299999999</v>
      </c>
      <c r="H354" s="364">
        <f t="shared" si="58"/>
        <v>-0.19749325441726867</v>
      </c>
      <c r="I354" s="363"/>
    </row>
    <row r="355" spans="2:9" x14ac:dyDescent="0.25">
      <c r="B355" s="620">
        <v>42486</v>
      </c>
      <c r="C355" s="362">
        <v>9178</v>
      </c>
      <c r="D355" s="621">
        <v>17.390599999999999</v>
      </c>
      <c r="E355" s="363">
        <v>14.44</v>
      </c>
      <c r="F355" s="363">
        <f t="shared" si="59"/>
        <v>-27080.606799999998</v>
      </c>
      <c r="G355" s="363">
        <f t="shared" si="60"/>
        <v>159610.92679999999</v>
      </c>
      <c r="H355" s="365">
        <f t="shared" si="58"/>
        <v>-0.16966637148804525</v>
      </c>
      <c r="I355" s="363"/>
    </row>
    <row r="356" spans="2:9" x14ac:dyDescent="0.25">
      <c r="B356" s="620">
        <v>42487</v>
      </c>
      <c r="C356" s="362">
        <v>9178</v>
      </c>
      <c r="D356" s="621">
        <v>17.376300000000001</v>
      </c>
      <c r="E356" s="363">
        <v>14.84</v>
      </c>
      <c r="F356" s="363">
        <f t="shared" si="59"/>
        <v>-23278.161400000005</v>
      </c>
      <c r="G356" s="363">
        <f t="shared" si="60"/>
        <v>159479.6814</v>
      </c>
      <c r="H356" s="365">
        <f t="shared" si="58"/>
        <v>-0.14596317973331496</v>
      </c>
      <c r="I356" s="363"/>
    </row>
    <row r="357" spans="2:9" x14ac:dyDescent="0.25">
      <c r="B357" s="620">
        <v>42488</v>
      </c>
      <c r="C357" s="362">
        <v>9678</v>
      </c>
      <c r="D357" s="621">
        <v>17.2287</v>
      </c>
      <c r="E357" s="363">
        <v>14.35</v>
      </c>
      <c r="F357" s="363">
        <f t="shared" si="59"/>
        <v>-27860.058600000004</v>
      </c>
      <c r="G357" s="363">
        <f t="shared" si="60"/>
        <v>166739.35860000001</v>
      </c>
      <c r="H357" s="365">
        <f t="shared" si="58"/>
        <v>-0.16708747612994598</v>
      </c>
      <c r="I357" s="363"/>
    </row>
    <row r="358" spans="2:9" x14ac:dyDescent="0.25">
      <c r="B358" s="620">
        <v>42489</v>
      </c>
      <c r="C358" s="362">
        <v>9678</v>
      </c>
      <c r="D358" s="621">
        <v>17.179200000000002</v>
      </c>
      <c r="E358" s="363">
        <v>14.09</v>
      </c>
      <c r="F358" s="363">
        <f t="shared" si="59"/>
        <v>-29897.277600000016</v>
      </c>
      <c r="G358" s="363">
        <f t="shared" si="60"/>
        <v>166260.29760000002</v>
      </c>
      <c r="H358" s="365">
        <f t="shared" si="58"/>
        <v>-0.17982211045916</v>
      </c>
      <c r="I358" s="363"/>
    </row>
    <row r="359" spans="2:9" x14ac:dyDescent="0.25">
      <c r="B359" s="620">
        <v>42492</v>
      </c>
      <c r="C359" s="362">
        <v>9678</v>
      </c>
      <c r="D359" s="621">
        <v>17.136399999999998</v>
      </c>
      <c r="E359" s="363">
        <v>13.55</v>
      </c>
      <c r="F359" s="363">
        <f t="shared" si="59"/>
        <v>-34709.179199999977</v>
      </c>
      <c r="G359" s="363">
        <f t="shared" si="60"/>
        <v>165846.07919999998</v>
      </c>
      <c r="H359" s="365">
        <f t="shared" si="58"/>
        <v>-0.20928549753740563</v>
      </c>
      <c r="I359" s="363"/>
    </row>
    <row r="360" spans="2:9" x14ac:dyDescent="0.25">
      <c r="B360" s="620">
        <v>42493</v>
      </c>
      <c r="C360" s="362">
        <v>9678</v>
      </c>
      <c r="D360" s="621">
        <v>17.1221</v>
      </c>
      <c r="E360" s="363">
        <v>12.79</v>
      </c>
      <c r="F360" s="363">
        <f t="shared" si="59"/>
        <v>-41926.063800000004</v>
      </c>
      <c r="G360" s="363">
        <f t="shared" si="60"/>
        <v>165707.6838</v>
      </c>
      <c r="H360" s="365">
        <f t="shared" si="58"/>
        <v>-0.25301218892542388</v>
      </c>
      <c r="I360" s="363"/>
    </row>
    <row r="361" spans="2:9" x14ac:dyDescent="0.25">
      <c r="B361" s="620">
        <v>42494</v>
      </c>
      <c r="C361" s="362">
        <v>11678</v>
      </c>
      <c r="D361" s="621">
        <v>16.316800000000001</v>
      </c>
      <c r="E361" s="363">
        <v>12.17</v>
      </c>
      <c r="F361" s="363">
        <f t="shared" si="59"/>
        <v>-48426.330400000006</v>
      </c>
      <c r="G361" s="363">
        <f t="shared" si="60"/>
        <v>190547.59040000002</v>
      </c>
      <c r="H361" s="365">
        <f t="shared" si="58"/>
        <v>-0.25414296920964896</v>
      </c>
      <c r="I361" s="363"/>
    </row>
    <row r="362" spans="2:9" x14ac:dyDescent="0.25">
      <c r="B362" s="620">
        <v>42495</v>
      </c>
      <c r="C362" s="362">
        <v>9678</v>
      </c>
      <c r="D362" s="621">
        <v>17.0684</v>
      </c>
      <c r="E362" s="363">
        <v>12.07</v>
      </c>
      <c r="F362" s="363">
        <f t="shared" si="59"/>
        <v>-48374.515200000002</v>
      </c>
      <c r="G362" s="363">
        <f t="shared" si="60"/>
        <v>165187.97520000002</v>
      </c>
      <c r="H362" s="364">
        <f t="shared" si="58"/>
        <v>-0.29284525790349419</v>
      </c>
      <c r="I362" s="363"/>
    </row>
    <row r="363" spans="2:9" x14ac:dyDescent="0.25">
      <c r="B363" s="620">
        <v>42499</v>
      </c>
      <c r="C363" s="362">
        <v>10678</v>
      </c>
      <c r="D363" s="621">
        <v>16.537600000000001</v>
      </c>
      <c r="E363" s="363">
        <v>11.44</v>
      </c>
      <c r="F363" s="363">
        <f t="shared" si="59"/>
        <v>-54432.172800000015</v>
      </c>
      <c r="G363" s="363">
        <f t="shared" si="60"/>
        <v>176588.49280000001</v>
      </c>
      <c r="H363" s="364">
        <f t="shared" si="58"/>
        <v>-0.30824303405572762</v>
      </c>
      <c r="I363" s="363"/>
    </row>
    <row r="364" spans="2:9" ht="15" customHeight="1" x14ac:dyDescent="0.25">
      <c r="B364" s="620">
        <v>42500</v>
      </c>
      <c r="C364" s="362">
        <v>9678</v>
      </c>
      <c r="D364" s="621">
        <v>17.042100000000001</v>
      </c>
      <c r="E364" s="363">
        <v>11.94</v>
      </c>
      <c r="F364" s="363">
        <f t="shared" si="59"/>
        <v>-49378.123800000016</v>
      </c>
      <c r="G364" s="363">
        <f t="shared" si="60"/>
        <v>164933.44380000001</v>
      </c>
      <c r="H364" s="364">
        <f t="shared" si="58"/>
        <v>-0.2993821184009014</v>
      </c>
      <c r="I364" s="363"/>
    </row>
    <row r="365" spans="2:9" x14ac:dyDescent="0.25">
      <c r="B365" s="620">
        <v>42502</v>
      </c>
      <c r="C365" s="362">
        <v>10678</v>
      </c>
      <c r="D365" s="621">
        <v>16.601800000000001</v>
      </c>
      <c r="E365" s="363">
        <v>12.33</v>
      </c>
      <c r="F365" s="363">
        <f t="shared" si="59"/>
        <v>-45614.280400000011</v>
      </c>
      <c r="G365" s="363">
        <f t="shared" si="60"/>
        <v>177274.02040000001</v>
      </c>
      <c r="H365" s="364">
        <f t="shared" si="58"/>
        <v>-0.25730944837306802</v>
      </c>
      <c r="I365" s="363"/>
    </row>
    <row r="366" spans="2:9" x14ac:dyDescent="0.25">
      <c r="B366" s="620">
        <v>42502</v>
      </c>
      <c r="C366" s="362">
        <v>9678</v>
      </c>
      <c r="D366" s="621">
        <v>17.0334</v>
      </c>
      <c r="E366" s="363">
        <v>12.33</v>
      </c>
      <c r="F366" s="363">
        <f t="shared" si="59"/>
        <v>-45519.5052</v>
      </c>
      <c r="G366" s="363">
        <f t="shared" si="60"/>
        <v>164849.2452</v>
      </c>
      <c r="H366" s="364">
        <f t="shared" si="58"/>
        <v>-0.27612807777660364</v>
      </c>
      <c r="I366" s="363"/>
    </row>
    <row r="367" spans="2:9" x14ac:dyDescent="0.25">
      <c r="B367" s="620">
        <v>42503</v>
      </c>
      <c r="C367" s="362">
        <v>9678</v>
      </c>
      <c r="D367" s="621">
        <v>17.029299999999999</v>
      </c>
      <c r="E367" s="363">
        <v>12.3</v>
      </c>
      <c r="F367" s="363">
        <f t="shared" si="59"/>
        <v>-45770.165399999983</v>
      </c>
      <c r="G367" s="363">
        <f t="shared" si="60"/>
        <v>164809.56539999999</v>
      </c>
      <c r="H367" s="364">
        <f t="shared" si="58"/>
        <v>-0.27771546687180321</v>
      </c>
      <c r="I367" s="363"/>
    </row>
    <row r="368" spans="2:9" x14ac:dyDescent="0.25">
      <c r="B368" s="620">
        <v>42506</v>
      </c>
      <c r="C368" s="362">
        <v>9678</v>
      </c>
      <c r="D368" s="621">
        <v>17.027699999999999</v>
      </c>
      <c r="E368" s="363">
        <v>12.78</v>
      </c>
      <c r="F368" s="363">
        <f t="shared" si="59"/>
        <v>-41109.240599999997</v>
      </c>
      <c r="G368" s="363">
        <f t="shared" si="60"/>
        <v>164794.08059999999</v>
      </c>
      <c r="H368" s="364">
        <f t="shared" si="58"/>
        <v>-0.24945823569830336</v>
      </c>
      <c r="I368" s="363"/>
    </row>
    <row r="369" spans="2:14" x14ac:dyDescent="0.25">
      <c r="B369" s="620">
        <v>42513</v>
      </c>
      <c r="C369" s="362">
        <v>9178</v>
      </c>
      <c r="D369" s="621">
        <v>17.244399999999999</v>
      </c>
      <c r="E369" s="363">
        <v>13.19</v>
      </c>
      <c r="F369" s="363">
        <f t="shared" si="59"/>
        <v>-37211.283199999991</v>
      </c>
      <c r="G369" s="363">
        <f t="shared" si="60"/>
        <v>158269.10319999998</v>
      </c>
      <c r="H369" s="364">
        <f t="shared" si="58"/>
        <v>-0.23511400802579385</v>
      </c>
      <c r="I369" s="363"/>
      <c r="N369" s="29"/>
    </row>
    <row r="370" spans="2:14" x14ac:dyDescent="0.25">
      <c r="B370" s="620">
        <v>42514</v>
      </c>
      <c r="C370" s="362">
        <v>9678</v>
      </c>
      <c r="D370" s="621">
        <v>17.026</v>
      </c>
      <c r="E370" s="363">
        <v>13.02</v>
      </c>
      <c r="F370" s="363">
        <f t="shared" si="59"/>
        <v>-38770.067999999999</v>
      </c>
      <c r="G370" s="363">
        <f t="shared" si="60"/>
        <v>164777.628</v>
      </c>
      <c r="H370" s="364">
        <f t="shared" si="58"/>
        <v>-0.23528720779983556</v>
      </c>
      <c r="I370" s="363"/>
    </row>
    <row r="371" spans="2:14" x14ac:dyDescent="0.25">
      <c r="B371" s="620">
        <v>42515</v>
      </c>
      <c r="C371" s="362">
        <v>9178</v>
      </c>
      <c r="D371" s="621">
        <v>17.206800000000001</v>
      </c>
      <c r="E371" s="363">
        <v>13.54</v>
      </c>
      <c r="F371" s="363">
        <f t="shared" si="59"/>
        <v>-33653.890400000018</v>
      </c>
      <c r="G371" s="363">
        <f t="shared" si="60"/>
        <v>157924.0104</v>
      </c>
      <c r="H371" s="364">
        <f t="shared" si="58"/>
        <v>-0.21310179696399109</v>
      </c>
      <c r="I371" s="363"/>
    </row>
    <row r="372" spans="2:14" x14ac:dyDescent="0.25">
      <c r="B372" s="620">
        <v>42516</v>
      </c>
      <c r="C372" s="362">
        <v>9678</v>
      </c>
      <c r="D372" s="621">
        <v>17.003799999999998</v>
      </c>
      <c r="E372" s="363">
        <v>13.17</v>
      </c>
      <c r="F372" s="363">
        <f t="shared" si="59"/>
        <v>-37103.516399999986</v>
      </c>
      <c r="G372" s="363">
        <f t="shared" si="60"/>
        <v>164562.77639999997</v>
      </c>
      <c r="H372" s="364">
        <f t="shared" si="58"/>
        <v>-0.22546724849739463</v>
      </c>
      <c r="I372" s="363"/>
    </row>
    <row r="373" spans="2:14" x14ac:dyDescent="0.25">
      <c r="B373" s="620">
        <v>42517</v>
      </c>
      <c r="C373" s="362">
        <v>9678</v>
      </c>
      <c r="D373" s="621">
        <v>16.999700000000001</v>
      </c>
      <c r="E373" s="363">
        <v>12.9</v>
      </c>
      <c r="F373" s="363">
        <f t="shared" si="59"/>
        <v>-39676.8966</v>
      </c>
      <c r="G373" s="363">
        <f t="shared" si="60"/>
        <v>164523.09660000002</v>
      </c>
      <c r="H373" s="364">
        <f t="shared" si="58"/>
        <v>-0.2411630793484591</v>
      </c>
      <c r="I373" s="363"/>
    </row>
    <row r="374" spans="2:14" x14ac:dyDescent="0.25">
      <c r="B374" s="620">
        <v>42525</v>
      </c>
      <c r="C374" s="362">
        <v>9678</v>
      </c>
      <c r="D374" s="621">
        <v>16.9956</v>
      </c>
      <c r="E374" s="363">
        <v>13.32</v>
      </c>
      <c r="F374" s="363">
        <f t="shared" si="59"/>
        <v>-35572.456799999993</v>
      </c>
      <c r="G374" s="363">
        <f t="shared" si="60"/>
        <v>164483.41680000001</v>
      </c>
      <c r="H374" s="364">
        <f t="shared" si="58"/>
        <v>-0.21626773988561743</v>
      </c>
      <c r="I374" s="363"/>
    </row>
    <row r="375" spans="2:14" x14ac:dyDescent="0.25">
      <c r="B375" s="620">
        <v>42527</v>
      </c>
      <c r="C375" s="362">
        <v>8178</v>
      </c>
      <c r="D375" s="621">
        <v>17.568999999999999</v>
      </c>
      <c r="E375" s="363">
        <v>13.96</v>
      </c>
      <c r="F375" s="363">
        <f t="shared" si="59"/>
        <v>-29514.401999999984</v>
      </c>
      <c r="G375" s="363">
        <f t="shared" si="60"/>
        <v>143679.28200000001</v>
      </c>
      <c r="H375" s="364">
        <f t="shared" si="58"/>
        <v>-0.20541863509590746</v>
      </c>
      <c r="I375" s="363"/>
    </row>
    <row r="376" spans="2:14" x14ac:dyDescent="0.25">
      <c r="B376" s="620">
        <v>42528</v>
      </c>
      <c r="C376" s="362">
        <v>7678</v>
      </c>
      <c r="D376" s="621">
        <v>17.759599999999999</v>
      </c>
      <c r="E376" s="363">
        <v>14.62</v>
      </c>
      <c r="F376" s="363">
        <f t="shared" si="59"/>
        <v>-24105.848799999996</v>
      </c>
      <c r="G376" s="363">
        <f t="shared" si="60"/>
        <v>136358.20879999999</v>
      </c>
      <c r="H376" s="364">
        <f t="shared" si="58"/>
        <v>-0.17678326088425414</v>
      </c>
      <c r="I376" s="363"/>
    </row>
    <row r="377" spans="2:14" x14ac:dyDescent="0.25">
      <c r="B377" s="620">
        <v>42529</v>
      </c>
      <c r="C377" s="362">
        <v>8178</v>
      </c>
      <c r="D377" s="621">
        <v>17.5654</v>
      </c>
      <c r="E377" s="363">
        <v>14.53</v>
      </c>
      <c r="F377" s="363">
        <f t="shared" si="59"/>
        <v>-24823.50120000001</v>
      </c>
      <c r="G377" s="363">
        <f t="shared" si="60"/>
        <v>143649.8412</v>
      </c>
      <c r="H377" s="364">
        <f t="shared" si="58"/>
        <v>-0.17280562924840887</v>
      </c>
      <c r="I377" s="363"/>
    </row>
    <row r="378" spans="2:14" x14ac:dyDescent="0.25">
      <c r="B378" s="620">
        <v>42531</v>
      </c>
      <c r="C378" s="362">
        <v>8978</v>
      </c>
      <c r="D378" s="621">
        <v>17.1751</v>
      </c>
      <c r="E378" s="363">
        <v>13.42</v>
      </c>
      <c r="F378" s="363">
        <f t="shared" ref="F378:F386" si="61">C378*(E378-D378)</f>
        <v>-33713.287800000006</v>
      </c>
      <c r="G378" s="363">
        <f t="shared" ref="G378:G386" si="62">IF(C378=0, 0,D378*C378)</f>
        <v>154198.0478</v>
      </c>
      <c r="H378" s="364">
        <f t="shared" ref="H378:H386" si="63">IF(C378=0, D378, (E378-D378)/D378)</f>
        <v>-0.21863628159370255</v>
      </c>
      <c r="I378" s="363"/>
    </row>
    <row r="379" spans="2:14" x14ac:dyDescent="0.25">
      <c r="B379" s="620">
        <v>42531</v>
      </c>
      <c r="C379" s="383">
        <v>9278</v>
      </c>
      <c r="D379" s="622">
        <v>17.1052</v>
      </c>
      <c r="E379" s="363">
        <v>13.42</v>
      </c>
      <c r="F379" s="363">
        <f t="shared" si="61"/>
        <v>-34191.285600000003</v>
      </c>
      <c r="G379" s="363">
        <f t="shared" si="62"/>
        <v>158702.04560000001</v>
      </c>
      <c r="H379" s="364">
        <f t="shared" si="63"/>
        <v>-0.21544325702125669</v>
      </c>
      <c r="I379" s="363"/>
    </row>
    <row r="380" spans="2:14" x14ac:dyDescent="0.25">
      <c r="B380" s="620">
        <v>42532</v>
      </c>
      <c r="C380" s="362">
        <v>9278</v>
      </c>
      <c r="D380" s="621">
        <v>17.053000000000001</v>
      </c>
      <c r="E380" s="363">
        <v>13.42</v>
      </c>
      <c r="F380" s="363">
        <f t="shared" si="61"/>
        <v>-33706.974000000009</v>
      </c>
      <c r="G380" s="363">
        <f t="shared" si="62"/>
        <v>158217.734</v>
      </c>
      <c r="H380" s="364">
        <f t="shared" si="63"/>
        <v>-0.21304169354365804</v>
      </c>
      <c r="I380" s="363" t="s">
        <v>182</v>
      </c>
    </row>
    <row r="381" spans="2:14" x14ac:dyDescent="0.25">
      <c r="B381" s="620">
        <v>42535</v>
      </c>
      <c r="C381" s="362">
        <v>9678</v>
      </c>
      <c r="D381" s="621">
        <v>16.879300000000001</v>
      </c>
      <c r="E381" s="363">
        <v>13.23</v>
      </c>
      <c r="F381" s="363">
        <f t="shared" si="61"/>
        <v>-35317.9254</v>
      </c>
      <c r="G381" s="363">
        <f t="shared" si="62"/>
        <v>163357.86540000001</v>
      </c>
      <c r="H381" s="364">
        <f t="shared" si="63"/>
        <v>-0.21619972392220058</v>
      </c>
      <c r="I381" s="363" t="s">
        <v>215</v>
      </c>
    </row>
    <row r="382" spans="2:14" x14ac:dyDescent="0.25">
      <c r="B382" s="620">
        <v>42536</v>
      </c>
      <c r="C382" s="362">
        <v>9278</v>
      </c>
      <c r="D382" s="621">
        <v>17.027999999999999</v>
      </c>
      <c r="E382" s="363">
        <v>13.06</v>
      </c>
      <c r="F382" s="363">
        <f t="shared" si="61"/>
        <v>-36815.103999999985</v>
      </c>
      <c r="G382" s="363">
        <f t="shared" si="62"/>
        <v>157985.78399999999</v>
      </c>
      <c r="H382" s="364">
        <f t="shared" si="63"/>
        <v>-0.23302795395818643</v>
      </c>
      <c r="I382" s="363"/>
    </row>
    <row r="383" spans="2:14" x14ac:dyDescent="0.25">
      <c r="B383" s="620">
        <v>42537</v>
      </c>
      <c r="C383" s="383">
        <v>9278</v>
      </c>
      <c r="D383" s="622">
        <v>17.0168</v>
      </c>
      <c r="E383" s="363">
        <v>12.67</v>
      </c>
      <c r="F383" s="363">
        <f t="shared" si="61"/>
        <v>-40329.610399999998</v>
      </c>
      <c r="G383" s="363">
        <f t="shared" si="62"/>
        <v>157881.87039999999</v>
      </c>
      <c r="H383" s="364">
        <f t="shared" si="63"/>
        <v>-0.25544168116214566</v>
      </c>
      <c r="I383" s="363"/>
    </row>
    <row r="384" spans="2:14" x14ac:dyDescent="0.25">
      <c r="B384" s="620">
        <v>42538</v>
      </c>
      <c r="C384" s="383">
        <v>9278</v>
      </c>
      <c r="D384" s="622">
        <v>17.0061</v>
      </c>
      <c r="E384" s="363">
        <v>13.16</v>
      </c>
      <c r="F384" s="363">
        <f t="shared" si="61"/>
        <v>-35684.1158</v>
      </c>
      <c r="G384" s="363">
        <f t="shared" si="62"/>
        <v>157782.59580000001</v>
      </c>
      <c r="H384" s="364">
        <f t="shared" si="63"/>
        <v>-0.2261600249322302</v>
      </c>
      <c r="I384" s="363"/>
    </row>
    <row r="385" spans="2:9" ht="15" customHeight="1" x14ac:dyDescent="0.25">
      <c r="B385" s="620">
        <v>42541</v>
      </c>
      <c r="C385" s="362">
        <v>7678</v>
      </c>
      <c r="D385" s="621">
        <v>17.568000000000001</v>
      </c>
      <c r="E385" s="363">
        <v>14.48</v>
      </c>
      <c r="F385" s="363">
        <f t="shared" si="61"/>
        <v>-23709.664000000008</v>
      </c>
      <c r="G385" s="363">
        <f t="shared" si="62"/>
        <v>134887.10400000002</v>
      </c>
      <c r="H385" s="365">
        <f t="shared" si="63"/>
        <v>-0.17577413479052828</v>
      </c>
      <c r="I385" s="363"/>
    </row>
    <row r="386" spans="2:9" x14ac:dyDescent="0.25">
      <c r="B386" s="620">
        <v>42542</v>
      </c>
      <c r="C386" s="362">
        <v>6800</v>
      </c>
      <c r="D386" s="621">
        <v>17.892099999999999</v>
      </c>
      <c r="E386" s="363">
        <v>15.09</v>
      </c>
      <c r="F386" s="363">
        <f t="shared" si="61"/>
        <v>-19054.279999999995</v>
      </c>
      <c r="G386" s="363">
        <f t="shared" si="62"/>
        <v>121666.28</v>
      </c>
      <c r="H386" s="365">
        <f t="shared" si="63"/>
        <v>-0.15661101827063337</v>
      </c>
      <c r="I386" s="363"/>
    </row>
    <row r="387" spans="2:9" x14ac:dyDescent="0.25">
      <c r="B387" s="620">
        <v>42543</v>
      </c>
      <c r="C387" s="362">
        <v>7300</v>
      </c>
      <c r="D387" s="621">
        <v>17.6769</v>
      </c>
      <c r="E387" s="363">
        <v>14.75</v>
      </c>
      <c r="F387" s="363">
        <f t="shared" ref="F387:F395" si="64">C387*(E387-D387)</f>
        <v>-21366.37</v>
      </c>
      <c r="G387" s="363">
        <f t="shared" ref="G387:G395" si="65">IF(C387=0, 0,D387*C387)</f>
        <v>129041.37</v>
      </c>
      <c r="H387" s="365">
        <f t="shared" ref="H387:H395" si="66">IF(C387=0, D387, (E387-D387)/D387)</f>
        <v>-0.16557767481854849</v>
      </c>
      <c r="I387" s="363"/>
    </row>
    <row r="388" spans="2:9" x14ac:dyDescent="0.25">
      <c r="B388" s="620">
        <v>42544</v>
      </c>
      <c r="C388" s="362">
        <v>6800</v>
      </c>
      <c r="D388" s="621">
        <v>17.856100000000001</v>
      </c>
      <c r="E388" s="363">
        <v>15.27</v>
      </c>
      <c r="F388" s="363">
        <f t="shared" si="64"/>
        <v>-17585.480000000014</v>
      </c>
      <c r="G388" s="363">
        <f t="shared" si="65"/>
        <v>121421.48000000001</v>
      </c>
      <c r="H388" s="365">
        <f t="shared" si="66"/>
        <v>-0.1448300580753917</v>
      </c>
      <c r="I388" s="363"/>
    </row>
    <row r="389" spans="2:9" x14ac:dyDescent="0.25">
      <c r="B389" s="620">
        <v>42545</v>
      </c>
      <c r="C389" s="362">
        <v>7678</v>
      </c>
      <c r="D389" s="621">
        <v>17.462</v>
      </c>
      <c r="E389" s="363">
        <v>14.41</v>
      </c>
      <c r="F389" s="363">
        <f t="shared" si="64"/>
        <v>-23433.255999999998</v>
      </c>
      <c r="G389" s="363">
        <f t="shared" si="65"/>
        <v>134073.236</v>
      </c>
      <c r="H389" s="365">
        <f t="shared" si="66"/>
        <v>-0.17477952124613444</v>
      </c>
      <c r="I389" s="363"/>
    </row>
    <row r="390" spans="2:9" x14ac:dyDescent="0.25">
      <c r="B390" s="620">
        <v>42545</v>
      </c>
      <c r="C390" s="362">
        <v>8013</v>
      </c>
      <c r="D390" s="621">
        <v>17.32</v>
      </c>
      <c r="E390" s="363">
        <v>14.68</v>
      </c>
      <c r="F390" s="363">
        <f t="shared" si="64"/>
        <v>-21154.320000000003</v>
      </c>
      <c r="G390" s="363">
        <f t="shared" si="65"/>
        <v>138785.16</v>
      </c>
      <c r="H390" s="365">
        <f t="shared" si="66"/>
        <v>-0.15242494226327949</v>
      </c>
      <c r="I390" s="363"/>
    </row>
    <row r="391" spans="2:9" x14ac:dyDescent="0.25">
      <c r="B391" s="620">
        <v>42548</v>
      </c>
      <c r="C391" s="362">
        <v>8978</v>
      </c>
      <c r="D391" s="621">
        <v>16.943300000000001</v>
      </c>
      <c r="E391" s="363">
        <v>13.66</v>
      </c>
      <c r="F391" s="363">
        <f t="shared" si="64"/>
        <v>-29477.467400000005</v>
      </c>
      <c r="G391" s="363">
        <f t="shared" si="65"/>
        <v>152116.9474</v>
      </c>
      <c r="H391" s="365">
        <f t="shared" si="66"/>
        <v>-0.19378161279089673</v>
      </c>
      <c r="I391" s="363"/>
    </row>
    <row r="392" spans="2:9" x14ac:dyDescent="0.25">
      <c r="B392" s="620">
        <v>42548</v>
      </c>
      <c r="C392" s="362">
        <v>9278</v>
      </c>
      <c r="D392" s="621">
        <v>16.834599999999998</v>
      </c>
      <c r="E392" s="363">
        <v>13.66</v>
      </c>
      <c r="F392" s="363">
        <f t="shared" si="64"/>
        <v>-29453.938799999982</v>
      </c>
      <c r="G392" s="363">
        <f t="shared" si="65"/>
        <v>156191.41879999998</v>
      </c>
      <c r="H392" s="364">
        <f t="shared" si="66"/>
        <v>-0.18857590913951019</v>
      </c>
      <c r="I392" s="363"/>
    </row>
    <row r="393" spans="2:9" x14ac:dyDescent="0.25">
      <c r="B393" s="620">
        <v>42549</v>
      </c>
      <c r="C393" s="362">
        <v>8178</v>
      </c>
      <c r="D393" s="621">
        <v>17.124400000000001</v>
      </c>
      <c r="E393" s="363">
        <v>14.78</v>
      </c>
      <c r="F393" s="363">
        <f t="shared" si="64"/>
        <v>-19172.503200000017</v>
      </c>
      <c r="G393" s="363">
        <f t="shared" si="65"/>
        <v>140043.3432</v>
      </c>
      <c r="H393" s="364">
        <f t="shared" si="66"/>
        <v>-0.13690406671182651</v>
      </c>
      <c r="I393" s="363">
        <v>17</v>
      </c>
    </row>
    <row r="394" spans="2:9" x14ac:dyDescent="0.25">
      <c r="B394" s="620">
        <v>42552</v>
      </c>
      <c r="C394" s="362">
        <v>7678</v>
      </c>
      <c r="D394" s="621">
        <v>17.2315</v>
      </c>
      <c r="E394" s="363">
        <v>15.48</v>
      </c>
      <c r="F394" s="363">
        <f t="shared" si="64"/>
        <v>-13448.017</v>
      </c>
      <c r="G394" s="363">
        <f t="shared" si="65"/>
        <v>132303.45699999999</v>
      </c>
      <c r="H394" s="364">
        <f t="shared" si="66"/>
        <v>-0.1016452427240809</v>
      </c>
      <c r="I394" s="363">
        <v>17</v>
      </c>
    </row>
    <row r="395" spans="2:9" x14ac:dyDescent="0.25">
      <c r="B395" s="620">
        <v>42552</v>
      </c>
      <c r="C395" s="362">
        <v>7300</v>
      </c>
      <c r="D395" s="621">
        <v>17.313400000000001</v>
      </c>
      <c r="E395" s="363">
        <v>15.65</v>
      </c>
      <c r="F395" s="363">
        <f t="shared" si="64"/>
        <v>-12142.820000000009</v>
      </c>
      <c r="G395" s="363">
        <f t="shared" si="65"/>
        <v>126387.82</v>
      </c>
      <c r="H395" s="364">
        <f t="shared" si="66"/>
        <v>-9.6075871868032903E-2</v>
      </c>
      <c r="I395" s="363"/>
    </row>
    <row r="396" spans="2:9" x14ac:dyDescent="0.25">
      <c r="B396" s="620">
        <v>42552</v>
      </c>
      <c r="C396" s="362">
        <v>6800</v>
      </c>
      <c r="D396" s="621">
        <v>17.446100000000001</v>
      </c>
      <c r="E396" s="363">
        <v>15.7</v>
      </c>
      <c r="F396" s="363">
        <f t="shared" ref="F396:F417" si="67">C396*(E396-D396)</f>
        <v>-11873.480000000014</v>
      </c>
      <c r="G396" s="363">
        <f t="shared" ref="G396:G417" si="68">IF(C396=0, 0,D396*C396)</f>
        <v>118633.48000000001</v>
      </c>
      <c r="H396" s="364">
        <f t="shared" ref="H396:H417" si="69">IF(C396=0, D396, (E396-D396)/D396)</f>
        <v>-0.10008540590733757</v>
      </c>
      <c r="I396" s="363"/>
    </row>
    <row r="397" spans="2:9" x14ac:dyDescent="0.25">
      <c r="B397" s="620">
        <v>42552</v>
      </c>
      <c r="C397" s="362">
        <v>6000</v>
      </c>
      <c r="D397" s="621">
        <v>17.668199999999999</v>
      </c>
      <c r="E397" s="363">
        <v>15.68</v>
      </c>
      <c r="F397" s="363">
        <f t="shared" si="67"/>
        <v>-11929.199999999995</v>
      </c>
      <c r="G397" s="363">
        <f t="shared" si="68"/>
        <v>106009.2</v>
      </c>
      <c r="H397" s="364">
        <f t="shared" si="69"/>
        <v>-0.11252985589929926</v>
      </c>
      <c r="I397" s="363"/>
    </row>
    <row r="398" spans="2:9" x14ac:dyDescent="0.25">
      <c r="B398" s="620">
        <v>42556</v>
      </c>
      <c r="C398" s="362">
        <v>8178</v>
      </c>
      <c r="D398" s="621">
        <v>16.978899999999999</v>
      </c>
      <c r="E398" s="363">
        <v>14.72</v>
      </c>
      <c r="F398" s="363">
        <f t="shared" si="67"/>
        <v>-18473.284199999991</v>
      </c>
      <c r="G398" s="363">
        <f t="shared" si="68"/>
        <v>138853.4442</v>
      </c>
      <c r="H398" s="364">
        <f t="shared" si="69"/>
        <v>-0.13304159869013887</v>
      </c>
      <c r="I398" s="363">
        <v>16.75</v>
      </c>
    </row>
    <row r="399" spans="2:9" x14ac:dyDescent="0.25">
      <c r="B399" s="620">
        <v>42556</v>
      </c>
      <c r="C399" s="362">
        <v>8678</v>
      </c>
      <c r="D399" s="621">
        <v>16.843</v>
      </c>
      <c r="E399" s="363">
        <v>14.72</v>
      </c>
      <c r="F399" s="363">
        <f t="shared" si="67"/>
        <v>-18423.393999999993</v>
      </c>
      <c r="G399" s="363">
        <f t="shared" si="68"/>
        <v>146163.554</v>
      </c>
      <c r="H399" s="364">
        <f t="shared" si="69"/>
        <v>-0.12604642878347083</v>
      </c>
      <c r="I399" s="363"/>
    </row>
    <row r="400" spans="2:9" x14ac:dyDescent="0.25">
      <c r="B400" s="620">
        <v>42557</v>
      </c>
      <c r="C400" s="362">
        <v>8178</v>
      </c>
      <c r="D400" s="621">
        <v>16.960599999999999</v>
      </c>
      <c r="E400" s="363">
        <v>14.84</v>
      </c>
      <c r="F400" s="363">
        <f t="shared" si="67"/>
        <v>-17342.266799999998</v>
      </c>
      <c r="G400" s="363">
        <f t="shared" si="68"/>
        <v>138703.7868</v>
      </c>
      <c r="H400" s="364">
        <f t="shared" si="69"/>
        <v>-0.12503095409360515</v>
      </c>
      <c r="I400" s="363">
        <v>16.75</v>
      </c>
    </row>
    <row r="401" spans="2:9" x14ac:dyDescent="0.25">
      <c r="B401" s="620">
        <v>42557</v>
      </c>
      <c r="C401" s="362">
        <v>8678</v>
      </c>
      <c r="D401" s="621">
        <v>16.835000000000001</v>
      </c>
      <c r="E401" s="363">
        <v>14.84</v>
      </c>
      <c r="F401" s="363">
        <f t="shared" si="67"/>
        <v>-17312.610000000008</v>
      </c>
      <c r="G401" s="363">
        <f t="shared" si="68"/>
        <v>146094.13</v>
      </c>
      <c r="H401" s="364">
        <f t="shared" si="69"/>
        <v>-0.11850311850311855</v>
      </c>
      <c r="I401" s="363"/>
    </row>
    <row r="402" spans="2:9" x14ac:dyDescent="0.25">
      <c r="B402" s="620">
        <v>42559</v>
      </c>
      <c r="C402" s="362">
        <v>8678</v>
      </c>
      <c r="D402" s="621">
        <v>16.835000000000001</v>
      </c>
      <c r="E402" s="363">
        <v>14.92</v>
      </c>
      <c r="F402" s="363">
        <f t="shared" si="67"/>
        <v>-16618.370000000006</v>
      </c>
      <c r="G402" s="363">
        <f t="shared" si="68"/>
        <v>146094.13</v>
      </c>
      <c r="H402" s="364">
        <f t="shared" si="69"/>
        <v>-0.1137511137511138</v>
      </c>
      <c r="I402" s="363"/>
    </row>
    <row r="403" spans="2:9" x14ac:dyDescent="0.25">
      <c r="B403" s="620">
        <v>42562</v>
      </c>
      <c r="C403" s="362">
        <v>8678</v>
      </c>
      <c r="D403" s="621">
        <v>16.835000000000001</v>
      </c>
      <c r="E403" s="363">
        <v>14.69</v>
      </c>
      <c r="F403" s="363">
        <f t="shared" si="67"/>
        <v>-18614.310000000012</v>
      </c>
      <c r="G403" s="363">
        <f t="shared" si="68"/>
        <v>146094.13</v>
      </c>
      <c r="H403" s="364">
        <f t="shared" si="69"/>
        <v>-0.12741312741312749</v>
      </c>
      <c r="I403" s="363"/>
    </row>
    <row r="404" spans="2:9" x14ac:dyDescent="0.25">
      <c r="B404" s="620">
        <v>42563</v>
      </c>
      <c r="C404" s="362">
        <v>8678</v>
      </c>
      <c r="D404" s="621">
        <v>16.835000000000001</v>
      </c>
      <c r="E404" s="363">
        <v>15.6</v>
      </c>
      <c r="F404" s="363">
        <f t="shared" si="67"/>
        <v>-10717.330000000011</v>
      </c>
      <c r="G404" s="363">
        <f t="shared" si="68"/>
        <v>146094.13</v>
      </c>
      <c r="H404" s="364">
        <f t="shared" si="69"/>
        <v>-7.3359073359073421E-2</v>
      </c>
      <c r="I404" s="363"/>
    </row>
    <row r="405" spans="2:9" x14ac:dyDescent="0.25">
      <c r="B405" s="620">
        <v>42564</v>
      </c>
      <c r="C405" s="362">
        <v>8738</v>
      </c>
      <c r="D405" s="621">
        <v>16.816099999999999</v>
      </c>
      <c r="E405" s="363">
        <v>15.29</v>
      </c>
      <c r="F405" s="363">
        <f t="shared" si="67"/>
        <v>-13335.061799999996</v>
      </c>
      <c r="G405" s="363">
        <f t="shared" si="68"/>
        <v>146939.08179999999</v>
      </c>
      <c r="H405" s="364">
        <f t="shared" si="69"/>
        <v>-9.0752314745987453E-2</v>
      </c>
      <c r="I405" s="363"/>
    </row>
    <row r="406" spans="2:9" x14ac:dyDescent="0.25">
      <c r="B406" s="620">
        <v>42566</v>
      </c>
      <c r="C406" s="362">
        <v>8738</v>
      </c>
      <c r="D406" s="621">
        <v>16.816099999999999</v>
      </c>
      <c r="E406" s="363">
        <v>15.21</v>
      </c>
      <c r="F406" s="363">
        <f t="shared" si="67"/>
        <v>-14034.101799999982</v>
      </c>
      <c r="G406" s="363">
        <f t="shared" si="68"/>
        <v>146939.08179999999</v>
      </c>
      <c r="H406" s="364">
        <f t="shared" si="69"/>
        <v>-9.5509660384988079E-2</v>
      </c>
      <c r="I406" s="363"/>
    </row>
    <row r="407" spans="2:9" ht="15" customHeight="1" x14ac:dyDescent="0.25">
      <c r="B407" s="620">
        <v>42570</v>
      </c>
      <c r="C407" s="362">
        <v>9138</v>
      </c>
      <c r="D407" s="621">
        <v>16.733499999999999</v>
      </c>
      <c r="E407" s="363">
        <v>14.75</v>
      </c>
      <c r="F407" s="363">
        <f t="shared" si="67"/>
        <v>-18125.222999999994</v>
      </c>
      <c r="G407" s="363">
        <f t="shared" si="68"/>
        <v>152910.723</v>
      </c>
      <c r="H407" s="364">
        <f t="shared" si="69"/>
        <v>-0.1185346759494427</v>
      </c>
      <c r="I407" s="363"/>
    </row>
    <row r="408" spans="2:9" x14ac:dyDescent="0.25">
      <c r="B408" s="620">
        <v>42571</v>
      </c>
      <c r="C408" s="383">
        <v>9138</v>
      </c>
      <c r="D408" s="622">
        <v>16.7227</v>
      </c>
      <c r="E408" s="363">
        <v>14.84</v>
      </c>
      <c r="F408" s="363">
        <f t="shared" si="67"/>
        <v>-17204.112599999997</v>
      </c>
      <c r="G408" s="363">
        <f t="shared" si="68"/>
        <v>152812.03260000001</v>
      </c>
      <c r="H408" s="364">
        <f t="shared" si="69"/>
        <v>-0.11258349429218965</v>
      </c>
      <c r="I408" s="363"/>
    </row>
    <row r="409" spans="2:9" x14ac:dyDescent="0.25">
      <c r="B409" s="620">
        <v>42572</v>
      </c>
      <c r="C409" s="362">
        <v>9138</v>
      </c>
      <c r="D409" s="621">
        <v>16.718900000000001</v>
      </c>
      <c r="E409" s="363">
        <v>14.42</v>
      </c>
      <c r="F409" s="363">
        <f t="shared" si="67"/>
        <v>-21007.348200000015</v>
      </c>
      <c r="G409" s="363">
        <f t="shared" si="68"/>
        <v>152777.3082</v>
      </c>
      <c r="H409" s="364">
        <f t="shared" si="69"/>
        <v>-0.13750306539305823</v>
      </c>
      <c r="I409" s="363"/>
    </row>
    <row r="410" spans="2:9" x14ac:dyDescent="0.25">
      <c r="B410" s="620">
        <v>42573</v>
      </c>
      <c r="C410" s="362">
        <v>9278</v>
      </c>
      <c r="D410" s="621">
        <v>16.679099999999998</v>
      </c>
      <c r="E410" s="363">
        <v>14.11</v>
      </c>
      <c r="F410" s="363">
        <f t="shared" si="67"/>
        <v>-23836.109799999987</v>
      </c>
      <c r="G410" s="363">
        <f t="shared" si="68"/>
        <v>154748.68979999999</v>
      </c>
      <c r="H410" s="364">
        <f t="shared" si="69"/>
        <v>-0.15403109280476759</v>
      </c>
      <c r="I410" s="363"/>
    </row>
    <row r="411" spans="2:9" x14ac:dyDescent="0.25">
      <c r="B411" s="620">
        <v>42576</v>
      </c>
      <c r="C411" s="362">
        <v>9478</v>
      </c>
      <c r="D411" s="621">
        <v>16.613099999999999</v>
      </c>
      <c r="E411" s="363">
        <v>13.58</v>
      </c>
      <c r="F411" s="363">
        <f t="shared" si="67"/>
        <v>-28747.721799999992</v>
      </c>
      <c r="G411" s="363">
        <f t="shared" si="68"/>
        <v>157458.96179999999</v>
      </c>
      <c r="H411" s="364">
        <f t="shared" si="69"/>
        <v>-0.18257278894366491</v>
      </c>
      <c r="I411" s="363"/>
    </row>
    <row r="412" spans="2:9" x14ac:dyDescent="0.25">
      <c r="B412" s="620">
        <v>42577</v>
      </c>
      <c r="C412" s="383">
        <v>9278</v>
      </c>
      <c r="D412" s="622">
        <v>16.674199999999999</v>
      </c>
      <c r="E412" s="363">
        <v>13.78</v>
      </c>
      <c r="F412" s="363">
        <f t="shared" si="67"/>
        <v>-26852.387599999998</v>
      </c>
      <c r="G412" s="363">
        <f t="shared" si="68"/>
        <v>154703.22759999998</v>
      </c>
      <c r="H412" s="364">
        <f t="shared" si="69"/>
        <v>-0.17357354475776948</v>
      </c>
      <c r="I412" s="363">
        <v>16.53</v>
      </c>
    </row>
    <row r="413" spans="2:9" x14ac:dyDescent="0.25">
      <c r="B413" s="620">
        <v>42578</v>
      </c>
      <c r="C413" s="383">
        <v>9478</v>
      </c>
      <c r="D413" s="622">
        <v>16.6004</v>
      </c>
      <c r="E413" s="363">
        <v>13.13</v>
      </c>
      <c r="F413" s="363">
        <f t="shared" si="67"/>
        <v>-32892.451199999996</v>
      </c>
      <c r="G413" s="363">
        <f t="shared" si="68"/>
        <v>157338.5912</v>
      </c>
      <c r="H413" s="364">
        <f t="shared" si="69"/>
        <v>-0.20905520348907253</v>
      </c>
      <c r="I413" s="363"/>
    </row>
    <row r="414" spans="2:9" ht="15" customHeight="1" x14ac:dyDescent="0.25">
      <c r="B414" s="620">
        <v>42580</v>
      </c>
      <c r="C414" s="362">
        <v>9478</v>
      </c>
      <c r="D414" s="621">
        <v>16.599</v>
      </c>
      <c r="E414" s="363">
        <v>13.64</v>
      </c>
      <c r="F414" s="363">
        <f t="shared" si="67"/>
        <v>-28045.401999999998</v>
      </c>
      <c r="G414" s="363">
        <f t="shared" si="68"/>
        <v>157325.32200000001</v>
      </c>
      <c r="H414" s="365">
        <f t="shared" si="69"/>
        <v>-0.17826375082836313</v>
      </c>
      <c r="I414" s="363"/>
    </row>
    <row r="415" spans="2:9" x14ac:dyDescent="0.25">
      <c r="B415" s="620">
        <v>42580</v>
      </c>
      <c r="C415" s="362">
        <v>9278</v>
      </c>
      <c r="D415" s="621">
        <v>16.664000000000001</v>
      </c>
      <c r="E415" s="363">
        <v>13.64</v>
      </c>
      <c r="F415" s="363">
        <f t="shared" si="67"/>
        <v>-28056.67200000001</v>
      </c>
      <c r="G415" s="363">
        <f t="shared" si="68"/>
        <v>154608.592</v>
      </c>
      <c r="H415" s="365">
        <f t="shared" si="69"/>
        <v>-0.18146903504560732</v>
      </c>
      <c r="I415" s="363">
        <v>16.53</v>
      </c>
    </row>
    <row r="416" spans="2:9" x14ac:dyDescent="0.25">
      <c r="B416" s="620">
        <v>42583</v>
      </c>
      <c r="C416" s="362">
        <v>9478</v>
      </c>
      <c r="D416" s="621">
        <v>16.5871</v>
      </c>
      <c r="E416" s="363">
        <v>12.92</v>
      </c>
      <c r="F416" s="363">
        <f t="shared" si="67"/>
        <v>-34756.773799999995</v>
      </c>
      <c r="G416" s="363">
        <f t="shared" si="68"/>
        <v>157212.5338</v>
      </c>
      <c r="H416" s="365">
        <f t="shared" si="69"/>
        <v>-0.22108144280796521</v>
      </c>
      <c r="I416" s="363"/>
    </row>
    <row r="417" spans="2:9" x14ac:dyDescent="0.25">
      <c r="B417" s="620">
        <v>42584</v>
      </c>
      <c r="C417" s="362">
        <v>9678</v>
      </c>
      <c r="D417" s="621">
        <v>16.5063</v>
      </c>
      <c r="E417" s="363">
        <v>12.9</v>
      </c>
      <c r="F417" s="363">
        <f t="shared" si="67"/>
        <v>-34901.771399999991</v>
      </c>
      <c r="G417" s="363">
        <f t="shared" si="68"/>
        <v>159747.97140000001</v>
      </c>
      <c r="H417" s="365">
        <f t="shared" si="69"/>
        <v>-0.21848021664455386</v>
      </c>
      <c r="I417" s="363"/>
    </row>
    <row r="418" spans="2:9" x14ac:dyDescent="0.25">
      <c r="B418" s="620">
        <v>42585</v>
      </c>
      <c r="C418" s="362">
        <v>10078</v>
      </c>
      <c r="D418" s="621">
        <v>16.5063</v>
      </c>
      <c r="E418" s="363">
        <v>12.9</v>
      </c>
      <c r="F418" s="363">
        <f t="shared" ref="F418:F433" si="70">C418*(E418-D418)</f>
        <v>-36344.291399999995</v>
      </c>
      <c r="G418" s="363">
        <f t="shared" ref="G418:G433" si="71">IF(C418=0, 0,D418*C418)</f>
        <v>166350.4914</v>
      </c>
      <c r="H418" s="365">
        <f t="shared" ref="H418:H433" si="72">IF(C418=0, D418, (E418-D418)/D418)</f>
        <v>-0.21848021664455386</v>
      </c>
      <c r="I418" s="363"/>
    </row>
    <row r="419" spans="2:9" x14ac:dyDescent="0.25">
      <c r="B419" s="620">
        <v>42586</v>
      </c>
      <c r="C419" s="362">
        <v>9678</v>
      </c>
      <c r="D419" s="621">
        <v>16.489799999999999</v>
      </c>
      <c r="E419" s="363">
        <v>13.41</v>
      </c>
      <c r="F419" s="363">
        <f t="shared" si="70"/>
        <v>-29806.304399999986</v>
      </c>
      <c r="G419" s="363">
        <f t="shared" si="71"/>
        <v>159588.28439999997</v>
      </c>
      <c r="H419" s="365">
        <f t="shared" si="72"/>
        <v>-0.1867700032747516</v>
      </c>
      <c r="I419" s="363"/>
    </row>
    <row r="420" spans="2:9" x14ac:dyDescent="0.25">
      <c r="B420" s="620">
        <v>42586</v>
      </c>
      <c r="C420" s="362">
        <v>9278</v>
      </c>
      <c r="D420" s="621">
        <v>16.609200000000001</v>
      </c>
      <c r="E420" s="363">
        <v>13.66</v>
      </c>
      <c r="F420" s="363">
        <f t="shared" si="70"/>
        <v>-27362.67760000001</v>
      </c>
      <c r="G420" s="363">
        <f t="shared" si="71"/>
        <v>154100.15760000001</v>
      </c>
      <c r="H420" s="365">
        <f t="shared" si="72"/>
        <v>-0.17756424150470829</v>
      </c>
      <c r="I420" s="363">
        <v>16.53</v>
      </c>
    </row>
    <row r="421" spans="2:9" x14ac:dyDescent="0.25">
      <c r="B421" s="620">
        <v>42586</v>
      </c>
      <c r="C421" s="362">
        <v>9138</v>
      </c>
      <c r="D421" s="621">
        <v>16.6511</v>
      </c>
      <c r="E421" s="363">
        <v>13.87</v>
      </c>
      <c r="F421" s="363">
        <f t="shared" si="70"/>
        <v>-25413.691800000004</v>
      </c>
      <c r="G421" s="363">
        <f t="shared" si="71"/>
        <v>152157.7518</v>
      </c>
      <c r="H421" s="364">
        <f t="shared" si="72"/>
        <v>-0.1670219985466426</v>
      </c>
      <c r="I421" s="363"/>
    </row>
    <row r="422" spans="2:9" x14ac:dyDescent="0.25">
      <c r="B422" s="620">
        <v>42593</v>
      </c>
      <c r="C422" s="362">
        <v>8678</v>
      </c>
      <c r="D422" s="621">
        <v>16.760300000000001</v>
      </c>
      <c r="E422" s="363">
        <v>14.61</v>
      </c>
      <c r="F422" s="363">
        <f t="shared" si="70"/>
        <v>-18660.303400000012</v>
      </c>
      <c r="G422" s="363">
        <f t="shared" si="71"/>
        <v>145445.88340000002</v>
      </c>
      <c r="H422" s="364">
        <f t="shared" si="72"/>
        <v>-0.12829722618330228</v>
      </c>
      <c r="I422" s="363"/>
    </row>
    <row r="423" spans="2:9" x14ac:dyDescent="0.25">
      <c r="B423" s="620">
        <v>42597</v>
      </c>
      <c r="C423" s="362">
        <v>8678</v>
      </c>
      <c r="D423" s="621">
        <v>16.7471</v>
      </c>
      <c r="E423" s="363">
        <v>14.9</v>
      </c>
      <c r="F423" s="363">
        <f t="shared" si="70"/>
        <v>-16029.133799999994</v>
      </c>
      <c r="G423" s="363">
        <f t="shared" si="71"/>
        <v>145331.33379999999</v>
      </c>
      <c r="H423" s="364">
        <f t="shared" si="72"/>
        <v>-0.11029372249523794</v>
      </c>
      <c r="I423" s="363"/>
    </row>
    <row r="424" spans="2:9" ht="15" customHeight="1" x14ac:dyDescent="0.25">
      <c r="B424" s="620">
        <v>42598</v>
      </c>
      <c r="C424" s="362">
        <v>8178</v>
      </c>
      <c r="D424" s="621">
        <v>16.8429</v>
      </c>
      <c r="E424" s="363">
        <v>15.17</v>
      </c>
      <c r="F424" s="363">
        <f t="shared" si="70"/>
        <v>-13680.976200000003</v>
      </c>
      <c r="G424" s="363">
        <f t="shared" si="71"/>
        <v>137741.23620000001</v>
      </c>
      <c r="H424" s="364">
        <f t="shared" si="72"/>
        <v>-9.9323750660515728E-2</v>
      </c>
      <c r="I424" s="363">
        <v>16.75</v>
      </c>
    </row>
    <row r="425" spans="2:9" x14ac:dyDescent="0.25">
      <c r="B425" s="620">
        <v>42599</v>
      </c>
      <c r="C425" s="362">
        <v>7178</v>
      </c>
      <c r="D425" s="621">
        <v>17.009899999999998</v>
      </c>
      <c r="E425" s="363">
        <v>15.7</v>
      </c>
      <c r="F425" s="363">
        <f t="shared" si="70"/>
        <v>-9402.4621999999927</v>
      </c>
      <c r="G425" s="363">
        <f t="shared" si="71"/>
        <v>122097.06219999999</v>
      </c>
      <c r="H425" s="364">
        <f t="shared" si="72"/>
        <v>-7.7008095285686515E-2</v>
      </c>
      <c r="I425" s="363"/>
    </row>
    <row r="426" spans="2:9" x14ac:dyDescent="0.25">
      <c r="B426" s="620">
        <v>42600</v>
      </c>
      <c r="C426" s="362">
        <v>5500</v>
      </c>
      <c r="D426" s="621">
        <v>17.185600000000001</v>
      </c>
      <c r="E426" s="363">
        <v>16.68</v>
      </c>
      <c r="F426" s="363">
        <f t="shared" si="70"/>
        <v>-2780.8000000000065</v>
      </c>
      <c r="G426" s="363">
        <f t="shared" si="71"/>
        <v>94520.8</v>
      </c>
      <c r="H426" s="364">
        <f t="shared" si="72"/>
        <v>-2.9419979517735846E-2</v>
      </c>
      <c r="I426" s="363"/>
    </row>
    <row r="427" spans="2:9" x14ac:dyDescent="0.25">
      <c r="B427" s="620">
        <v>42601</v>
      </c>
      <c r="C427" s="362">
        <v>5000</v>
      </c>
      <c r="D427" s="621">
        <v>17.222200000000001</v>
      </c>
      <c r="E427" s="363">
        <v>16.8</v>
      </c>
      <c r="F427" s="363">
        <f t="shared" si="70"/>
        <v>-2111.0000000000005</v>
      </c>
      <c r="G427" s="363">
        <f t="shared" si="71"/>
        <v>86111</v>
      </c>
      <c r="H427" s="364">
        <f t="shared" si="72"/>
        <v>-2.4514870341768188E-2</v>
      </c>
      <c r="I427" s="363"/>
    </row>
    <row r="428" spans="2:9" x14ac:dyDescent="0.25">
      <c r="B428" s="620">
        <v>42604</v>
      </c>
      <c r="C428" s="362">
        <v>6000</v>
      </c>
      <c r="D428" s="621">
        <v>16.9651</v>
      </c>
      <c r="E428" s="363">
        <v>15.64</v>
      </c>
      <c r="F428" s="363">
        <f t="shared" si="70"/>
        <v>-7950.599999999994</v>
      </c>
      <c r="G428" s="363">
        <f t="shared" si="71"/>
        <v>101790.59999999999</v>
      </c>
      <c r="H428" s="364">
        <f t="shared" si="72"/>
        <v>-7.8107408739117312E-2</v>
      </c>
      <c r="I428" s="363"/>
    </row>
    <row r="429" spans="2:9" x14ac:dyDescent="0.25">
      <c r="B429" s="620">
        <v>42604</v>
      </c>
      <c r="C429" s="362">
        <v>6500</v>
      </c>
      <c r="D429" s="621">
        <v>16.850899999999999</v>
      </c>
      <c r="E429" s="363">
        <v>15.64</v>
      </c>
      <c r="F429" s="363">
        <f t="shared" si="70"/>
        <v>-7870.8499999999922</v>
      </c>
      <c r="G429" s="363">
        <f t="shared" si="71"/>
        <v>109530.84999999999</v>
      </c>
      <c r="H429" s="364">
        <f t="shared" si="72"/>
        <v>-7.1859663282079822E-2</v>
      </c>
      <c r="I429" s="363"/>
    </row>
    <row r="430" spans="2:9" x14ac:dyDescent="0.25">
      <c r="B430" s="620">
        <v>42605</v>
      </c>
      <c r="C430" s="362">
        <v>6000</v>
      </c>
      <c r="D430" s="621">
        <v>16.923500000000001</v>
      </c>
      <c r="E430" s="363">
        <v>16.43</v>
      </c>
      <c r="F430" s="363">
        <f t="shared" si="70"/>
        <v>-2961.0000000000055</v>
      </c>
      <c r="G430" s="363">
        <f t="shared" si="71"/>
        <v>101541</v>
      </c>
      <c r="H430" s="364">
        <f t="shared" si="72"/>
        <v>-2.9160634620498178E-2</v>
      </c>
      <c r="I430" s="363"/>
    </row>
    <row r="431" spans="2:9" ht="15" customHeight="1" x14ac:dyDescent="0.25">
      <c r="B431" s="620">
        <v>42605</v>
      </c>
      <c r="C431" s="362">
        <v>5500</v>
      </c>
      <c r="D431" s="621">
        <v>16.9848</v>
      </c>
      <c r="E431" s="363">
        <v>16.43</v>
      </c>
      <c r="F431" s="363">
        <f t="shared" si="70"/>
        <v>-3051.400000000001</v>
      </c>
      <c r="G431" s="363">
        <f t="shared" si="71"/>
        <v>93416.4</v>
      </c>
      <c r="H431" s="364">
        <f t="shared" si="72"/>
        <v>-3.266450002355048E-2</v>
      </c>
      <c r="I431" s="363"/>
    </row>
    <row r="432" spans="2:9" x14ac:dyDescent="0.25">
      <c r="B432" s="620">
        <v>42605</v>
      </c>
      <c r="C432" s="362">
        <v>5000</v>
      </c>
      <c r="D432" s="621">
        <v>17.035299999999999</v>
      </c>
      <c r="E432" s="363">
        <v>16.43</v>
      </c>
      <c r="F432" s="363">
        <f t="shared" si="70"/>
        <v>-3026.4999999999986</v>
      </c>
      <c r="G432" s="363">
        <f t="shared" si="71"/>
        <v>85176.5</v>
      </c>
      <c r="H432" s="364">
        <f t="shared" si="72"/>
        <v>-3.5532100990296606E-2</v>
      </c>
      <c r="I432" s="363"/>
    </row>
    <row r="433" spans="2:9" x14ac:dyDescent="0.25">
      <c r="B433" s="620">
        <v>42606</v>
      </c>
      <c r="C433" s="362">
        <v>5178</v>
      </c>
      <c r="D433" s="621">
        <v>17.0017</v>
      </c>
      <c r="E433" s="363">
        <v>16.059999999999999</v>
      </c>
      <c r="F433" s="363">
        <f t="shared" si="70"/>
        <v>-4876.1226000000042</v>
      </c>
      <c r="G433" s="363">
        <f t="shared" si="71"/>
        <v>88034.802599999995</v>
      </c>
      <c r="H433" s="364">
        <f t="shared" si="72"/>
        <v>-5.5388578789179958E-2</v>
      </c>
      <c r="I433" s="363"/>
    </row>
    <row r="434" spans="2:9" x14ac:dyDescent="0.25">
      <c r="B434" s="620">
        <v>42607</v>
      </c>
      <c r="C434" s="362">
        <v>5178</v>
      </c>
      <c r="D434" s="621">
        <v>17.0017</v>
      </c>
      <c r="E434" s="363">
        <v>16.010000000000002</v>
      </c>
      <c r="F434" s="363">
        <f>C434*(E434-D434)</f>
        <v>-5135.0225999999902</v>
      </c>
      <c r="G434" s="363">
        <f>IF(C434=0, 0,D434*C434)</f>
        <v>88034.802599999995</v>
      </c>
      <c r="H434" s="364">
        <f>IF(C434=0, D434, (E434-D434)/D434)</f>
        <v>-5.8329461171529789E-2</v>
      </c>
      <c r="I434" s="363"/>
    </row>
    <row r="435" spans="2:9" x14ac:dyDescent="0.25">
      <c r="B435" s="620">
        <v>42608</v>
      </c>
      <c r="C435" s="362">
        <v>6178</v>
      </c>
      <c r="D435" s="621">
        <v>16.825800000000001</v>
      </c>
      <c r="E435" s="363">
        <v>15.95</v>
      </c>
      <c r="F435" s="363">
        <f>C435*(E435-D435)</f>
        <v>-5410.6924000000108</v>
      </c>
      <c r="G435" s="363">
        <f>IF(C435=0, 0,D435*C435)</f>
        <v>103949.79240000001</v>
      </c>
      <c r="H435" s="364">
        <f>IF(C435=0, D435, (E435-D435)/D435)</f>
        <v>-5.2051016890727435E-2</v>
      </c>
      <c r="I435" s="363"/>
    </row>
    <row r="436" spans="2:9" x14ac:dyDescent="0.25">
      <c r="B436" s="620">
        <v>42611</v>
      </c>
      <c r="C436" s="362">
        <v>6178</v>
      </c>
      <c r="D436" s="621">
        <v>16.825800000000001</v>
      </c>
      <c r="E436" s="363">
        <v>15.99</v>
      </c>
      <c r="F436" s="363">
        <f t="shared" ref="F436:F441" si="73">C436*(E436-D436)</f>
        <v>-5163.5724000000046</v>
      </c>
      <c r="G436" s="363">
        <f t="shared" ref="G436:G441" si="74">IF(C436=0, 0,D436*C436)</f>
        <v>103949.79240000001</v>
      </c>
      <c r="H436" s="364">
        <f t="shared" ref="H436:H441" si="75">IF(C436=0, D436, (E436-D436)/D436)</f>
        <v>-4.9673715365688452E-2</v>
      </c>
      <c r="I436" s="363"/>
    </row>
    <row r="437" spans="2:9" ht="15" customHeight="1" x14ac:dyDescent="0.25">
      <c r="B437" s="620">
        <v>42612</v>
      </c>
      <c r="C437" s="362">
        <v>6678</v>
      </c>
      <c r="D437" s="621">
        <v>16.739999999999998</v>
      </c>
      <c r="E437" s="363">
        <v>15.55</v>
      </c>
      <c r="F437" s="443">
        <f t="shared" si="73"/>
        <v>-7946.8199999999852</v>
      </c>
      <c r="G437" s="363">
        <f t="shared" si="74"/>
        <v>111789.71999999999</v>
      </c>
      <c r="H437" s="365">
        <f t="shared" si="75"/>
        <v>-7.1087216248506446E-2</v>
      </c>
      <c r="I437" s="382"/>
    </row>
    <row r="438" spans="2:9" x14ac:dyDescent="0.25">
      <c r="B438" s="620">
        <v>42612</v>
      </c>
      <c r="C438" s="362">
        <v>7178</v>
      </c>
      <c r="D438" s="621">
        <v>16.6571</v>
      </c>
      <c r="E438" s="363">
        <v>15.55</v>
      </c>
      <c r="F438" s="363">
        <f t="shared" si="73"/>
        <v>-7946.7637999999934</v>
      </c>
      <c r="G438" s="363">
        <f t="shared" si="74"/>
        <v>119564.66379999999</v>
      </c>
      <c r="H438" s="364">
        <f t="shared" si="75"/>
        <v>-6.6464150422342369E-2</v>
      </c>
      <c r="I438" s="363"/>
    </row>
    <row r="439" spans="2:9" x14ac:dyDescent="0.25">
      <c r="B439" s="620">
        <v>42613</v>
      </c>
      <c r="C439" s="362">
        <v>7678</v>
      </c>
      <c r="D439" s="621">
        <v>16.565200000000001</v>
      </c>
      <c r="E439" s="363">
        <v>15.02</v>
      </c>
      <c r="F439" s="363">
        <f t="shared" si="73"/>
        <v>-11864.04560000001</v>
      </c>
      <c r="G439" s="363">
        <f t="shared" si="74"/>
        <v>127187.60560000001</v>
      </c>
      <c r="H439" s="364">
        <f t="shared" si="75"/>
        <v>-9.3279887957887692E-2</v>
      </c>
      <c r="I439" s="363" t="s">
        <v>254</v>
      </c>
    </row>
    <row r="440" spans="2:9" x14ac:dyDescent="0.25">
      <c r="B440" s="620">
        <v>42613</v>
      </c>
      <c r="C440" s="362">
        <v>8178</v>
      </c>
      <c r="D440" s="621">
        <v>16.474399999999999</v>
      </c>
      <c r="E440" s="363">
        <v>15.02</v>
      </c>
      <c r="F440" s="363">
        <f t="shared" si="73"/>
        <v>-11894.083199999997</v>
      </c>
      <c r="G440" s="363">
        <f t="shared" si="74"/>
        <v>134727.64319999999</v>
      </c>
      <c r="H440" s="364">
        <f t="shared" si="75"/>
        <v>-8.8282426067110162E-2</v>
      </c>
      <c r="I440" s="363" t="s">
        <v>255</v>
      </c>
    </row>
    <row r="441" spans="2:9" x14ac:dyDescent="0.25">
      <c r="B441" s="620">
        <v>42615</v>
      </c>
      <c r="C441" s="362">
        <v>7678</v>
      </c>
      <c r="D441" s="621">
        <v>16.528099999999998</v>
      </c>
      <c r="E441" s="363">
        <v>15.49</v>
      </c>
      <c r="F441" s="363">
        <f t="shared" si="73"/>
        <v>-7970.5317999999861</v>
      </c>
      <c r="G441" s="363">
        <f t="shared" si="74"/>
        <v>126902.75179999998</v>
      </c>
      <c r="H441" s="364">
        <f t="shared" si="75"/>
        <v>-6.2808187268953986E-2</v>
      </c>
      <c r="I441" s="363">
        <v>16.350000000000001</v>
      </c>
    </row>
    <row r="442" spans="2:9" x14ac:dyDescent="0.25">
      <c r="B442" s="620">
        <v>42616</v>
      </c>
      <c r="C442" s="362">
        <v>7678</v>
      </c>
      <c r="D442" s="621">
        <v>16.528099999999998</v>
      </c>
      <c r="E442" s="363">
        <v>15.64</v>
      </c>
      <c r="F442" s="363">
        <f>C442*(E442-D442)</f>
        <v>-6818.8317999999836</v>
      </c>
      <c r="G442" s="363">
        <f>IF(C442=0, 0,D442*C442)</f>
        <v>126902.75179999998</v>
      </c>
      <c r="H442" s="364">
        <f>IF(C442=0, D442, (E442-D442)/D442)</f>
        <v>-5.3732733950060681E-2</v>
      </c>
      <c r="I442" s="363"/>
    </row>
    <row r="443" spans="2:9" x14ac:dyDescent="0.25">
      <c r="B443" s="620">
        <v>42621</v>
      </c>
      <c r="C443" s="362">
        <v>7178</v>
      </c>
      <c r="D443" s="621">
        <v>16.545400000000001</v>
      </c>
      <c r="E443" s="363">
        <v>16.739999999999998</v>
      </c>
      <c r="F443" s="363">
        <f>C443*(E443-D443)</f>
        <v>1396.8387999999832</v>
      </c>
      <c r="G443" s="363">
        <f>IF(C443=0, 0,D443*C443)</f>
        <v>118762.8812</v>
      </c>
      <c r="H443" s="364">
        <f>IF(C443=0, D443, (E443-D443)/D443)</f>
        <v>1.1761577235968768E-2</v>
      </c>
      <c r="I443" s="363"/>
    </row>
    <row r="444" spans="2:9" x14ac:dyDescent="0.25">
      <c r="B444" s="620">
        <v>42621</v>
      </c>
      <c r="C444" s="383">
        <v>6678</v>
      </c>
      <c r="D444" s="622">
        <v>16.532299999999999</v>
      </c>
      <c r="E444" s="363">
        <v>16.739999999999998</v>
      </c>
      <c r="F444" s="363">
        <f>C444*(E444-D444)</f>
        <v>1387.0205999999941</v>
      </c>
      <c r="G444" s="363">
        <f>IF(C444=0, 0,D444*C444)</f>
        <v>110402.6994</v>
      </c>
      <c r="H444" s="364">
        <f>IF(C444=0, D444, (E444-D444)/D444)</f>
        <v>1.256328520532528E-2</v>
      </c>
      <c r="I444" s="363"/>
    </row>
    <row r="445" spans="2:9" x14ac:dyDescent="0.25">
      <c r="B445" s="620">
        <v>42621</v>
      </c>
      <c r="C445" s="362">
        <v>6458</v>
      </c>
      <c r="D445" s="621">
        <v>16.524263999999999</v>
      </c>
      <c r="E445" s="363">
        <v>16.739999999999998</v>
      </c>
      <c r="F445" s="363">
        <f>C445*(E445-D445)</f>
        <v>1393.2230879999981</v>
      </c>
      <c r="G445" s="363">
        <f>IF(C445=0, 0,D445*C445)</f>
        <v>106713.69691199998</v>
      </c>
      <c r="H445" s="364">
        <f>IF(C445=0, D445, (E445-D445)/D445)</f>
        <v>1.3055710075801242E-2</v>
      </c>
      <c r="I445" s="363"/>
    </row>
    <row r="446" spans="2:9" x14ac:dyDescent="0.25">
      <c r="B446" s="620">
        <v>42622</v>
      </c>
      <c r="C446" s="362">
        <v>7178</v>
      </c>
      <c r="D446" s="621">
        <v>16.477945999999999</v>
      </c>
      <c r="E446" s="363">
        <v>15.67</v>
      </c>
      <c r="F446" s="363">
        <f>C446*(E446-D446)</f>
        <v>-5799.4363879999955</v>
      </c>
      <c r="G446" s="363">
        <f>IF(C446=0, 0,D446*C446)</f>
        <v>118278.696388</v>
      </c>
      <c r="H446" s="364">
        <f>IF(C446=0, D446, (E446-D446)/D446)</f>
        <v>-4.9031960658203359E-2</v>
      </c>
      <c r="I446" s="363"/>
    </row>
    <row r="447" spans="2:9" x14ac:dyDescent="0.25">
      <c r="B447" s="620">
        <v>42622</v>
      </c>
      <c r="C447" s="362">
        <v>7678</v>
      </c>
      <c r="D447" s="621">
        <v>16.430541999999999</v>
      </c>
      <c r="E447" s="363">
        <v>15.67</v>
      </c>
      <c r="F447" s="363">
        <f t="shared" ref="F447:F453" si="76">C447*(E447-D447)</f>
        <v>-5839.4414759999936</v>
      </c>
      <c r="G447" s="363">
        <f t="shared" ref="G447:G453" si="77">IF(C447=0, 0,D447*C447)</f>
        <v>126153.70147599999</v>
      </c>
      <c r="H447" s="364">
        <f t="shared" ref="H447:H453" si="78">IF(C447=0, D447, (E447-D447)/D447)</f>
        <v>-4.6288308687564853E-2</v>
      </c>
      <c r="I447" s="363">
        <v>16.350000000000001</v>
      </c>
    </row>
    <row r="448" spans="2:9" x14ac:dyDescent="0.25">
      <c r="B448" s="620">
        <v>42625</v>
      </c>
      <c r="C448" s="383">
        <v>7678</v>
      </c>
      <c r="D448" s="622">
        <v>16.412330000000001</v>
      </c>
      <c r="E448" s="363">
        <v>15.47</v>
      </c>
      <c r="F448" s="363">
        <f t="shared" si="76"/>
        <v>-7235.2097400000011</v>
      </c>
      <c r="G448" s="363">
        <f t="shared" si="77"/>
        <v>126013.86974000001</v>
      </c>
      <c r="H448" s="364">
        <f t="shared" si="78"/>
        <v>-5.7415979327737135E-2</v>
      </c>
      <c r="I448" s="363"/>
    </row>
    <row r="449" spans="2:9" x14ac:dyDescent="0.25">
      <c r="B449" s="620">
        <v>42625</v>
      </c>
      <c r="C449" s="383">
        <v>7678</v>
      </c>
      <c r="D449" s="622">
        <v>16.355817999999999</v>
      </c>
      <c r="E449" s="363">
        <v>15.47</v>
      </c>
      <c r="F449" s="363">
        <f t="shared" si="76"/>
        <v>-6801.3106039999893</v>
      </c>
      <c r="G449" s="363">
        <f t="shared" si="77"/>
        <v>125579.970604</v>
      </c>
      <c r="H449" s="364">
        <f t="shared" si="78"/>
        <v>-5.4159198885680847E-2</v>
      </c>
      <c r="I449" s="363" t="s">
        <v>269</v>
      </c>
    </row>
    <row r="450" spans="2:9" x14ac:dyDescent="0.25">
      <c r="B450" s="620">
        <v>42626</v>
      </c>
      <c r="C450" s="362">
        <v>8278</v>
      </c>
      <c r="D450" s="621">
        <v>16.25066</v>
      </c>
      <c r="E450" s="363">
        <v>14.34</v>
      </c>
      <c r="F450" s="363">
        <f t="shared" si="76"/>
        <v>-15816.44348</v>
      </c>
      <c r="G450" s="363">
        <f t="shared" si="77"/>
        <v>134522.96348000001</v>
      </c>
      <c r="H450" s="365">
        <f t="shared" si="78"/>
        <v>-0.11757430159759666</v>
      </c>
      <c r="I450" s="363"/>
    </row>
    <row r="451" spans="2:9" x14ac:dyDescent="0.25">
      <c r="B451" s="620">
        <v>42626</v>
      </c>
      <c r="C451" s="362">
        <v>8678</v>
      </c>
      <c r="D451" s="621">
        <v>16.18149</v>
      </c>
      <c r="E451" s="363">
        <v>14.34</v>
      </c>
      <c r="F451" s="363">
        <f t="shared" si="76"/>
        <v>-15980.450220000002</v>
      </c>
      <c r="G451" s="363">
        <f t="shared" si="77"/>
        <v>140422.97021999999</v>
      </c>
      <c r="H451" s="365">
        <f t="shared" si="78"/>
        <v>-0.11380225183218605</v>
      </c>
      <c r="I451" s="363"/>
    </row>
    <row r="452" spans="2:9" x14ac:dyDescent="0.25">
      <c r="B452" s="620">
        <v>42626</v>
      </c>
      <c r="C452" s="362">
        <v>8978</v>
      </c>
      <c r="D452" s="621">
        <v>16.124635000000001</v>
      </c>
      <c r="E452" s="363">
        <v>14.34</v>
      </c>
      <c r="F452" s="363">
        <f t="shared" si="76"/>
        <v>-16022.453030000013</v>
      </c>
      <c r="G452" s="363">
        <f t="shared" si="77"/>
        <v>144766.97303000002</v>
      </c>
      <c r="H452" s="365">
        <f t="shared" si="78"/>
        <v>-0.11067754401882594</v>
      </c>
      <c r="I452" s="363"/>
    </row>
    <row r="453" spans="2:9" x14ac:dyDescent="0.25">
      <c r="B453" s="620">
        <v>42626</v>
      </c>
      <c r="C453" s="362">
        <v>9278</v>
      </c>
      <c r="D453" s="621">
        <v>16.064019999999999</v>
      </c>
      <c r="E453" s="363">
        <v>14.34</v>
      </c>
      <c r="F453" s="363">
        <f t="shared" si="76"/>
        <v>-15995.457559999995</v>
      </c>
      <c r="G453" s="363">
        <f t="shared" si="77"/>
        <v>149041.97756</v>
      </c>
      <c r="H453" s="365">
        <f t="shared" si="78"/>
        <v>-0.10732182853357998</v>
      </c>
      <c r="I453" s="363" t="s">
        <v>270</v>
      </c>
    </row>
    <row r="454" spans="2:9" x14ac:dyDescent="0.25">
      <c r="B454" s="620">
        <v>42627</v>
      </c>
      <c r="C454" s="362">
        <v>9478</v>
      </c>
      <c r="D454" s="621">
        <v>16.020790999999999</v>
      </c>
      <c r="E454" s="363">
        <v>14.01</v>
      </c>
      <c r="F454" s="363">
        <f t="shared" ref="F454:F461" si="79">C454*(E454-D454)</f>
        <v>-19058.277097999995</v>
      </c>
      <c r="G454" s="363">
        <f t="shared" ref="G454:G461" si="80">IF(C454=0, 0,D454*C454)</f>
        <v>151845.05709799999</v>
      </c>
      <c r="H454" s="365">
        <f t="shared" ref="H454:H461" si="81">IF(C454=0, D454, (E454-D454)/D454)</f>
        <v>-0.1255113433537707</v>
      </c>
      <c r="I454" s="363"/>
    </row>
    <row r="455" spans="2:9" x14ac:dyDescent="0.25">
      <c r="B455" s="620">
        <v>42628</v>
      </c>
      <c r="C455" s="362">
        <v>9478</v>
      </c>
      <c r="D455" s="621">
        <v>16.015726999999998</v>
      </c>
      <c r="E455" s="363">
        <v>14.26</v>
      </c>
      <c r="F455" s="363">
        <f t="shared" si="79"/>
        <v>-16640.780505999985</v>
      </c>
      <c r="G455" s="363">
        <f t="shared" si="80"/>
        <v>151797.06050599998</v>
      </c>
      <c r="H455" s="365">
        <f t="shared" si="81"/>
        <v>-0.1096251827968845</v>
      </c>
      <c r="I455" s="363"/>
    </row>
    <row r="456" spans="2:9" x14ac:dyDescent="0.25">
      <c r="B456" s="620">
        <v>42629</v>
      </c>
      <c r="C456" s="362">
        <v>9478</v>
      </c>
      <c r="D456" s="621">
        <v>16.015726999999998</v>
      </c>
      <c r="E456" s="363">
        <v>14.24</v>
      </c>
      <c r="F456" s="363">
        <f t="shared" si="79"/>
        <v>-16830.340505999982</v>
      </c>
      <c r="G456" s="363">
        <f t="shared" si="80"/>
        <v>151797.06050599998</v>
      </c>
      <c r="H456" s="365">
        <f t="shared" si="81"/>
        <v>-0.1108739553315312</v>
      </c>
      <c r="I456" s="363"/>
    </row>
    <row r="457" spans="2:9" x14ac:dyDescent="0.25">
      <c r="B457" s="620">
        <v>42632</v>
      </c>
      <c r="C457" s="362">
        <v>9678</v>
      </c>
      <c r="D457" s="621">
        <v>15.975311</v>
      </c>
      <c r="E457" s="363">
        <v>14.09</v>
      </c>
      <c r="F457" s="363">
        <f t="shared" si="79"/>
        <v>-18246.039857999996</v>
      </c>
      <c r="G457" s="363">
        <f t="shared" si="80"/>
        <v>154609.05985799999</v>
      </c>
      <c r="H457" s="364">
        <f t="shared" si="81"/>
        <v>-0.11801404054043141</v>
      </c>
      <c r="I457" s="363"/>
    </row>
    <row r="458" spans="2:9" ht="15" customHeight="1" x14ac:dyDescent="0.25">
      <c r="B458" s="620">
        <v>42633</v>
      </c>
      <c r="C458" s="362">
        <v>9878</v>
      </c>
      <c r="D458" s="621">
        <v>15.937544000000001</v>
      </c>
      <c r="E458" s="363">
        <v>13.87</v>
      </c>
      <c r="F458" s="363">
        <f t="shared" si="79"/>
        <v>-20423.199632000014</v>
      </c>
      <c r="G458" s="363">
        <f t="shared" si="80"/>
        <v>157431.05963200002</v>
      </c>
      <c r="H458" s="364">
        <f t="shared" si="81"/>
        <v>-0.12972789282966068</v>
      </c>
      <c r="I458" s="363"/>
    </row>
    <row r="459" spans="2:9" x14ac:dyDescent="0.25">
      <c r="B459" s="620">
        <v>42633</v>
      </c>
      <c r="C459" s="362">
        <v>10000</v>
      </c>
      <c r="D459" s="621">
        <v>15.915126000000001</v>
      </c>
      <c r="E459" s="363">
        <v>13.87</v>
      </c>
      <c r="F459" s="363">
        <f t="shared" si="79"/>
        <v>-20451.260000000017</v>
      </c>
      <c r="G459" s="363">
        <f t="shared" si="80"/>
        <v>159151.26</v>
      </c>
      <c r="H459" s="364">
        <f t="shared" si="81"/>
        <v>-0.12850203008132022</v>
      </c>
      <c r="I459" s="363"/>
    </row>
    <row r="460" spans="2:9" x14ac:dyDescent="0.25">
      <c r="B460" s="620">
        <v>42634</v>
      </c>
      <c r="C460" s="362">
        <v>9678</v>
      </c>
      <c r="D460" s="621">
        <v>15.969538999999999</v>
      </c>
      <c r="E460" s="363">
        <v>14.65</v>
      </c>
      <c r="F460" s="363">
        <f t="shared" si="79"/>
        <v>-12770.498441999989</v>
      </c>
      <c r="G460" s="363">
        <f t="shared" si="80"/>
        <v>154553.19844199999</v>
      </c>
      <c r="H460" s="364">
        <f t="shared" si="81"/>
        <v>-8.2628496664806608E-2</v>
      </c>
      <c r="I460" s="363"/>
    </row>
    <row r="461" spans="2:9" x14ac:dyDescent="0.25">
      <c r="B461" s="620">
        <v>42634</v>
      </c>
      <c r="C461" s="362">
        <v>9278</v>
      </c>
      <c r="D461" s="621">
        <v>16.026872999999998</v>
      </c>
      <c r="E461" s="363">
        <v>14.65</v>
      </c>
      <c r="F461" s="363">
        <f t="shared" si="79"/>
        <v>-12774.627693999981</v>
      </c>
      <c r="G461" s="363">
        <f t="shared" si="80"/>
        <v>148697.32769399998</v>
      </c>
      <c r="H461" s="364">
        <f t="shared" si="81"/>
        <v>-8.5910270830747718E-2</v>
      </c>
      <c r="I461" s="363">
        <v>16</v>
      </c>
    </row>
    <row r="462" spans="2:9" x14ac:dyDescent="0.25">
      <c r="B462" s="620">
        <v>42635</v>
      </c>
      <c r="C462" s="362">
        <v>9278</v>
      </c>
      <c r="D462" s="621">
        <v>16.026872999999998</v>
      </c>
      <c r="E462" s="363">
        <v>14.87</v>
      </c>
      <c r="F462" s="363">
        <f t="shared" ref="F462:F473" si="82">C462*(E462-D462)</f>
        <v>-10733.467693999992</v>
      </c>
      <c r="G462" s="363">
        <f t="shared" ref="G462:G473" si="83">IF(C462=0, 0,D462*C462)</f>
        <v>148697.32769399998</v>
      </c>
      <c r="H462" s="364">
        <f t="shared" ref="H462:H473" si="84">IF(C462=0, D462, (E462-D462)/D462)</f>
        <v>-7.2183326092369937E-2</v>
      </c>
      <c r="I462" s="363"/>
    </row>
    <row r="463" spans="2:9" x14ac:dyDescent="0.25">
      <c r="B463" s="620">
        <v>42636</v>
      </c>
      <c r="C463" s="362">
        <v>9478</v>
      </c>
      <c r="D463" s="621">
        <v>15.992122</v>
      </c>
      <c r="E463" s="363">
        <v>14.49</v>
      </c>
      <c r="F463" s="363">
        <f t="shared" si="82"/>
        <v>-14237.112315999999</v>
      </c>
      <c r="G463" s="363">
        <f t="shared" si="83"/>
        <v>151573.33231600001</v>
      </c>
      <c r="H463" s="364">
        <f t="shared" si="84"/>
        <v>-9.39288732289561E-2</v>
      </c>
      <c r="I463" s="363"/>
    </row>
    <row r="464" spans="2:9" x14ac:dyDescent="0.25">
      <c r="B464" s="620">
        <v>42639</v>
      </c>
      <c r="C464" s="362">
        <v>9278</v>
      </c>
      <c r="D464" s="621">
        <v>16.019549999999999</v>
      </c>
      <c r="E464" s="363">
        <v>14.41</v>
      </c>
      <c r="F464" s="363">
        <f t="shared" si="82"/>
        <v>-14933.404899999989</v>
      </c>
      <c r="G464" s="363">
        <f t="shared" si="83"/>
        <v>148629.38489999998</v>
      </c>
      <c r="H464" s="364">
        <f t="shared" si="84"/>
        <v>-0.10047410819904422</v>
      </c>
      <c r="I464" s="363">
        <v>16</v>
      </c>
    </row>
    <row r="465" spans="2:9" x14ac:dyDescent="0.25">
      <c r="B465" s="620">
        <v>42639</v>
      </c>
      <c r="C465" s="362">
        <v>9478</v>
      </c>
      <c r="D465" s="621">
        <v>15.987468</v>
      </c>
      <c r="E465" s="363">
        <v>14.41</v>
      </c>
      <c r="F465" s="363">
        <f t="shared" si="82"/>
        <v>-14951.241703999996</v>
      </c>
      <c r="G465" s="363">
        <f t="shared" si="83"/>
        <v>151529.221704</v>
      </c>
      <c r="H465" s="364">
        <f t="shared" si="84"/>
        <v>-9.8669032519721048E-2</v>
      </c>
      <c r="I465" s="363"/>
    </row>
    <row r="466" spans="2:9" x14ac:dyDescent="0.25">
      <c r="B466" s="620">
        <v>42639</v>
      </c>
      <c r="C466" s="362">
        <v>9678</v>
      </c>
      <c r="D466" s="621">
        <v>15.954266000000001</v>
      </c>
      <c r="E466" s="363">
        <v>14.41</v>
      </c>
      <c r="F466" s="363">
        <f t="shared" si="82"/>
        <v>-14945.406348000004</v>
      </c>
      <c r="G466" s="363">
        <f t="shared" si="83"/>
        <v>154405.386348</v>
      </c>
      <c r="H466" s="364">
        <f t="shared" si="84"/>
        <v>-9.6793296538994669E-2</v>
      </c>
      <c r="I466" s="363"/>
    </row>
    <row r="467" spans="2:9" x14ac:dyDescent="0.25">
      <c r="B467" s="620">
        <v>42640</v>
      </c>
      <c r="C467" s="362">
        <v>10000</v>
      </c>
      <c r="D467" s="621">
        <v>15.890373</v>
      </c>
      <c r="E467" s="363">
        <v>14.06</v>
      </c>
      <c r="F467" s="363">
        <f t="shared" si="82"/>
        <v>-18303.73</v>
      </c>
      <c r="G467" s="363">
        <f t="shared" si="83"/>
        <v>158903.73000000001</v>
      </c>
      <c r="H467" s="364">
        <f t="shared" si="84"/>
        <v>-0.11518754153851517</v>
      </c>
      <c r="I467" s="363"/>
    </row>
    <row r="468" spans="2:9" x14ac:dyDescent="0.25">
      <c r="B468" s="620">
        <v>42641</v>
      </c>
      <c r="C468" s="362">
        <v>9278</v>
      </c>
      <c r="D468" s="621">
        <v>15.968</v>
      </c>
      <c r="E468" s="363">
        <v>15.18</v>
      </c>
      <c r="F468" s="363">
        <f t="shared" si="82"/>
        <v>-7311.0640000000021</v>
      </c>
      <c r="G468" s="363">
        <f t="shared" si="83"/>
        <v>148151.10399999999</v>
      </c>
      <c r="H468" s="364">
        <f t="shared" si="84"/>
        <v>-4.9348697394789594E-2</v>
      </c>
      <c r="I468" s="363" t="s">
        <v>282</v>
      </c>
    </row>
    <row r="469" spans="2:9" x14ac:dyDescent="0.25">
      <c r="B469" s="620">
        <v>42641</v>
      </c>
      <c r="C469" s="362">
        <v>8978</v>
      </c>
      <c r="D469" s="621">
        <v>15.991466000000001</v>
      </c>
      <c r="E469" s="363">
        <v>15.18</v>
      </c>
      <c r="F469" s="363">
        <f t="shared" si="82"/>
        <v>-7285.3417480000098</v>
      </c>
      <c r="G469" s="363">
        <f t="shared" si="83"/>
        <v>143571.38174800001</v>
      </c>
      <c r="H469" s="364">
        <f t="shared" si="84"/>
        <v>-5.0743690415875634E-2</v>
      </c>
      <c r="I469" s="363"/>
    </row>
    <row r="470" spans="2:9" x14ac:dyDescent="0.25">
      <c r="B470" s="620">
        <v>42642</v>
      </c>
      <c r="C470" s="362">
        <v>8678</v>
      </c>
      <c r="D470" s="621">
        <v>16.016100000000002</v>
      </c>
      <c r="E470" s="363">
        <v>15.9</v>
      </c>
      <c r="F470" s="363">
        <f t="shared" si="82"/>
        <v>-1007.5158000000105</v>
      </c>
      <c r="G470" s="363">
        <f t="shared" si="83"/>
        <v>138987.71580000001</v>
      </c>
      <c r="H470" s="364">
        <f t="shared" si="84"/>
        <v>-7.2489557382884214E-3</v>
      </c>
      <c r="I470" s="363"/>
    </row>
    <row r="471" spans="2:9" x14ac:dyDescent="0.25">
      <c r="B471" s="620">
        <v>42642</v>
      </c>
      <c r="C471" s="362">
        <v>7978</v>
      </c>
      <c r="D471" s="621">
        <v>16.036825</v>
      </c>
      <c r="E471" s="363">
        <v>15.9</v>
      </c>
      <c r="F471" s="363">
        <f t="shared" si="82"/>
        <v>-1091.5898499999998</v>
      </c>
      <c r="G471" s="363">
        <f t="shared" si="83"/>
        <v>127941.78985</v>
      </c>
      <c r="H471" s="364">
        <f t="shared" si="84"/>
        <v>-8.5319257396648009E-3</v>
      </c>
      <c r="I471" s="363"/>
    </row>
    <row r="472" spans="2:9" x14ac:dyDescent="0.25">
      <c r="B472" s="620">
        <v>42642</v>
      </c>
      <c r="C472" s="362">
        <v>7764</v>
      </c>
      <c r="D472" s="621">
        <v>16.038399999999999</v>
      </c>
      <c r="E472" s="363">
        <v>15.9</v>
      </c>
      <c r="F472" s="363">
        <f t="shared" si="82"/>
        <v>-1074.5375999999919</v>
      </c>
      <c r="G472" s="363">
        <f t="shared" si="83"/>
        <v>124522.1376</v>
      </c>
      <c r="H472" s="364">
        <f t="shared" si="84"/>
        <v>-8.6292897047086353E-3</v>
      </c>
      <c r="I472" s="363"/>
    </row>
    <row r="473" spans="2:9" x14ac:dyDescent="0.25">
      <c r="B473" s="620">
        <v>42642</v>
      </c>
      <c r="C473" s="362">
        <v>8178</v>
      </c>
      <c r="D473" s="621">
        <v>16.019235999999999</v>
      </c>
      <c r="E473" s="363">
        <v>15.9</v>
      </c>
      <c r="F473" s="363">
        <f t="shared" si="82"/>
        <v>-975.11200799999187</v>
      </c>
      <c r="G473" s="363">
        <f t="shared" si="83"/>
        <v>131005.31200799999</v>
      </c>
      <c r="H473" s="364">
        <f t="shared" si="84"/>
        <v>-7.4433012910228059E-3</v>
      </c>
      <c r="I473" s="363" t="s">
        <v>283</v>
      </c>
    </row>
    <row r="474" spans="2:9" x14ac:dyDescent="0.25">
      <c r="B474" s="620">
        <v>42643</v>
      </c>
      <c r="C474" s="362">
        <v>8178</v>
      </c>
      <c r="D474" s="621">
        <v>16.019235999999999</v>
      </c>
      <c r="E474" s="363">
        <v>15.81</v>
      </c>
      <c r="F474" s="363">
        <f>C474*(E474-D474)</f>
        <v>-1711.1320079999907</v>
      </c>
      <c r="G474" s="363">
        <f>IF(C474=0, 0,D474*C474)</f>
        <v>131005.31200799999</v>
      </c>
      <c r="H474" s="364">
        <f>IF(C474=0, D474, (E474-D474)/D474)</f>
        <v>-1.3061546755413234E-2</v>
      </c>
      <c r="I474" s="363"/>
    </row>
    <row r="475" spans="2:9" x14ac:dyDescent="0.25">
      <c r="B475" s="620">
        <v>42646</v>
      </c>
      <c r="C475" s="362">
        <v>8178</v>
      </c>
      <c r="D475" s="621">
        <v>16.019235999999999</v>
      </c>
      <c r="E475" s="363">
        <v>15.98</v>
      </c>
      <c r="F475" s="363">
        <f t="shared" ref="F475:F484" si="85">C475*(E475-D475)</f>
        <v>-320.8720079999913</v>
      </c>
      <c r="G475" s="363">
        <f t="shared" ref="G475:G484" si="86">IF(C475=0, 0,D475*C475)</f>
        <v>131005.31200799999</v>
      </c>
      <c r="H475" s="364">
        <f t="shared" ref="H475:H484" si="87">IF(C475=0, D475, (E475-D475)/D475)</f>
        <v>-2.4493053226757469E-3</v>
      </c>
      <c r="I475" s="363"/>
    </row>
    <row r="476" spans="2:9" x14ac:dyDescent="0.25">
      <c r="B476" s="620">
        <v>42647</v>
      </c>
      <c r="C476" s="362">
        <v>8678</v>
      </c>
      <c r="D476" s="621">
        <v>16.010061</v>
      </c>
      <c r="E476" s="363">
        <v>15.63</v>
      </c>
      <c r="F476" s="363">
        <f t="shared" si="85"/>
        <v>-3298.169357999996</v>
      </c>
      <c r="G476" s="363">
        <f t="shared" si="86"/>
        <v>138935.309358</v>
      </c>
      <c r="H476" s="364">
        <f t="shared" si="87"/>
        <v>-2.3738885192255015E-2</v>
      </c>
      <c r="I476" s="363"/>
    </row>
    <row r="477" spans="2:9" x14ac:dyDescent="0.25">
      <c r="B477" s="620">
        <v>42647</v>
      </c>
      <c r="C477" s="362">
        <v>9178</v>
      </c>
      <c r="D477" s="621">
        <v>15.988811</v>
      </c>
      <c r="E477" s="363">
        <v>15.63</v>
      </c>
      <c r="F477" s="363">
        <f t="shared" si="85"/>
        <v>-3293.1673579999938</v>
      </c>
      <c r="G477" s="363">
        <f t="shared" si="86"/>
        <v>146745.30735799999</v>
      </c>
      <c r="H477" s="364">
        <f t="shared" si="87"/>
        <v>-2.2441381038277287E-2</v>
      </c>
      <c r="I477" s="363"/>
    </row>
    <row r="478" spans="2:9" ht="15" customHeight="1" x14ac:dyDescent="0.25">
      <c r="B478" s="620">
        <v>42648</v>
      </c>
      <c r="C478" s="362">
        <v>8178</v>
      </c>
      <c r="D478" s="621">
        <v>15.977725</v>
      </c>
      <c r="E478" s="363">
        <v>16.12</v>
      </c>
      <c r="F478" s="363">
        <f t="shared" si="85"/>
        <v>1163.524950000012</v>
      </c>
      <c r="G478" s="363">
        <f t="shared" si="86"/>
        <v>130665.83504999999</v>
      </c>
      <c r="H478" s="364">
        <f t="shared" si="87"/>
        <v>8.904584351026288E-3</v>
      </c>
      <c r="I478" s="363">
        <v>15.75</v>
      </c>
    </row>
    <row r="479" spans="2:9" x14ac:dyDescent="0.25">
      <c r="B479" s="620">
        <v>42648</v>
      </c>
      <c r="C479" s="383">
        <v>7678</v>
      </c>
      <c r="D479" s="622">
        <v>15.951529000000001</v>
      </c>
      <c r="E479" s="363">
        <v>16.12</v>
      </c>
      <c r="F479" s="363">
        <f t="shared" si="85"/>
        <v>1293.5203380000021</v>
      </c>
      <c r="G479" s="363">
        <f t="shared" si="86"/>
        <v>122475.839662</v>
      </c>
      <c r="H479" s="364">
        <f t="shared" si="87"/>
        <v>1.0561432700275958E-2</v>
      </c>
      <c r="I479" s="363" t="s">
        <v>287</v>
      </c>
    </row>
    <row r="480" spans="2:9" x14ac:dyDescent="0.25">
      <c r="B480" s="620">
        <v>42649</v>
      </c>
      <c r="C480" s="362">
        <v>8678</v>
      </c>
      <c r="D480" s="621">
        <v>15.941579000000001</v>
      </c>
      <c r="E480" s="363">
        <v>16.079999999999998</v>
      </c>
      <c r="F480" s="363">
        <f t="shared" si="85"/>
        <v>1201.2174379999781</v>
      </c>
      <c r="G480" s="363">
        <f t="shared" si="86"/>
        <v>138341.022562</v>
      </c>
      <c r="H480" s="364">
        <f t="shared" si="87"/>
        <v>8.683016908174369E-3</v>
      </c>
      <c r="I480" s="363"/>
    </row>
    <row r="481" spans="2:9" x14ac:dyDescent="0.25">
      <c r="B481" s="620">
        <v>42650</v>
      </c>
      <c r="C481" s="362">
        <v>8978</v>
      </c>
      <c r="D481" s="621">
        <v>15.935176999999999</v>
      </c>
      <c r="E481" s="363">
        <v>15.56</v>
      </c>
      <c r="F481" s="363">
        <f t="shared" si="85"/>
        <v>-3368.3391059999908</v>
      </c>
      <c r="G481" s="363">
        <f t="shared" si="86"/>
        <v>143066.01910599999</v>
      </c>
      <c r="H481" s="364">
        <f t="shared" si="87"/>
        <v>-2.354394933925108E-2</v>
      </c>
      <c r="I481" s="363"/>
    </row>
    <row r="482" spans="2:9" x14ac:dyDescent="0.25">
      <c r="B482" s="620">
        <v>42650</v>
      </c>
      <c r="C482" s="362">
        <v>9278</v>
      </c>
      <c r="D482" s="621">
        <v>15.923692000000001</v>
      </c>
      <c r="E482" s="363">
        <v>15.56</v>
      </c>
      <c r="F482" s="363">
        <f t="shared" si="85"/>
        <v>-3374.3343760000034</v>
      </c>
      <c r="G482" s="363">
        <f t="shared" si="86"/>
        <v>147740.01437600001</v>
      </c>
      <c r="H482" s="364">
        <f t="shared" si="87"/>
        <v>-2.2839678134945106E-2</v>
      </c>
      <c r="I482" s="363">
        <v>15.8</v>
      </c>
    </row>
    <row r="483" spans="2:9" x14ac:dyDescent="0.25">
      <c r="B483" s="620">
        <v>42653</v>
      </c>
      <c r="C483" s="383">
        <v>9678</v>
      </c>
      <c r="D483" s="622">
        <v>15.9153</v>
      </c>
      <c r="E483" s="363">
        <v>15.72</v>
      </c>
      <c r="F483" s="363">
        <f t="shared" si="85"/>
        <v>-1890.1133999999961</v>
      </c>
      <c r="G483" s="363">
        <f t="shared" si="86"/>
        <v>154028.27340000001</v>
      </c>
      <c r="H483" s="364">
        <f t="shared" si="87"/>
        <v>-1.2271210721758281E-2</v>
      </c>
      <c r="I483" s="363"/>
    </row>
    <row r="484" spans="2:9" x14ac:dyDescent="0.25">
      <c r="B484" s="620">
        <v>42661</v>
      </c>
      <c r="C484" s="383">
        <v>10000</v>
      </c>
      <c r="D484" s="622">
        <v>15.901258</v>
      </c>
      <c r="E484" s="363">
        <v>14.2</v>
      </c>
      <c r="F484" s="363">
        <f t="shared" si="85"/>
        <v>-17012.580000000009</v>
      </c>
      <c r="G484" s="363">
        <f t="shared" si="86"/>
        <v>159012.58000000002</v>
      </c>
      <c r="H484" s="364">
        <f t="shared" si="87"/>
        <v>-0.10698889358313669</v>
      </c>
      <c r="I484" s="363"/>
    </row>
    <row r="485" spans="2:9" x14ac:dyDescent="0.25">
      <c r="B485" s="620">
        <v>42663</v>
      </c>
      <c r="C485" s="362">
        <v>10000</v>
      </c>
      <c r="D485" s="621">
        <v>15.901258</v>
      </c>
      <c r="E485" s="363">
        <v>14.7</v>
      </c>
      <c r="F485" s="363">
        <f>C485*(E485-D485)</f>
        <v>-12012.580000000011</v>
      </c>
      <c r="G485" s="363">
        <f>IF(C485=0, 0,D485*C485)</f>
        <v>159012.58000000002</v>
      </c>
      <c r="H485" s="365">
        <f>IF(C485=0, D485, (E485-D485)/D485)</f>
        <v>-7.5544840540289399E-2</v>
      </c>
      <c r="I485" s="363"/>
    </row>
    <row r="486" spans="2:9" x14ac:dyDescent="0.25">
      <c r="B486" s="620">
        <v>42668</v>
      </c>
      <c r="C486" s="362">
        <v>11000</v>
      </c>
      <c r="D486" s="621">
        <v>15.74728</v>
      </c>
      <c r="E486" s="363">
        <v>14.18</v>
      </c>
      <c r="F486" s="363">
        <f>C486*(E486-D486)</f>
        <v>-17240.080000000002</v>
      </c>
      <c r="G486" s="363">
        <f>IF(C486=0, 0,D486*C486)</f>
        <v>173220.08</v>
      </c>
      <c r="H486" s="365">
        <f>IF(C486=0, D486, (E486-D486)/D486)</f>
        <v>-9.9527029429844413E-2</v>
      </c>
      <c r="I486" s="363"/>
    </row>
    <row r="487" spans="2:9" ht="15" customHeight="1" x14ac:dyDescent="0.25">
      <c r="B487" s="620">
        <v>42670</v>
      </c>
      <c r="C487" s="362">
        <v>11500</v>
      </c>
      <c r="D487" s="621">
        <v>15.679137000000001</v>
      </c>
      <c r="E487" s="363">
        <v>13.95</v>
      </c>
      <c r="F487" s="363">
        <f>C487*(E487-D487)</f>
        <v>-19885.075500000017</v>
      </c>
      <c r="G487" s="363">
        <f>IF(C487=0, 0,D487*C487)</f>
        <v>180310.07550000001</v>
      </c>
      <c r="H487" s="365">
        <f>IF(C487=0, D487, (E487-D487)/D487)</f>
        <v>-0.11028266415428357</v>
      </c>
      <c r="I487" s="363"/>
    </row>
    <row r="488" spans="2:9" x14ac:dyDescent="0.25">
      <c r="B488" s="620">
        <v>42670</v>
      </c>
      <c r="C488" s="362">
        <v>12000</v>
      </c>
      <c r="D488" s="621">
        <v>15.6113</v>
      </c>
      <c r="E488" s="363">
        <v>13.95</v>
      </c>
      <c r="F488" s="363">
        <f t="shared" ref="F488:F495" si="88">C488*(E488-D488)</f>
        <v>-19935.600000000009</v>
      </c>
      <c r="G488" s="363">
        <f t="shared" ref="G488:G495" si="89">IF(C488=0, 0,D488*C488)</f>
        <v>187335.6</v>
      </c>
      <c r="H488" s="365">
        <f t="shared" ref="H488:H495" si="90">IF(C488=0, D488, (E488-D488)/D488)</f>
        <v>-0.10641650599245422</v>
      </c>
      <c r="I488" s="363"/>
    </row>
    <row r="489" spans="2:9" x14ac:dyDescent="0.25">
      <c r="B489" s="620">
        <v>42670</v>
      </c>
      <c r="C489" s="362">
        <v>12500</v>
      </c>
      <c r="D489" s="621">
        <v>15.542006000000001</v>
      </c>
      <c r="E489" s="363">
        <v>13.95</v>
      </c>
      <c r="F489" s="363">
        <f t="shared" si="88"/>
        <v>-19900.075000000015</v>
      </c>
      <c r="G489" s="363">
        <f t="shared" si="89"/>
        <v>194275.07500000001</v>
      </c>
      <c r="H489" s="365">
        <f t="shared" si="90"/>
        <v>-0.10243246592492637</v>
      </c>
      <c r="I489" s="363"/>
    </row>
    <row r="490" spans="2:9" x14ac:dyDescent="0.25">
      <c r="B490" s="620">
        <v>42671</v>
      </c>
      <c r="C490" s="362">
        <v>12500</v>
      </c>
      <c r="D490" s="621">
        <v>15.536431</v>
      </c>
      <c r="E490" s="363">
        <v>13.72</v>
      </c>
      <c r="F490" s="363">
        <f t="shared" si="88"/>
        <v>-22705.387499999997</v>
      </c>
      <c r="G490" s="363">
        <f t="shared" si="89"/>
        <v>194205.38750000001</v>
      </c>
      <c r="H490" s="365">
        <f t="shared" si="90"/>
        <v>-0.11691430290521676</v>
      </c>
      <c r="I490" s="363"/>
    </row>
    <row r="491" spans="2:9" x14ac:dyDescent="0.25">
      <c r="B491" s="620">
        <v>42674</v>
      </c>
      <c r="C491" s="362">
        <v>12500</v>
      </c>
      <c r="D491" s="621">
        <v>15.5313</v>
      </c>
      <c r="E491" s="363">
        <v>13.18</v>
      </c>
      <c r="F491" s="363">
        <f t="shared" si="88"/>
        <v>-29391.250000000004</v>
      </c>
      <c r="G491" s="363">
        <f t="shared" si="89"/>
        <v>194141.25</v>
      </c>
      <c r="H491" s="365">
        <f t="shared" si="90"/>
        <v>-0.15139106192012261</v>
      </c>
      <c r="I491" s="363"/>
    </row>
    <row r="492" spans="2:9" x14ac:dyDescent="0.25">
      <c r="B492" s="620">
        <v>42676</v>
      </c>
      <c r="C492" s="362">
        <v>12500</v>
      </c>
      <c r="D492" s="621">
        <v>15.528746</v>
      </c>
      <c r="E492" s="363">
        <v>12.78</v>
      </c>
      <c r="F492" s="363">
        <f t="shared" si="88"/>
        <v>-34359.325000000004</v>
      </c>
      <c r="G492" s="363">
        <f t="shared" si="89"/>
        <v>194109.32500000001</v>
      </c>
      <c r="H492" s="364">
        <f t="shared" si="90"/>
        <v>-0.17701017197396368</v>
      </c>
      <c r="I492" s="363"/>
    </row>
    <row r="493" spans="2:9" x14ac:dyDescent="0.25">
      <c r="B493" s="620">
        <v>42677</v>
      </c>
      <c r="C493" s="362">
        <v>10000</v>
      </c>
      <c r="D493" s="621">
        <v>15.813000000000001</v>
      </c>
      <c r="E493" s="363">
        <v>14.15</v>
      </c>
      <c r="F493" s="363">
        <f t="shared" si="88"/>
        <v>-16630.000000000004</v>
      </c>
      <c r="G493" s="363">
        <f t="shared" si="89"/>
        <v>158130</v>
      </c>
      <c r="H493" s="364">
        <f t="shared" si="90"/>
        <v>-0.10516663504711314</v>
      </c>
      <c r="I493" s="363"/>
    </row>
    <row r="494" spans="2:9" x14ac:dyDescent="0.25">
      <c r="B494" s="620">
        <v>42678</v>
      </c>
      <c r="C494" s="362">
        <v>11000</v>
      </c>
      <c r="D494" s="621">
        <v>15.62</v>
      </c>
      <c r="E494" s="363">
        <v>13.69</v>
      </c>
      <c r="F494" s="363">
        <f t="shared" si="88"/>
        <v>-21229.999999999996</v>
      </c>
      <c r="G494" s="363">
        <f t="shared" si="89"/>
        <v>171820</v>
      </c>
      <c r="H494" s="364">
        <f t="shared" si="90"/>
        <v>-0.12355953905249678</v>
      </c>
      <c r="I494" s="363"/>
    </row>
    <row r="495" spans="2:9" x14ac:dyDescent="0.25">
      <c r="B495" s="620">
        <v>42701</v>
      </c>
      <c r="C495" s="362">
        <v>7678</v>
      </c>
      <c r="D495" s="621">
        <v>15.484220000000001</v>
      </c>
      <c r="E495" s="363">
        <v>16.28</v>
      </c>
      <c r="F495" s="363">
        <f t="shared" si="88"/>
        <v>6109.9988400000047</v>
      </c>
      <c r="G495" s="363">
        <f t="shared" si="89"/>
        <v>118887.84116000001</v>
      </c>
      <c r="H495" s="364">
        <f t="shared" si="90"/>
        <v>5.1392966516879801E-2</v>
      </c>
      <c r="I495" s="363" t="s">
        <v>298</v>
      </c>
    </row>
    <row r="496" spans="2:9" x14ac:dyDescent="0.25">
      <c r="B496" s="620">
        <v>42702</v>
      </c>
      <c r="C496" s="362">
        <v>8178</v>
      </c>
      <c r="D496" s="621">
        <v>15.519399999999999</v>
      </c>
      <c r="E496" s="363">
        <v>15.62</v>
      </c>
      <c r="F496" s="363">
        <f t="shared" ref="F496:F513" si="91">C496*(E496-D496)</f>
        <v>822.70680000000016</v>
      </c>
      <c r="G496" s="363">
        <f t="shared" ref="G496:G513" si="92">IF(C496=0, 0,D496*C496)</f>
        <v>126917.6532</v>
      </c>
      <c r="H496" s="364">
        <f t="shared" ref="H496:H513" si="93">IF(C496=0, D496, (E496-D496)/D496)</f>
        <v>6.4822093637640649E-3</v>
      </c>
      <c r="I496" s="363" t="s">
        <v>302</v>
      </c>
    </row>
    <row r="497" spans="2:10" x14ac:dyDescent="0.25">
      <c r="B497" s="620">
        <v>42702</v>
      </c>
      <c r="C497" s="362">
        <v>8678</v>
      </c>
      <c r="D497" s="621">
        <v>15.5304</v>
      </c>
      <c r="E497" s="363">
        <v>15.54</v>
      </c>
      <c r="F497" s="363">
        <f t="shared" si="91"/>
        <v>83.308799999990825</v>
      </c>
      <c r="G497" s="363">
        <f t="shared" si="92"/>
        <v>134772.8112</v>
      </c>
      <c r="H497" s="364">
        <f t="shared" si="93"/>
        <v>6.1814248184199655E-4</v>
      </c>
      <c r="I497" s="363"/>
    </row>
    <row r="498" spans="2:10" x14ac:dyDescent="0.25">
      <c r="B498" s="620">
        <v>42703</v>
      </c>
      <c r="C498" s="362">
        <v>8978</v>
      </c>
      <c r="D498" s="621">
        <v>15.5053</v>
      </c>
      <c r="E498" s="363">
        <v>14.95</v>
      </c>
      <c r="F498" s="363">
        <f t="shared" si="91"/>
        <v>-4985.4834000000074</v>
      </c>
      <c r="G498" s="363">
        <f t="shared" si="92"/>
        <v>139206.5834</v>
      </c>
      <c r="H498" s="364">
        <f t="shared" si="93"/>
        <v>-3.5813560524465882E-2</v>
      </c>
      <c r="I498" s="363"/>
    </row>
    <row r="499" spans="2:10" x14ac:dyDescent="0.25">
      <c r="B499" s="620">
        <v>42704</v>
      </c>
      <c r="C499" s="362">
        <v>5178</v>
      </c>
      <c r="D499" s="621">
        <v>14.3947</v>
      </c>
      <c r="E499" s="363">
        <v>18.059999999999999</v>
      </c>
      <c r="F499" s="363">
        <f t="shared" si="91"/>
        <v>18978.923399999992</v>
      </c>
      <c r="G499" s="363">
        <f t="shared" si="92"/>
        <v>74535.756600000008</v>
      </c>
      <c r="H499" s="364">
        <f t="shared" si="93"/>
        <v>0.25462843963403187</v>
      </c>
      <c r="I499" s="363"/>
    </row>
    <row r="500" spans="2:10" x14ac:dyDescent="0.25">
      <c r="B500" s="620">
        <v>42705</v>
      </c>
      <c r="C500" s="362">
        <v>4678</v>
      </c>
      <c r="D500" s="621">
        <v>13.905799999999999</v>
      </c>
      <c r="E500" s="363">
        <v>17.89</v>
      </c>
      <c r="F500" s="363">
        <f t="shared" si="91"/>
        <v>18638.087600000006</v>
      </c>
      <c r="G500" s="363">
        <f t="shared" si="92"/>
        <v>65051.332399999999</v>
      </c>
      <c r="H500" s="364">
        <f t="shared" si="93"/>
        <v>0.28651354111234173</v>
      </c>
      <c r="I500" s="363"/>
    </row>
    <row r="501" spans="2:10" x14ac:dyDescent="0.25">
      <c r="B501" s="620">
        <v>42705</v>
      </c>
      <c r="C501" s="362">
        <v>5000</v>
      </c>
      <c r="D501" s="621">
        <v>14.1645</v>
      </c>
      <c r="E501" s="363">
        <v>17.89</v>
      </c>
      <c r="F501" s="363">
        <f t="shared" si="91"/>
        <v>18627.5</v>
      </c>
      <c r="G501" s="363">
        <f t="shared" si="92"/>
        <v>70822.5</v>
      </c>
      <c r="H501" s="364">
        <f t="shared" si="93"/>
        <v>0.2630166966712556</v>
      </c>
      <c r="I501" s="363"/>
    </row>
    <row r="502" spans="2:10" x14ac:dyDescent="0.25">
      <c r="B502" s="620">
        <v>42708</v>
      </c>
      <c r="C502" s="362">
        <v>5000</v>
      </c>
      <c r="D502" s="621">
        <v>14.1645</v>
      </c>
      <c r="E502" s="363">
        <v>18.2</v>
      </c>
      <c r="F502" s="363">
        <f t="shared" si="91"/>
        <v>20177.499999999996</v>
      </c>
      <c r="G502" s="363">
        <f t="shared" si="92"/>
        <v>70822.5</v>
      </c>
      <c r="H502" s="364">
        <f t="shared" si="93"/>
        <v>0.28490239683716323</v>
      </c>
      <c r="I502" s="363"/>
    </row>
    <row r="503" spans="2:10" x14ac:dyDescent="0.25">
      <c r="B503" s="620">
        <v>42711</v>
      </c>
      <c r="C503" s="362">
        <v>5000</v>
      </c>
      <c r="D503" s="621">
        <v>14.143514</v>
      </c>
      <c r="E503" s="363">
        <v>18.420000000000002</v>
      </c>
      <c r="F503" s="363">
        <f t="shared" si="91"/>
        <v>21382.430000000011</v>
      </c>
      <c r="G503" s="363">
        <f t="shared" si="92"/>
        <v>70717.569999999992</v>
      </c>
      <c r="H503" s="364">
        <f t="shared" si="93"/>
        <v>0.3023637548631834</v>
      </c>
      <c r="I503" s="363"/>
    </row>
    <row r="504" spans="2:10" x14ac:dyDescent="0.25">
      <c r="B504" s="620">
        <v>42713</v>
      </c>
      <c r="C504" s="362">
        <v>5000</v>
      </c>
      <c r="D504" s="621">
        <v>14.127554</v>
      </c>
      <c r="E504" s="363">
        <v>18.25</v>
      </c>
      <c r="F504" s="363">
        <f t="shared" si="91"/>
        <v>20612.23</v>
      </c>
      <c r="G504" s="363">
        <f t="shared" si="92"/>
        <v>70637.77</v>
      </c>
      <c r="H504" s="364">
        <f t="shared" si="93"/>
        <v>0.29180182216964096</v>
      </c>
      <c r="I504" s="363"/>
    </row>
    <row r="505" spans="2:10" x14ac:dyDescent="0.25">
      <c r="B505" s="620">
        <v>42716</v>
      </c>
      <c r="C505" s="362">
        <v>5000</v>
      </c>
      <c r="D505" s="621">
        <v>14.0276</v>
      </c>
      <c r="E505" s="363">
        <v>18.489999999999998</v>
      </c>
      <c r="F505" s="363">
        <f t="shared" si="91"/>
        <v>22311.999999999993</v>
      </c>
      <c r="G505" s="363">
        <f t="shared" si="92"/>
        <v>70138</v>
      </c>
      <c r="H505" s="364">
        <f t="shared" si="93"/>
        <v>0.3181157147338104</v>
      </c>
      <c r="I505" s="363" t="s">
        <v>185</v>
      </c>
    </row>
    <row r="506" spans="2:10" x14ac:dyDescent="0.25">
      <c r="B506" s="620">
        <v>42718</v>
      </c>
      <c r="C506" s="362">
        <v>5000</v>
      </c>
      <c r="D506" s="621">
        <v>14.025399999999999</v>
      </c>
      <c r="E506" s="363">
        <v>18.2</v>
      </c>
      <c r="F506" s="363">
        <f t="shared" si="91"/>
        <v>20873</v>
      </c>
      <c r="G506" s="363">
        <f t="shared" si="92"/>
        <v>70127</v>
      </c>
      <c r="H506" s="364">
        <f t="shared" si="93"/>
        <v>0.29764569994438661</v>
      </c>
      <c r="I506" s="363">
        <v>13.8</v>
      </c>
    </row>
    <row r="507" spans="2:10" x14ac:dyDescent="0.25">
      <c r="B507" s="620">
        <v>42726</v>
      </c>
      <c r="C507" s="362">
        <v>5000</v>
      </c>
      <c r="D507" s="621">
        <v>14.025399999999999</v>
      </c>
      <c r="E507" s="363">
        <v>18.04</v>
      </c>
      <c r="F507" s="363">
        <f t="shared" si="91"/>
        <v>20073</v>
      </c>
      <c r="G507" s="363">
        <f t="shared" si="92"/>
        <v>70127</v>
      </c>
      <c r="H507" s="364">
        <f t="shared" si="93"/>
        <v>0.28623782565916123</v>
      </c>
      <c r="I507" s="363"/>
    </row>
    <row r="508" spans="2:10" x14ac:dyDescent="0.25">
      <c r="B508" s="620">
        <v>42733</v>
      </c>
      <c r="C508" s="362">
        <v>6000</v>
      </c>
      <c r="D508" s="621">
        <v>14.627558000000001</v>
      </c>
      <c r="E508" s="363">
        <v>17.57</v>
      </c>
      <c r="F508" s="443">
        <f t="shared" si="91"/>
        <v>17654.651999999998</v>
      </c>
      <c r="G508" s="363">
        <f t="shared" si="92"/>
        <v>87765.347999999998</v>
      </c>
      <c r="H508" s="365">
        <f t="shared" si="93"/>
        <v>0.20115743174629694</v>
      </c>
      <c r="I508" s="363"/>
      <c r="J508" s="3"/>
    </row>
    <row r="509" spans="2:10" x14ac:dyDescent="0.25">
      <c r="B509" s="620">
        <v>42734</v>
      </c>
      <c r="C509" s="362">
        <v>6000</v>
      </c>
      <c r="D509" s="621">
        <v>14.562623</v>
      </c>
      <c r="E509" s="363">
        <v>17.309999999999999</v>
      </c>
      <c r="F509" s="443">
        <f t="shared" si="91"/>
        <v>16484.261999999992</v>
      </c>
      <c r="G509" s="363">
        <f t="shared" si="92"/>
        <v>87375.737999999998</v>
      </c>
      <c r="H509" s="365">
        <f t="shared" si="93"/>
        <v>0.18865948806063293</v>
      </c>
      <c r="I509" s="363"/>
    </row>
    <row r="510" spans="2:10" x14ac:dyDescent="0.25">
      <c r="B510" s="620">
        <v>42739</v>
      </c>
      <c r="C510" s="362">
        <v>5500</v>
      </c>
      <c r="D510" s="621">
        <v>14.242898</v>
      </c>
      <c r="E510" s="363">
        <v>18.05</v>
      </c>
      <c r="F510" s="443">
        <f t="shared" si="91"/>
        <v>20939.061000000002</v>
      </c>
      <c r="G510" s="363">
        <f t="shared" si="92"/>
        <v>78335.938999999998</v>
      </c>
      <c r="H510" s="365">
        <f t="shared" si="93"/>
        <v>0.26729827033796072</v>
      </c>
      <c r="I510" s="363"/>
    </row>
    <row r="511" spans="2:10" x14ac:dyDescent="0.25">
      <c r="B511" s="620">
        <v>42741</v>
      </c>
      <c r="C511" s="362">
        <v>6000</v>
      </c>
      <c r="D511" s="621">
        <v>14.54599</v>
      </c>
      <c r="E511" s="363">
        <v>17.98</v>
      </c>
      <c r="F511" s="443">
        <f t="shared" si="91"/>
        <v>20604.060000000005</v>
      </c>
      <c r="G511" s="363">
        <f t="shared" si="92"/>
        <v>87275.94</v>
      </c>
      <c r="H511" s="365">
        <f t="shared" si="93"/>
        <v>0.23607949682352322</v>
      </c>
      <c r="I511" s="363"/>
    </row>
    <row r="512" spans="2:10" ht="15" customHeight="1" x14ac:dyDescent="0.25">
      <c r="B512" s="620">
        <v>42748</v>
      </c>
      <c r="C512" s="362">
        <v>6000</v>
      </c>
      <c r="D512" s="621">
        <v>14.527687999999999</v>
      </c>
      <c r="E512" s="363">
        <v>17.46</v>
      </c>
      <c r="F512" s="443">
        <f t="shared" si="91"/>
        <v>17593.872000000007</v>
      </c>
      <c r="G512" s="363">
        <f t="shared" si="92"/>
        <v>87166.127999999997</v>
      </c>
      <c r="H512" s="365">
        <f t="shared" si="93"/>
        <v>0.20184299112150547</v>
      </c>
      <c r="I512" s="363"/>
    </row>
    <row r="513" spans="1:9" x14ac:dyDescent="0.25">
      <c r="A513" s="226" t="s">
        <v>325</v>
      </c>
      <c r="B513" s="620">
        <v>42754</v>
      </c>
      <c r="C513" s="362">
        <v>6000</v>
      </c>
      <c r="D513" s="621">
        <v>14.527687999999999</v>
      </c>
      <c r="E513" s="363">
        <v>17.27</v>
      </c>
      <c r="F513" s="443">
        <f t="shared" si="91"/>
        <v>16453.871999999999</v>
      </c>
      <c r="G513" s="363">
        <f t="shared" si="92"/>
        <v>87166.127999999997</v>
      </c>
      <c r="H513" s="365">
        <f t="shared" si="93"/>
        <v>0.1887645164185795</v>
      </c>
      <c r="I513" s="363"/>
    </row>
    <row r="514" spans="1:9" x14ac:dyDescent="0.25">
      <c r="A514" t="s">
        <v>325</v>
      </c>
      <c r="B514" s="620">
        <v>42760</v>
      </c>
      <c r="C514" s="362">
        <v>6000</v>
      </c>
      <c r="D514" s="621">
        <v>14.527687999999999</v>
      </c>
      <c r="E514" s="363">
        <v>17.75</v>
      </c>
      <c r="F514" s="443">
        <f t="shared" ref="F514:F528" si="94">C514*(E514-D514)</f>
        <v>19333.872000000003</v>
      </c>
      <c r="G514" s="363">
        <f t="shared" ref="G514:G528" si="95">IF(C514=0, 0,D514*C514)</f>
        <v>87166.127999999997</v>
      </c>
      <c r="H514" s="365">
        <f t="shared" ref="H514:H528" si="96">IF(C514=0, D514, (E514-D514)/D514)</f>
        <v>0.22180487356281334</v>
      </c>
      <c r="I514" s="363"/>
    </row>
    <row r="515" spans="1:9" x14ac:dyDescent="0.25">
      <c r="A515" t="s">
        <v>357</v>
      </c>
      <c r="B515" s="620">
        <v>42761</v>
      </c>
      <c r="C515" s="362">
        <v>6000</v>
      </c>
      <c r="D515" s="621">
        <v>14.50817</v>
      </c>
      <c r="E515" s="363">
        <v>17.75</v>
      </c>
      <c r="F515" s="443">
        <f t="shared" si="94"/>
        <v>19450.98</v>
      </c>
      <c r="G515" s="363">
        <f t="shared" si="95"/>
        <v>87049.02</v>
      </c>
      <c r="H515" s="365">
        <f t="shared" si="96"/>
        <v>0.22344858104088938</v>
      </c>
      <c r="I515" s="363"/>
    </row>
    <row r="516" spans="1:9" x14ac:dyDescent="0.25">
      <c r="A516" t="s">
        <v>360</v>
      </c>
      <c r="B516" s="620">
        <v>42762</v>
      </c>
      <c r="C516" s="362">
        <v>6100</v>
      </c>
      <c r="D516" s="621">
        <v>14.553610000000001</v>
      </c>
      <c r="E516" s="363">
        <v>17.41</v>
      </c>
      <c r="F516" s="443">
        <f t="shared" si="94"/>
        <v>17423.978999999996</v>
      </c>
      <c r="G516" s="363">
        <f t="shared" si="95"/>
        <v>88777.021000000008</v>
      </c>
      <c r="H516" s="365">
        <f t="shared" si="96"/>
        <v>0.19626676817641803</v>
      </c>
      <c r="I516" s="363"/>
    </row>
    <row r="517" spans="1:9" x14ac:dyDescent="0.25">
      <c r="A517" t="s">
        <v>370</v>
      </c>
      <c r="B517" s="620">
        <v>42765</v>
      </c>
      <c r="C517" s="362">
        <v>6900</v>
      </c>
      <c r="D517" s="621">
        <v>14.793915999999999</v>
      </c>
      <c r="E517" s="363">
        <v>16.53</v>
      </c>
      <c r="F517" s="443">
        <f t="shared" si="94"/>
        <v>11978.979600000011</v>
      </c>
      <c r="G517" s="363">
        <f t="shared" si="95"/>
        <v>102078.02039999999</v>
      </c>
      <c r="H517" s="365">
        <f t="shared" si="96"/>
        <v>0.11735121383682331</v>
      </c>
      <c r="I517" s="363"/>
    </row>
    <row r="518" spans="1:9" x14ac:dyDescent="0.25">
      <c r="A518" t="s">
        <v>371</v>
      </c>
      <c r="B518" s="620">
        <v>42766</v>
      </c>
      <c r="C518" s="362">
        <v>6900</v>
      </c>
      <c r="D518" s="621">
        <v>14.783497000000001</v>
      </c>
      <c r="E518" s="363">
        <v>16.75</v>
      </c>
      <c r="F518" s="443">
        <f t="shared" si="94"/>
        <v>13568.870699999996</v>
      </c>
      <c r="G518" s="363">
        <f t="shared" si="95"/>
        <v>102006.1293</v>
      </c>
      <c r="H518" s="365">
        <f t="shared" si="96"/>
        <v>0.13302015078029233</v>
      </c>
      <c r="I518" s="363"/>
    </row>
    <row r="519" spans="1:9" x14ac:dyDescent="0.25">
      <c r="B519" s="620">
        <v>42767</v>
      </c>
      <c r="C519" s="362">
        <v>6000</v>
      </c>
      <c r="D519" s="621">
        <v>14.442175000000001</v>
      </c>
      <c r="E519" s="363">
        <v>16.59</v>
      </c>
      <c r="F519" s="443">
        <f t="shared" si="94"/>
        <v>12886.949999999995</v>
      </c>
      <c r="G519" s="363">
        <f t="shared" si="95"/>
        <v>86653.05</v>
      </c>
      <c r="H519" s="365">
        <f t="shared" si="96"/>
        <v>0.14871894295699914</v>
      </c>
      <c r="I519" s="363"/>
    </row>
    <row r="520" spans="1:9" x14ac:dyDescent="0.25">
      <c r="B520" s="620">
        <v>42767</v>
      </c>
      <c r="C520" s="362">
        <v>7000</v>
      </c>
      <c r="D520" s="621">
        <v>14.725436</v>
      </c>
      <c r="E520" s="363">
        <v>16.59</v>
      </c>
      <c r="F520" s="443">
        <f t="shared" si="94"/>
        <v>13051.947999999999</v>
      </c>
      <c r="G520" s="363">
        <f t="shared" si="95"/>
        <v>103078.052</v>
      </c>
      <c r="H520" s="365">
        <f t="shared" si="96"/>
        <v>0.1266219893251378</v>
      </c>
      <c r="I520" s="363"/>
    </row>
    <row r="521" spans="1:9" x14ac:dyDescent="0.25">
      <c r="B521" s="620">
        <v>42767</v>
      </c>
      <c r="C521" s="362">
        <v>7200</v>
      </c>
      <c r="D521" s="621">
        <v>14.771951</v>
      </c>
      <c r="E521" s="363">
        <v>16.59</v>
      </c>
      <c r="F521" s="443">
        <f t="shared" si="94"/>
        <v>13089.952800000001</v>
      </c>
      <c r="G521" s="363">
        <f t="shared" si="95"/>
        <v>106358.0472</v>
      </c>
      <c r="H521" s="365">
        <f t="shared" si="96"/>
        <v>0.12307439958337259</v>
      </c>
      <c r="I521" s="363"/>
    </row>
    <row r="522" spans="1:9" x14ac:dyDescent="0.25">
      <c r="A522" t="s">
        <v>375</v>
      </c>
      <c r="B522" s="620">
        <v>42767</v>
      </c>
      <c r="C522" s="362">
        <v>6500</v>
      </c>
      <c r="D522" s="621">
        <v>14.578353999999999</v>
      </c>
      <c r="E522" s="363">
        <v>16.59</v>
      </c>
      <c r="F522" s="443">
        <f t="shared" si="94"/>
        <v>13075.699000000004</v>
      </c>
      <c r="G522" s="363">
        <f t="shared" si="95"/>
        <v>94759.300999999992</v>
      </c>
      <c r="H522" s="365">
        <f t="shared" si="96"/>
        <v>0.13798855481215511</v>
      </c>
      <c r="I522" s="363"/>
    </row>
    <row r="523" spans="1:9" x14ac:dyDescent="0.25">
      <c r="A523" t="s">
        <v>377</v>
      </c>
      <c r="B523" s="620">
        <v>42768</v>
      </c>
      <c r="C523" s="362">
        <v>6000</v>
      </c>
      <c r="D523" s="621">
        <v>14.368788</v>
      </c>
      <c r="E523" s="363">
        <v>16.68</v>
      </c>
      <c r="F523" s="443">
        <f t="shared" si="94"/>
        <v>13867.271999999995</v>
      </c>
      <c r="G523" s="363">
        <f>IF(C523=0, 0,D523*C523)</f>
        <v>86212.728000000003</v>
      </c>
      <c r="H523" s="365">
        <f t="shared" si="96"/>
        <v>0.16084947456946261</v>
      </c>
      <c r="I523" s="363"/>
    </row>
    <row r="524" spans="1:9" x14ac:dyDescent="0.25">
      <c r="A524" t="s">
        <v>384</v>
      </c>
      <c r="B524" s="620">
        <v>42769</v>
      </c>
      <c r="C524" s="362">
        <v>5300</v>
      </c>
      <c r="D524" s="621">
        <v>14.006677</v>
      </c>
      <c r="E524" s="363">
        <v>17.23</v>
      </c>
      <c r="F524" s="443">
        <f t="shared" si="94"/>
        <v>17083.611900000004</v>
      </c>
      <c r="G524" s="363">
        <f t="shared" si="95"/>
        <v>74235.388099999996</v>
      </c>
      <c r="H524" s="365">
        <f t="shared" si="96"/>
        <v>0.2301276027140485</v>
      </c>
      <c r="I524" s="363"/>
    </row>
    <row r="525" spans="1:9" x14ac:dyDescent="0.25">
      <c r="A525" t="s">
        <v>394</v>
      </c>
      <c r="B525" s="620">
        <v>42772</v>
      </c>
      <c r="C525" s="362">
        <v>6000</v>
      </c>
      <c r="D525" s="621">
        <v>14.311230999999999</v>
      </c>
      <c r="E525" s="363">
        <v>16.52</v>
      </c>
      <c r="F525" s="443">
        <f t="shared" si="94"/>
        <v>13252.614000000001</v>
      </c>
      <c r="G525" s="363">
        <f t="shared" si="95"/>
        <v>85867.385999999999</v>
      </c>
      <c r="H525" s="365">
        <f t="shared" si="96"/>
        <v>0.15433815581622576</v>
      </c>
      <c r="I525" s="363"/>
    </row>
    <row r="526" spans="1:9" x14ac:dyDescent="0.25">
      <c r="A526" t="s">
        <v>399</v>
      </c>
      <c r="B526" s="620">
        <v>42773</v>
      </c>
      <c r="C526" s="362">
        <v>6600</v>
      </c>
      <c r="D526" s="621">
        <v>14.461574000000001</v>
      </c>
      <c r="E526" s="363">
        <v>16.03</v>
      </c>
      <c r="F526" s="443">
        <f t="shared" si="94"/>
        <v>10351.611600000004</v>
      </c>
      <c r="G526" s="363">
        <f t="shared" si="95"/>
        <v>95446.388400000011</v>
      </c>
      <c r="H526" s="365">
        <f t="shared" si="96"/>
        <v>0.10845472283998965</v>
      </c>
      <c r="I526" s="363"/>
    </row>
    <row r="527" spans="1:9" x14ac:dyDescent="0.25">
      <c r="A527" t="s">
        <v>422</v>
      </c>
      <c r="B527" s="620">
        <v>42781</v>
      </c>
      <c r="C527" s="362">
        <v>5700</v>
      </c>
      <c r="D527" s="621">
        <v>14.140828000000001</v>
      </c>
      <c r="E527" s="363">
        <v>16.3</v>
      </c>
      <c r="F527" s="443">
        <f t="shared" si="94"/>
        <v>12307.2804</v>
      </c>
      <c r="G527" s="363">
        <f t="shared" si="95"/>
        <v>80602.719600000011</v>
      </c>
      <c r="H527" s="365">
        <f t="shared" si="96"/>
        <v>0.1526906345229572</v>
      </c>
      <c r="I527" s="363"/>
    </row>
    <row r="528" spans="1:9" x14ac:dyDescent="0.25">
      <c r="A528" t="s">
        <v>424</v>
      </c>
      <c r="B528" s="620">
        <v>42782</v>
      </c>
      <c r="C528" s="362">
        <v>5700</v>
      </c>
      <c r="D528" s="621">
        <v>14.103</v>
      </c>
      <c r="E528" s="363">
        <v>16.170000000000002</v>
      </c>
      <c r="F528" s="443">
        <f t="shared" si="94"/>
        <v>11781.900000000011</v>
      </c>
      <c r="G528" s="363">
        <f t="shared" si="95"/>
        <v>80387.100000000006</v>
      </c>
      <c r="H528" s="365">
        <f t="shared" si="96"/>
        <v>0.14656456073175933</v>
      </c>
      <c r="I528" s="363"/>
    </row>
    <row r="529" spans="1:13" x14ac:dyDescent="0.25">
      <c r="B529" s="620"/>
      <c r="C529" s="362"/>
      <c r="D529" s="621"/>
      <c r="E529" s="363"/>
      <c r="F529" s="443"/>
      <c r="G529" s="363"/>
      <c r="H529" s="365"/>
      <c r="I529" s="363"/>
    </row>
    <row r="530" spans="1:13" x14ac:dyDescent="0.25">
      <c r="B530" s="620"/>
      <c r="C530" s="362"/>
      <c r="D530" s="621"/>
      <c r="E530" s="363"/>
      <c r="F530" s="443"/>
      <c r="G530" s="363"/>
      <c r="H530" s="365"/>
      <c r="I530" s="363"/>
    </row>
    <row r="531" spans="1:13" x14ac:dyDescent="0.25">
      <c r="B531" s="620"/>
      <c r="C531" s="362"/>
      <c r="D531" s="621"/>
      <c r="E531" s="363"/>
      <c r="F531" s="443"/>
      <c r="G531" s="363"/>
      <c r="H531" s="365"/>
      <c r="I531" s="363"/>
    </row>
    <row r="532" spans="1:13" x14ac:dyDescent="0.25">
      <c r="B532" s="620"/>
      <c r="C532" s="362"/>
      <c r="D532" s="621"/>
      <c r="E532" s="363"/>
      <c r="F532" s="443"/>
      <c r="G532" s="363"/>
      <c r="H532" s="365"/>
      <c r="I532" s="363"/>
    </row>
    <row r="536" spans="1:13" x14ac:dyDescent="0.25">
      <c r="L536" t="s">
        <v>65</v>
      </c>
      <c r="M536" s="227">
        <f>K799+M799-F799</f>
        <v>14615.571000001626</v>
      </c>
    </row>
    <row r="537" spans="1:13" x14ac:dyDescent="0.25">
      <c r="A537" s="510" t="s">
        <v>1</v>
      </c>
      <c r="B537" s="587" t="s">
        <v>2</v>
      </c>
      <c r="C537" s="510" t="s">
        <v>4</v>
      </c>
      <c r="D537" s="588" t="s">
        <v>5</v>
      </c>
      <c r="E537" s="511" t="s">
        <v>90</v>
      </c>
      <c r="F537" s="511" t="s">
        <v>60</v>
      </c>
      <c r="G537" s="510" t="s">
        <v>3</v>
      </c>
      <c r="H537" s="589" t="s">
        <v>6</v>
      </c>
      <c r="I537" s="588" t="s">
        <v>7</v>
      </c>
      <c r="J537" s="511" t="s">
        <v>89</v>
      </c>
      <c r="K537" s="511" t="s">
        <v>61</v>
      </c>
      <c r="L537" s="510" t="s">
        <v>37</v>
      </c>
      <c r="M537" s="511" t="s">
        <v>38</v>
      </c>
    </row>
    <row r="538" spans="1:13" x14ac:dyDescent="0.25">
      <c r="A538" s="512" t="s">
        <v>50</v>
      </c>
      <c r="B538" s="545">
        <v>42187</v>
      </c>
      <c r="C538" s="497">
        <v>1000</v>
      </c>
      <c r="D538" s="498">
        <v>27.25</v>
      </c>
      <c r="E538" s="499">
        <v>0</v>
      </c>
      <c r="F538" s="499">
        <f>C538*D538+E538</f>
        <v>27250</v>
      </c>
      <c r="G538" s="496">
        <v>42187</v>
      </c>
      <c r="H538" s="513">
        <v>2000</v>
      </c>
      <c r="I538" s="498">
        <v>27.34</v>
      </c>
      <c r="J538" s="499">
        <v>-5.49</v>
      </c>
      <c r="K538" s="499">
        <f>H538*I538-J538</f>
        <v>54685.49</v>
      </c>
      <c r="L538" s="496">
        <v>42257</v>
      </c>
      <c r="M538" s="499">
        <v>850.5</v>
      </c>
    </row>
    <row r="539" spans="1:13" x14ac:dyDescent="0.25">
      <c r="A539" s="514" t="s">
        <v>71</v>
      </c>
      <c r="B539" s="545">
        <v>42187</v>
      </c>
      <c r="C539" s="497">
        <v>80</v>
      </c>
      <c r="D539" s="498">
        <v>27.152249999999999</v>
      </c>
      <c r="E539" s="499">
        <v>0</v>
      </c>
      <c r="F539" s="499">
        <f t="shared" ref="F539:F602" si="97">C539*D539+E539</f>
        <v>2172.1799999999998</v>
      </c>
      <c r="G539" s="496">
        <v>42199</v>
      </c>
      <c r="H539" s="513">
        <v>102</v>
      </c>
      <c r="I539" s="498">
        <v>25.28</v>
      </c>
      <c r="J539" s="499">
        <v>0.05</v>
      </c>
      <c r="K539" s="499">
        <f t="shared" ref="K539:K566" si="98">H539*I539-J539</f>
        <v>2578.5099999999998</v>
      </c>
      <c r="L539" s="496">
        <v>42439</v>
      </c>
      <c r="M539" s="499">
        <v>483.9</v>
      </c>
    </row>
    <row r="540" spans="1:13" x14ac:dyDescent="0.25">
      <c r="A540" s="497"/>
      <c r="B540" s="545">
        <v>42187</v>
      </c>
      <c r="C540" s="497">
        <v>1000</v>
      </c>
      <c r="D540" s="498">
        <v>27.1</v>
      </c>
      <c r="E540" s="499">
        <v>0</v>
      </c>
      <c r="F540" s="499">
        <f t="shared" si="97"/>
        <v>27100</v>
      </c>
      <c r="G540" s="496">
        <v>42227</v>
      </c>
      <c r="H540" s="513">
        <v>200</v>
      </c>
      <c r="I540" s="498">
        <v>19.649999999999999</v>
      </c>
      <c r="J540" s="499">
        <v>7.0000000000000007E-2</v>
      </c>
      <c r="K540" s="499">
        <f t="shared" si="98"/>
        <v>3929.9299999999994</v>
      </c>
      <c r="L540" s="496">
        <v>42531</v>
      </c>
      <c r="M540" s="499">
        <v>483.9</v>
      </c>
    </row>
    <row r="541" spans="1:13" x14ac:dyDescent="0.25">
      <c r="A541" s="497"/>
      <c r="B541" s="608">
        <v>42187</v>
      </c>
      <c r="C541" s="497">
        <v>500</v>
      </c>
      <c r="D541" s="498">
        <v>27.039332999999999</v>
      </c>
      <c r="E541" s="499">
        <v>0</v>
      </c>
      <c r="F541" s="499">
        <f t="shared" si="97"/>
        <v>13519.666499999999</v>
      </c>
      <c r="G541" s="496">
        <v>42227</v>
      </c>
      <c r="H541" s="513">
        <v>200</v>
      </c>
      <c r="I541" s="498">
        <v>18.7</v>
      </c>
      <c r="J541" s="499">
        <v>7.0000000000000007E-2</v>
      </c>
      <c r="K541" s="499">
        <f t="shared" si="98"/>
        <v>3739.93</v>
      </c>
      <c r="L541" s="496">
        <v>42625</v>
      </c>
      <c r="M541" s="499">
        <v>433.9</v>
      </c>
    </row>
    <row r="542" spans="1:13" x14ac:dyDescent="0.25">
      <c r="A542" s="497"/>
      <c r="B542" s="608"/>
      <c r="C542" s="497">
        <v>500</v>
      </c>
      <c r="D542" s="498">
        <v>27.039332999999999</v>
      </c>
      <c r="E542" s="499">
        <v>0</v>
      </c>
      <c r="F542" s="499">
        <f t="shared" si="97"/>
        <v>13519.666499999999</v>
      </c>
      <c r="G542" s="496">
        <v>42257</v>
      </c>
      <c r="H542" s="513">
        <v>1600</v>
      </c>
      <c r="I542" s="498">
        <v>16.445</v>
      </c>
      <c r="J542" s="499">
        <v>0.48</v>
      </c>
      <c r="K542" s="499">
        <f t="shared" si="98"/>
        <v>26311.52</v>
      </c>
      <c r="L542" s="496">
        <v>42716</v>
      </c>
      <c r="M542" s="499">
        <v>500</v>
      </c>
    </row>
    <row r="543" spans="1:13" x14ac:dyDescent="0.25">
      <c r="A543" s="497"/>
      <c r="B543" s="608"/>
      <c r="C543" s="497">
        <v>500</v>
      </c>
      <c r="D543" s="498">
        <v>27.039332999999999</v>
      </c>
      <c r="E543" s="499">
        <v>0</v>
      </c>
      <c r="F543" s="499">
        <f t="shared" si="97"/>
        <v>13519.666499999999</v>
      </c>
      <c r="G543" s="609">
        <v>42265</v>
      </c>
      <c r="H543" s="513">
        <v>200</v>
      </c>
      <c r="I543" s="498">
        <v>15.65</v>
      </c>
      <c r="J543" s="499">
        <v>0.05</v>
      </c>
      <c r="K543" s="499">
        <f t="shared" si="98"/>
        <v>3129.95</v>
      </c>
      <c r="L543" s="497"/>
      <c r="M543" s="499"/>
    </row>
    <row r="544" spans="1:13" x14ac:dyDescent="0.25">
      <c r="A544" s="497"/>
      <c r="B544" s="608"/>
      <c r="C544" s="497">
        <v>500</v>
      </c>
      <c r="D544" s="498">
        <v>27.039332999999999</v>
      </c>
      <c r="E544" s="499">
        <v>0</v>
      </c>
      <c r="F544" s="499">
        <f t="shared" si="97"/>
        <v>13519.666499999999</v>
      </c>
      <c r="G544" s="609"/>
      <c r="H544" s="513">
        <v>2400</v>
      </c>
      <c r="I544" s="498">
        <v>15.7</v>
      </c>
      <c r="J544" s="499">
        <v>0.7</v>
      </c>
      <c r="K544" s="499">
        <f t="shared" si="98"/>
        <v>37679.300000000003</v>
      </c>
      <c r="L544" s="497"/>
      <c r="M544" s="499"/>
    </row>
    <row r="545" spans="1:13" x14ac:dyDescent="0.25">
      <c r="A545" s="497"/>
      <c r="B545" s="608"/>
      <c r="C545" s="497">
        <v>1000</v>
      </c>
      <c r="D545" s="498">
        <v>27.039332999999999</v>
      </c>
      <c r="E545" s="499">
        <v>0</v>
      </c>
      <c r="F545" s="499">
        <f t="shared" si="97"/>
        <v>27039.332999999999</v>
      </c>
      <c r="G545" s="496">
        <v>42271</v>
      </c>
      <c r="H545" s="590">
        <v>918</v>
      </c>
      <c r="I545" s="591">
        <v>16.45</v>
      </c>
      <c r="J545" s="592">
        <v>0.28000000000000003</v>
      </c>
      <c r="K545" s="592">
        <f t="shared" si="98"/>
        <v>15100.819999999998</v>
      </c>
      <c r="L545" s="497"/>
      <c r="M545" s="499"/>
    </row>
    <row r="546" spans="1:13" ht="60" x14ac:dyDescent="0.25">
      <c r="A546" s="497"/>
      <c r="B546" s="545">
        <v>42198</v>
      </c>
      <c r="C546" s="497">
        <v>100</v>
      </c>
      <c r="D546" s="498">
        <v>24.77</v>
      </c>
      <c r="E546" s="499">
        <v>0</v>
      </c>
      <c r="F546" s="499">
        <f t="shared" si="97"/>
        <v>2477</v>
      </c>
      <c r="G546" s="610" t="s">
        <v>139</v>
      </c>
      <c r="H546" s="513">
        <v>500</v>
      </c>
      <c r="I546" s="498">
        <v>15.95</v>
      </c>
      <c r="J546" s="499">
        <v>0.15</v>
      </c>
      <c r="K546" s="592">
        <f t="shared" si="98"/>
        <v>7974.85</v>
      </c>
      <c r="L546" s="497"/>
      <c r="M546" s="499"/>
    </row>
    <row r="547" spans="1:13" x14ac:dyDescent="0.25">
      <c r="A547" s="497"/>
      <c r="B547" s="545">
        <v>42205</v>
      </c>
      <c r="C547" s="497">
        <v>50</v>
      </c>
      <c r="D547" s="498">
        <v>24.35</v>
      </c>
      <c r="E547" s="499">
        <v>0</v>
      </c>
      <c r="F547" s="499">
        <f t="shared" si="97"/>
        <v>1217.5</v>
      </c>
      <c r="G547" s="610"/>
      <c r="H547" s="513">
        <v>500</v>
      </c>
      <c r="I547" s="498">
        <v>16.100000000000001</v>
      </c>
      <c r="J547" s="499">
        <v>0.15</v>
      </c>
      <c r="K547" s="592">
        <f t="shared" si="98"/>
        <v>8049.8500000000013</v>
      </c>
      <c r="L547" s="497"/>
      <c r="M547" s="499"/>
    </row>
    <row r="548" spans="1:13" x14ac:dyDescent="0.25">
      <c r="A548" s="497"/>
      <c r="B548" s="545">
        <v>42207</v>
      </c>
      <c r="C548" s="497">
        <v>20</v>
      </c>
      <c r="D548" s="498">
        <v>24.02</v>
      </c>
      <c r="E548" s="499">
        <v>0</v>
      </c>
      <c r="F548" s="499">
        <f t="shared" si="97"/>
        <v>480.4</v>
      </c>
      <c r="G548" s="610"/>
      <c r="H548" s="513">
        <v>500</v>
      </c>
      <c r="I548" s="498">
        <v>16.170000000000002</v>
      </c>
      <c r="J548" s="499">
        <v>0.15</v>
      </c>
      <c r="K548" s="592">
        <f t="shared" si="98"/>
        <v>8084.8500000000013</v>
      </c>
      <c r="L548" s="497"/>
      <c r="M548" s="499"/>
    </row>
    <row r="549" spans="1:13" x14ac:dyDescent="0.25">
      <c r="A549" s="497"/>
      <c r="B549" s="545">
        <v>42207</v>
      </c>
      <c r="C549" s="497">
        <v>20</v>
      </c>
      <c r="D549" s="498">
        <v>23.91</v>
      </c>
      <c r="E549" s="499">
        <v>0</v>
      </c>
      <c r="F549" s="499">
        <f t="shared" si="97"/>
        <v>478.2</v>
      </c>
      <c r="G549" s="610"/>
      <c r="H549" s="513">
        <v>500</v>
      </c>
      <c r="I549" s="498">
        <v>16.28</v>
      </c>
      <c r="J549" s="499">
        <v>0.15</v>
      </c>
      <c r="K549" s="592">
        <f t="shared" si="98"/>
        <v>8139.8500000000013</v>
      </c>
      <c r="L549" s="499"/>
      <c r="M549" s="499"/>
    </row>
    <row r="550" spans="1:13" x14ac:dyDescent="0.25">
      <c r="A550" s="497"/>
      <c r="B550" s="545">
        <v>42207</v>
      </c>
      <c r="C550" s="497">
        <v>20</v>
      </c>
      <c r="D550" s="498">
        <v>23.7</v>
      </c>
      <c r="E550" s="499">
        <v>0</v>
      </c>
      <c r="F550" s="499">
        <f t="shared" si="97"/>
        <v>474</v>
      </c>
      <c r="G550" s="610"/>
      <c r="H550" s="513">
        <v>500</v>
      </c>
      <c r="I550" s="498">
        <v>16.39</v>
      </c>
      <c r="J550" s="499">
        <v>0.15</v>
      </c>
      <c r="K550" s="592">
        <f t="shared" si="98"/>
        <v>8194.85</v>
      </c>
      <c r="L550" s="497"/>
      <c r="M550" s="499"/>
    </row>
    <row r="551" spans="1:13" x14ac:dyDescent="0.25">
      <c r="A551" s="497"/>
      <c r="B551" s="545">
        <v>42207</v>
      </c>
      <c r="C551" s="497">
        <v>20</v>
      </c>
      <c r="D551" s="498">
        <v>23.6</v>
      </c>
      <c r="E551" s="499">
        <v>0</v>
      </c>
      <c r="F551" s="499">
        <f t="shared" si="97"/>
        <v>472</v>
      </c>
      <c r="G551" s="610"/>
      <c r="H551" s="513">
        <v>500</v>
      </c>
      <c r="I551" s="498">
        <v>16.55</v>
      </c>
      <c r="J551" s="499">
        <v>0.17</v>
      </c>
      <c r="K551" s="592">
        <f t="shared" si="98"/>
        <v>8274.83</v>
      </c>
      <c r="L551" s="497"/>
      <c r="M551" s="499"/>
    </row>
    <row r="552" spans="1:13" x14ac:dyDescent="0.25">
      <c r="A552" s="497"/>
      <c r="B552" s="545">
        <v>42209</v>
      </c>
      <c r="C552" s="497">
        <v>40</v>
      </c>
      <c r="D552" s="498">
        <v>22.3</v>
      </c>
      <c r="E552" s="499">
        <v>0</v>
      </c>
      <c r="F552" s="499">
        <f t="shared" si="97"/>
        <v>892</v>
      </c>
      <c r="G552" s="610"/>
      <c r="H552" s="513">
        <v>50</v>
      </c>
      <c r="I552" s="498">
        <v>16.55</v>
      </c>
      <c r="J552" s="499">
        <v>0</v>
      </c>
      <c r="K552" s="592">
        <f t="shared" si="98"/>
        <v>827.5</v>
      </c>
      <c r="L552" s="497"/>
      <c r="M552" s="499"/>
    </row>
    <row r="553" spans="1:13" x14ac:dyDescent="0.25">
      <c r="A553" s="499"/>
      <c r="B553" s="545">
        <v>42221</v>
      </c>
      <c r="C553" s="497">
        <v>12</v>
      </c>
      <c r="D553" s="498">
        <v>20.95</v>
      </c>
      <c r="E553" s="499">
        <v>0</v>
      </c>
      <c r="F553" s="499">
        <f t="shared" si="97"/>
        <v>251.39999999999998</v>
      </c>
      <c r="G553" s="610"/>
      <c r="H553" s="513">
        <v>28</v>
      </c>
      <c r="I553" s="498">
        <v>16.68</v>
      </c>
      <c r="J553" s="499">
        <v>0.01</v>
      </c>
      <c r="K553" s="592">
        <f t="shared" si="98"/>
        <v>467.03</v>
      </c>
      <c r="L553" s="513"/>
      <c r="M553" s="499"/>
    </row>
    <row r="554" spans="1:13" x14ac:dyDescent="0.25">
      <c r="A554" s="497"/>
      <c r="B554" s="545">
        <v>42223</v>
      </c>
      <c r="C554" s="497">
        <v>100</v>
      </c>
      <c r="D554" s="498">
        <v>20.399999999999999</v>
      </c>
      <c r="E554" s="499">
        <v>0</v>
      </c>
      <c r="F554" s="499">
        <f t="shared" si="97"/>
        <v>2039.9999999999998</v>
      </c>
      <c r="G554" s="496">
        <v>42285</v>
      </c>
      <c r="H554" s="513">
        <v>632</v>
      </c>
      <c r="I554" s="498">
        <v>17.850000000000001</v>
      </c>
      <c r="J554" s="499">
        <v>0.21</v>
      </c>
      <c r="K554" s="592">
        <f t="shared" si="98"/>
        <v>11280.990000000002</v>
      </c>
      <c r="L554" s="499"/>
      <c r="M554" s="499"/>
    </row>
    <row r="555" spans="1:13" x14ac:dyDescent="0.25">
      <c r="A555" s="499"/>
      <c r="B555" s="545">
        <v>42226</v>
      </c>
      <c r="C555" s="497">
        <v>200</v>
      </c>
      <c r="D555" s="498">
        <v>19.95</v>
      </c>
      <c r="E555" s="499">
        <v>0</v>
      </c>
      <c r="F555" s="499">
        <f t="shared" si="97"/>
        <v>3990</v>
      </c>
      <c r="G555" s="496">
        <v>42297</v>
      </c>
      <c r="H555" s="513">
        <v>500</v>
      </c>
      <c r="I555" s="498">
        <v>19.149999999999999</v>
      </c>
      <c r="J555" s="499">
        <v>0.18</v>
      </c>
      <c r="K555" s="592">
        <f t="shared" si="98"/>
        <v>9574.82</v>
      </c>
      <c r="L555" s="497"/>
      <c r="M555" s="499"/>
    </row>
    <row r="556" spans="1:13" x14ac:dyDescent="0.25">
      <c r="A556" s="497"/>
      <c r="B556" s="545">
        <v>42226</v>
      </c>
      <c r="C556" s="497">
        <v>50</v>
      </c>
      <c r="D556" s="498">
        <v>20.010000000000002</v>
      </c>
      <c r="E556" s="499">
        <v>0</v>
      </c>
      <c r="F556" s="499">
        <f t="shared" si="97"/>
        <v>1000.5000000000001</v>
      </c>
      <c r="G556" s="496">
        <v>42300</v>
      </c>
      <c r="H556" s="513">
        <v>1000</v>
      </c>
      <c r="I556" s="498">
        <v>18.62</v>
      </c>
      <c r="J556" s="499">
        <v>0.34</v>
      </c>
      <c r="K556" s="592">
        <f t="shared" si="98"/>
        <v>18619.66</v>
      </c>
      <c r="L556" s="497"/>
      <c r="M556" s="499"/>
    </row>
    <row r="557" spans="1:13" x14ac:dyDescent="0.25">
      <c r="A557" s="497"/>
      <c r="B557" s="545">
        <v>42226</v>
      </c>
      <c r="C557" s="497">
        <v>100</v>
      </c>
      <c r="D557" s="498">
        <v>20.2</v>
      </c>
      <c r="E557" s="499">
        <v>0</v>
      </c>
      <c r="F557" s="499">
        <f t="shared" si="97"/>
        <v>2020</v>
      </c>
      <c r="G557" s="496">
        <v>42312</v>
      </c>
      <c r="H557" s="513">
        <v>2500</v>
      </c>
      <c r="I557" s="498">
        <v>18.48</v>
      </c>
      <c r="J557" s="499">
        <v>7.8</v>
      </c>
      <c r="K557" s="499">
        <f t="shared" si="98"/>
        <v>46192.2</v>
      </c>
      <c r="L557" s="497"/>
      <c r="M557" s="499"/>
    </row>
    <row r="558" spans="1:13" x14ac:dyDescent="0.25">
      <c r="A558" s="497"/>
      <c r="B558" s="545">
        <v>42227</v>
      </c>
      <c r="C558" s="497">
        <v>200</v>
      </c>
      <c r="D558" s="498">
        <v>18.399999999999999</v>
      </c>
      <c r="E558" s="499">
        <v>0</v>
      </c>
      <c r="F558" s="499">
        <f t="shared" si="97"/>
        <v>3679.9999999999995</v>
      </c>
      <c r="G558" s="496">
        <v>42313</v>
      </c>
      <c r="H558" s="513">
        <v>3000</v>
      </c>
      <c r="I558" s="498">
        <v>19.059999999999999</v>
      </c>
      <c r="J558" s="499">
        <v>1.05</v>
      </c>
      <c r="K558" s="499">
        <f t="shared" si="98"/>
        <v>57178.94999999999</v>
      </c>
      <c r="L558" s="497"/>
      <c r="M558" s="499"/>
    </row>
    <row r="559" spans="1:13" x14ac:dyDescent="0.25">
      <c r="A559" s="497"/>
      <c r="B559" s="545">
        <v>42227</v>
      </c>
      <c r="C559" s="497">
        <v>200</v>
      </c>
      <c r="D559" s="498">
        <v>19.55</v>
      </c>
      <c r="E559" s="499">
        <v>0</v>
      </c>
      <c r="F559" s="499">
        <f t="shared" si="97"/>
        <v>3910</v>
      </c>
      <c r="G559" s="496">
        <v>42324</v>
      </c>
      <c r="H559" s="513">
        <v>2500</v>
      </c>
      <c r="I559" s="498">
        <v>18.8</v>
      </c>
      <c r="J559" s="499">
        <v>0.86</v>
      </c>
      <c r="K559" s="499">
        <f t="shared" si="98"/>
        <v>46999.14</v>
      </c>
      <c r="L559" s="499"/>
      <c r="M559" s="499"/>
    </row>
    <row r="560" spans="1:13" x14ac:dyDescent="0.25">
      <c r="A560" s="497"/>
      <c r="B560" s="545">
        <v>42234</v>
      </c>
      <c r="C560" s="497">
        <v>40</v>
      </c>
      <c r="D560" s="498">
        <v>18.149999999999999</v>
      </c>
      <c r="E560" s="499">
        <v>0</v>
      </c>
      <c r="F560" s="499">
        <f t="shared" si="97"/>
        <v>726</v>
      </c>
      <c r="G560" s="496">
        <v>42335</v>
      </c>
      <c r="H560" s="513">
        <v>3078</v>
      </c>
      <c r="I560" s="498">
        <v>17.649999999999999</v>
      </c>
      <c r="J560" s="499">
        <v>1</v>
      </c>
      <c r="K560" s="499">
        <f t="shared" si="98"/>
        <v>54325.7</v>
      </c>
      <c r="L560" s="497"/>
      <c r="M560" s="499"/>
    </row>
    <row r="561" spans="1:13" x14ac:dyDescent="0.25">
      <c r="A561" s="497"/>
      <c r="B561" s="545">
        <v>42234</v>
      </c>
      <c r="C561" s="497">
        <v>100</v>
      </c>
      <c r="D561" s="498">
        <v>18</v>
      </c>
      <c r="E561" s="499">
        <v>0</v>
      </c>
      <c r="F561" s="499">
        <f t="shared" si="97"/>
        <v>1800</v>
      </c>
      <c r="G561" s="496">
        <v>42347</v>
      </c>
      <c r="H561" s="513">
        <v>500</v>
      </c>
      <c r="I561" s="498">
        <v>16.149999999999999</v>
      </c>
      <c r="J561" s="499">
        <v>0.15</v>
      </c>
      <c r="K561" s="499">
        <f t="shared" si="98"/>
        <v>8074.8499999999995</v>
      </c>
      <c r="L561" s="497"/>
      <c r="M561" s="499"/>
    </row>
    <row r="562" spans="1:13" x14ac:dyDescent="0.25">
      <c r="A562" s="497"/>
      <c r="B562" s="545">
        <v>42235</v>
      </c>
      <c r="C562" s="497">
        <v>100</v>
      </c>
      <c r="D562" s="498">
        <v>17.78</v>
      </c>
      <c r="E562" s="499">
        <v>0</v>
      </c>
      <c r="F562" s="499">
        <f t="shared" si="97"/>
        <v>1778</v>
      </c>
      <c r="G562" s="496">
        <v>42353</v>
      </c>
      <c r="H562" s="513">
        <v>600</v>
      </c>
      <c r="I562" s="498">
        <v>14.95</v>
      </c>
      <c r="J562" s="499">
        <v>0.17</v>
      </c>
      <c r="K562" s="499">
        <f t="shared" si="98"/>
        <v>8969.83</v>
      </c>
      <c r="L562" s="497"/>
      <c r="M562" s="499"/>
    </row>
    <row r="563" spans="1:13" x14ac:dyDescent="0.25">
      <c r="A563" s="497"/>
      <c r="B563" s="545">
        <v>42235</v>
      </c>
      <c r="C563" s="497">
        <v>100</v>
      </c>
      <c r="D563" s="498">
        <v>17.68</v>
      </c>
      <c r="E563" s="499">
        <v>0</v>
      </c>
      <c r="F563" s="499">
        <f t="shared" si="97"/>
        <v>1768</v>
      </c>
      <c r="G563" s="496">
        <v>42354</v>
      </c>
      <c r="H563" s="513">
        <v>500</v>
      </c>
      <c r="I563" s="498">
        <v>14.32</v>
      </c>
      <c r="J563" s="499">
        <v>0.13</v>
      </c>
      <c r="K563" s="499">
        <f t="shared" si="98"/>
        <v>7159.87</v>
      </c>
      <c r="L563" s="497"/>
      <c r="M563" s="499"/>
    </row>
    <row r="564" spans="1:13" x14ac:dyDescent="0.25">
      <c r="A564" s="497"/>
      <c r="B564" s="545">
        <v>42240</v>
      </c>
      <c r="C564" s="497">
        <v>100</v>
      </c>
      <c r="D564" s="498">
        <v>16.649999999999999</v>
      </c>
      <c r="E564" s="499">
        <v>0</v>
      </c>
      <c r="F564" s="499">
        <f t="shared" si="97"/>
        <v>1664.9999999999998</v>
      </c>
      <c r="G564" s="496">
        <v>42361</v>
      </c>
      <c r="H564" s="513">
        <v>500</v>
      </c>
      <c r="I564" s="498">
        <v>12.83</v>
      </c>
      <c r="J564" s="499">
        <v>0.12</v>
      </c>
      <c r="K564" s="499">
        <f t="shared" si="98"/>
        <v>6414.88</v>
      </c>
      <c r="L564" s="497"/>
      <c r="M564" s="499"/>
    </row>
    <row r="565" spans="1:13" x14ac:dyDescent="0.25">
      <c r="A565" s="497"/>
      <c r="B565" s="545">
        <v>42240</v>
      </c>
      <c r="C565" s="497">
        <v>100</v>
      </c>
      <c r="D565" s="498">
        <v>16.100000000000001</v>
      </c>
      <c r="E565" s="499">
        <v>0</v>
      </c>
      <c r="F565" s="499">
        <f t="shared" si="97"/>
        <v>1610.0000000000002</v>
      </c>
      <c r="G565" s="496">
        <v>42362</v>
      </c>
      <c r="H565" s="513">
        <v>1222</v>
      </c>
      <c r="I565" s="498">
        <v>12.75</v>
      </c>
      <c r="J565" s="499">
        <v>0.28999999999999998</v>
      </c>
      <c r="K565" s="499">
        <f t="shared" si="98"/>
        <v>15580.21</v>
      </c>
      <c r="L565" s="497"/>
      <c r="M565" s="499"/>
    </row>
    <row r="566" spans="1:13" x14ac:dyDescent="0.25">
      <c r="A566" s="497"/>
      <c r="B566" s="545">
        <v>42257</v>
      </c>
      <c r="C566" s="497">
        <v>1500</v>
      </c>
      <c r="D566" s="498">
        <v>16.350000000000001</v>
      </c>
      <c r="E566" s="499">
        <v>0</v>
      </c>
      <c r="F566" s="499">
        <f t="shared" si="97"/>
        <v>24525.000000000004</v>
      </c>
      <c r="G566" s="496">
        <v>42367</v>
      </c>
      <c r="H566" s="513">
        <v>1000</v>
      </c>
      <c r="I566" s="498">
        <v>13.15</v>
      </c>
      <c r="J566" s="499">
        <v>0.24</v>
      </c>
      <c r="K566" s="499">
        <f t="shared" si="98"/>
        <v>13149.76</v>
      </c>
      <c r="L566" s="497"/>
      <c r="M566" s="499"/>
    </row>
    <row r="567" spans="1:13" x14ac:dyDescent="0.25">
      <c r="A567" s="497"/>
      <c r="B567" s="545">
        <v>42258</v>
      </c>
      <c r="C567" s="497">
        <v>100</v>
      </c>
      <c r="D567" s="498">
        <v>16.100000000000001</v>
      </c>
      <c r="E567" s="499">
        <v>0</v>
      </c>
      <c r="F567" s="499">
        <f t="shared" si="97"/>
        <v>1610.0000000000002</v>
      </c>
      <c r="G567" s="496">
        <v>42367</v>
      </c>
      <c r="H567" s="513">
        <v>2178</v>
      </c>
      <c r="I567" s="498">
        <v>13.75</v>
      </c>
      <c r="J567" s="499">
        <v>0.55000000000000004</v>
      </c>
      <c r="K567" s="499">
        <f>H567*I567-J567</f>
        <v>29946.95</v>
      </c>
      <c r="L567" s="497"/>
      <c r="M567" s="499"/>
    </row>
    <row r="568" spans="1:13" x14ac:dyDescent="0.25">
      <c r="A568" s="497"/>
      <c r="B568" s="545">
        <v>42261</v>
      </c>
      <c r="C568" s="497">
        <v>1000</v>
      </c>
      <c r="D568" s="498">
        <v>15.416</v>
      </c>
      <c r="E568" s="499">
        <v>0</v>
      </c>
      <c r="F568" s="499">
        <f t="shared" si="97"/>
        <v>15416</v>
      </c>
      <c r="G568" s="496">
        <v>42010</v>
      </c>
      <c r="H568" s="513">
        <v>1000</v>
      </c>
      <c r="I568" s="498">
        <v>12.63</v>
      </c>
      <c r="J568" s="499">
        <v>0.23</v>
      </c>
      <c r="K568" s="499">
        <f>H568*I568-J568</f>
        <v>12629.77</v>
      </c>
      <c r="L568" s="497"/>
      <c r="M568" s="499"/>
    </row>
    <row r="569" spans="1:13" x14ac:dyDescent="0.25">
      <c r="A569" s="497"/>
      <c r="B569" s="545">
        <v>42261</v>
      </c>
      <c r="C569" s="497">
        <v>1000</v>
      </c>
      <c r="D569" s="498">
        <v>15.1</v>
      </c>
      <c r="E569" s="499">
        <v>0</v>
      </c>
      <c r="F569" s="499">
        <f t="shared" si="97"/>
        <v>15100</v>
      </c>
      <c r="G569" s="593">
        <v>42374</v>
      </c>
      <c r="H569" s="513">
        <v>2000</v>
      </c>
      <c r="I569" s="498">
        <v>12.81</v>
      </c>
      <c r="J569" s="499">
        <v>0.47</v>
      </c>
      <c r="K569" s="499">
        <f t="shared" ref="K569:K581" si="99">H569*I569-J569</f>
        <v>25619.53</v>
      </c>
      <c r="L569" s="497"/>
      <c r="M569" s="499"/>
    </row>
    <row r="570" spans="1:13" x14ac:dyDescent="0.25">
      <c r="A570" s="497"/>
      <c r="B570" s="545">
        <v>42261</v>
      </c>
      <c r="C570" s="497">
        <v>200</v>
      </c>
      <c r="D570" s="498">
        <v>14.87</v>
      </c>
      <c r="E570" s="499">
        <v>0</v>
      </c>
      <c r="F570" s="499">
        <f t="shared" si="97"/>
        <v>2974</v>
      </c>
      <c r="G570" s="496">
        <v>42374</v>
      </c>
      <c r="H570" s="513">
        <v>1000</v>
      </c>
      <c r="I570" s="498">
        <v>12.82</v>
      </c>
      <c r="J570" s="499">
        <v>0.24</v>
      </c>
      <c r="K570" s="499">
        <f t="shared" si="99"/>
        <v>12819.76</v>
      </c>
      <c r="L570" s="497"/>
      <c r="M570" s="499"/>
    </row>
    <row r="571" spans="1:13" x14ac:dyDescent="0.25">
      <c r="A571" s="497"/>
      <c r="B571" s="545">
        <v>42261</v>
      </c>
      <c r="C571" s="497">
        <v>300</v>
      </c>
      <c r="D571" s="498">
        <v>14.87</v>
      </c>
      <c r="E571" s="499">
        <v>0</v>
      </c>
      <c r="F571" s="499">
        <f t="shared" si="97"/>
        <v>4461</v>
      </c>
      <c r="G571" s="496">
        <v>42398</v>
      </c>
      <c r="H571" s="513">
        <v>400</v>
      </c>
      <c r="I571" s="498">
        <v>9.5500000000000007</v>
      </c>
      <c r="J571" s="499">
        <v>7.0000000000000007E-2</v>
      </c>
      <c r="K571" s="499">
        <f t="shared" si="99"/>
        <v>3819.9300000000003</v>
      </c>
      <c r="L571" s="497"/>
      <c r="M571" s="499"/>
    </row>
    <row r="572" spans="1:13" x14ac:dyDescent="0.25">
      <c r="A572" s="497"/>
      <c r="B572" s="545">
        <v>42270</v>
      </c>
      <c r="C572" s="497">
        <v>478</v>
      </c>
      <c r="D572" s="498">
        <v>15.85</v>
      </c>
      <c r="E572" s="499">
        <v>0</v>
      </c>
      <c r="F572" s="499">
        <f t="shared" si="97"/>
        <v>7576.3</v>
      </c>
      <c r="G572" s="496">
        <v>42411</v>
      </c>
      <c r="H572" s="513">
        <v>500</v>
      </c>
      <c r="I572" s="498">
        <v>6.97</v>
      </c>
      <c r="J572" s="499">
        <v>0.08</v>
      </c>
      <c r="K572" s="499">
        <f t="shared" si="99"/>
        <v>3484.92</v>
      </c>
      <c r="L572" s="497"/>
      <c r="M572" s="499"/>
    </row>
    <row r="573" spans="1:13" x14ac:dyDescent="0.25">
      <c r="A573" s="497"/>
      <c r="B573" s="545">
        <v>42292</v>
      </c>
      <c r="C573" s="497">
        <v>500</v>
      </c>
      <c r="D573" s="498">
        <v>18.55</v>
      </c>
      <c r="E573" s="499">
        <v>0</v>
      </c>
      <c r="F573" s="499">
        <f t="shared" si="97"/>
        <v>9275</v>
      </c>
      <c r="G573" s="496">
        <v>42412</v>
      </c>
      <c r="H573" s="513">
        <v>200</v>
      </c>
      <c r="I573" s="498">
        <v>7.45</v>
      </c>
      <c r="J573" s="499">
        <v>0.03</v>
      </c>
      <c r="K573" s="499">
        <f t="shared" si="99"/>
        <v>1489.97</v>
      </c>
      <c r="L573" s="497"/>
      <c r="M573" s="499"/>
    </row>
    <row r="574" spans="1:13" x14ac:dyDescent="0.25">
      <c r="A574" s="497"/>
      <c r="B574" s="545">
        <v>42299</v>
      </c>
      <c r="C574" s="497">
        <v>500</v>
      </c>
      <c r="D574" s="498">
        <v>18.55</v>
      </c>
      <c r="E574" s="499">
        <v>0</v>
      </c>
      <c r="F574" s="499">
        <f t="shared" si="97"/>
        <v>9275</v>
      </c>
      <c r="G574" s="496">
        <v>42416</v>
      </c>
      <c r="H574" s="513">
        <v>500</v>
      </c>
      <c r="I574" s="498">
        <v>7.75</v>
      </c>
      <c r="J574" s="499">
        <v>0.08</v>
      </c>
      <c r="K574" s="499">
        <f t="shared" si="99"/>
        <v>3874.92</v>
      </c>
      <c r="L574" s="497"/>
      <c r="M574" s="499"/>
    </row>
    <row r="575" spans="1:13" x14ac:dyDescent="0.25">
      <c r="A575" s="497"/>
      <c r="B575" s="545">
        <v>42299</v>
      </c>
      <c r="C575" s="497">
        <v>500</v>
      </c>
      <c r="D575" s="498">
        <v>18.28</v>
      </c>
      <c r="E575" s="499">
        <v>0</v>
      </c>
      <c r="F575" s="499">
        <f t="shared" si="97"/>
        <v>9140</v>
      </c>
      <c r="G575" s="496">
        <v>42422</v>
      </c>
      <c r="H575" s="513">
        <v>2500</v>
      </c>
      <c r="I575" s="498">
        <v>7.47</v>
      </c>
      <c r="J575" s="499">
        <v>0.41</v>
      </c>
      <c r="K575" s="499">
        <f t="shared" si="99"/>
        <v>18674.59</v>
      </c>
      <c r="L575" s="497"/>
      <c r="M575" s="499"/>
    </row>
    <row r="576" spans="1:13" x14ac:dyDescent="0.25">
      <c r="A576" s="497"/>
      <c r="B576" s="545">
        <v>42299</v>
      </c>
      <c r="C576" s="497">
        <v>1000</v>
      </c>
      <c r="D576" s="498">
        <v>18.100000000000001</v>
      </c>
      <c r="E576" s="499">
        <v>0</v>
      </c>
      <c r="F576" s="499">
        <f t="shared" si="97"/>
        <v>18100</v>
      </c>
      <c r="G576" s="496">
        <v>42422</v>
      </c>
      <c r="H576" s="513">
        <v>1000</v>
      </c>
      <c r="I576" s="498">
        <v>7.49</v>
      </c>
      <c r="J576" s="499">
        <v>0.16</v>
      </c>
      <c r="K576" s="499">
        <f t="shared" si="99"/>
        <v>7489.84</v>
      </c>
      <c r="L576" s="497"/>
      <c r="M576" s="499"/>
    </row>
    <row r="577" spans="1:13" x14ac:dyDescent="0.25">
      <c r="A577" s="497"/>
      <c r="B577" s="608">
        <v>42306</v>
      </c>
      <c r="C577" s="497">
        <v>660</v>
      </c>
      <c r="D577" s="498">
        <v>17.8</v>
      </c>
      <c r="E577" s="499">
        <v>0</v>
      </c>
      <c r="F577" s="499">
        <f t="shared" si="97"/>
        <v>11748</v>
      </c>
      <c r="G577" s="496">
        <v>42426</v>
      </c>
      <c r="H577" s="513">
        <v>900</v>
      </c>
      <c r="I577" s="498">
        <v>7.7</v>
      </c>
      <c r="J577" s="499">
        <v>0.15</v>
      </c>
      <c r="K577" s="499">
        <f t="shared" si="99"/>
        <v>6929.85</v>
      </c>
      <c r="L577" s="497"/>
      <c r="M577" s="499"/>
    </row>
    <row r="578" spans="1:13" ht="30" x14ac:dyDescent="0.25">
      <c r="A578" s="497"/>
      <c r="B578" s="608"/>
      <c r="C578" s="497">
        <v>340</v>
      </c>
      <c r="D578" s="498">
        <v>17.8</v>
      </c>
      <c r="E578" s="499">
        <v>0</v>
      </c>
      <c r="F578" s="499">
        <f t="shared" si="97"/>
        <v>6052</v>
      </c>
      <c r="G578" s="611" t="s">
        <v>181</v>
      </c>
      <c r="H578" s="513">
        <v>500</v>
      </c>
      <c r="I578" s="498">
        <v>7.73</v>
      </c>
      <c r="J578" s="499">
        <v>0.08</v>
      </c>
      <c r="K578" s="499">
        <f t="shared" si="99"/>
        <v>3864.92</v>
      </c>
      <c r="L578" s="497"/>
      <c r="M578" s="499"/>
    </row>
    <row r="579" spans="1:13" x14ac:dyDescent="0.25">
      <c r="A579" s="497"/>
      <c r="B579" s="545">
        <v>42312</v>
      </c>
      <c r="C579" s="594">
        <v>500</v>
      </c>
      <c r="D579" s="591">
        <v>17.559999999999999</v>
      </c>
      <c r="E579" s="592">
        <v>6.95</v>
      </c>
      <c r="F579" s="592">
        <f t="shared" si="97"/>
        <v>8786.9500000000007</v>
      </c>
      <c r="G579" s="611"/>
      <c r="H579" s="513">
        <v>500</v>
      </c>
      <c r="I579" s="498">
        <v>7.96</v>
      </c>
      <c r="J579" s="499">
        <v>0.09</v>
      </c>
      <c r="K579" s="499">
        <f t="shared" si="99"/>
        <v>3979.91</v>
      </c>
      <c r="L579" s="497"/>
      <c r="M579" s="499"/>
    </row>
    <row r="580" spans="1:13" x14ac:dyDescent="0.25">
      <c r="A580" s="497"/>
      <c r="B580" s="545">
        <v>42313</v>
      </c>
      <c r="C580" s="497">
        <v>3000</v>
      </c>
      <c r="D580" s="498">
        <v>19.05</v>
      </c>
      <c r="E580" s="499">
        <v>0</v>
      </c>
      <c r="F580" s="499">
        <f t="shared" si="97"/>
        <v>57150</v>
      </c>
      <c r="G580" s="611"/>
      <c r="H580" s="513">
        <v>500</v>
      </c>
      <c r="I580" s="498">
        <v>8.0299999999999994</v>
      </c>
      <c r="J580" s="499">
        <v>0.09</v>
      </c>
      <c r="K580" s="499">
        <f t="shared" si="99"/>
        <v>4014.9099999999994</v>
      </c>
      <c r="L580" s="497"/>
      <c r="M580" s="498"/>
    </row>
    <row r="581" spans="1:13" x14ac:dyDescent="0.25">
      <c r="A581" s="497"/>
      <c r="B581" s="545">
        <v>42320</v>
      </c>
      <c r="C581" s="497">
        <v>500</v>
      </c>
      <c r="D581" s="498">
        <v>18.079999999999998</v>
      </c>
      <c r="E581" s="499">
        <v>0</v>
      </c>
      <c r="F581" s="499">
        <f t="shared" si="97"/>
        <v>9040</v>
      </c>
      <c r="G581" s="611"/>
      <c r="H581" s="513">
        <v>1500</v>
      </c>
      <c r="I581" s="498">
        <v>8.1</v>
      </c>
      <c r="J581" s="499">
        <v>0.26</v>
      </c>
      <c r="K581" s="499">
        <f t="shared" si="99"/>
        <v>12149.74</v>
      </c>
      <c r="L581" s="497"/>
      <c r="M581" s="499"/>
    </row>
    <row r="582" spans="1:13" x14ac:dyDescent="0.25">
      <c r="A582" s="497"/>
      <c r="B582" s="545">
        <v>42320</v>
      </c>
      <c r="C582" s="497">
        <v>1000</v>
      </c>
      <c r="D582" s="498">
        <v>18.05</v>
      </c>
      <c r="E582" s="499">
        <v>0</v>
      </c>
      <c r="F582" s="499">
        <f t="shared" si="97"/>
        <v>18050</v>
      </c>
      <c r="G582" s="496">
        <v>42429</v>
      </c>
      <c r="H582" s="513">
        <v>1000</v>
      </c>
      <c r="I582" s="498">
        <v>8.5399999999999991</v>
      </c>
      <c r="J582" s="499">
        <v>0.19</v>
      </c>
      <c r="K582" s="499">
        <f>H582*I582-J582</f>
        <v>8539.81</v>
      </c>
      <c r="L582" s="497"/>
      <c r="M582" s="595"/>
    </row>
    <row r="583" spans="1:13" x14ac:dyDescent="0.25">
      <c r="A583" s="497"/>
      <c r="B583" s="545">
        <v>42320</v>
      </c>
      <c r="C583" s="497">
        <v>1000</v>
      </c>
      <c r="D583" s="498">
        <v>17.82</v>
      </c>
      <c r="E583" s="499">
        <v>0</v>
      </c>
      <c r="F583" s="499">
        <f t="shared" si="97"/>
        <v>17820</v>
      </c>
      <c r="G583" s="496">
        <v>42429</v>
      </c>
      <c r="H583" s="513">
        <v>500</v>
      </c>
      <c r="I583" s="498">
        <v>7.95</v>
      </c>
      <c r="J583" s="499">
        <v>0.09</v>
      </c>
      <c r="K583" s="499">
        <f>H583*I583-J583</f>
        <v>3974.91</v>
      </c>
      <c r="L583" s="497"/>
      <c r="M583" s="499"/>
    </row>
    <row r="584" spans="1:13" x14ac:dyDescent="0.25">
      <c r="A584" s="497"/>
      <c r="B584" s="545">
        <v>42328</v>
      </c>
      <c r="C584" s="497">
        <v>3078</v>
      </c>
      <c r="D584" s="498">
        <v>17.47</v>
      </c>
      <c r="E584" s="499">
        <v>0</v>
      </c>
      <c r="F584" s="499">
        <f t="shared" si="97"/>
        <v>53772.659999999996</v>
      </c>
      <c r="G584" s="496">
        <v>42429</v>
      </c>
      <c r="H584" s="513">
        <v>500</v>
      </c>
      <c r="I584" s="498">
        <v>7.97</v>
      </c>
      <c r="J584" s="499">
        <v>0.09</v>
      </c>
      <c r="K584" s="499">
        <f t="shared" ref="K584:K643" si="100">H584*I584-J584</f>
        <v>3984.91</v>
      </c>
      <c r="L584" s="497"/>
      <c r="M584" s="499"/>
    </row>
    <row r="585" spans="1:13" x14ac:dyDescent="0.25">
      <c r="A585" s="497"/>
      <c r="B585" s="545">
        <v>42340</v>
      </c>
      <c r="C585" s="497">
        <v>3078</v>
      </c>
      <c r="D585" s="498">
        <v>17.739999999999998</v>
      </c>
      <c r="E585" s="499">
        <v>0</v>
      </c>
      <c r="F585" s="499">
        <f t="shared" si="97"/>
        <v>54603.719999999994</v>
      </c>
      <c r="G585" s="496">
        <v>42430</v>
      </c>
      <c r="H585" s="513">
        <v>500</v>
      </c>
      <c r="I585" s="498">
        <v>7.85</v>
      </c>
      <c r="J585" s="499">
        <v>0.09</v>
      </c>
      <c r="K585" s="499">
        <f t="shared" si="100"/>
        <v>3924.91</v>
      </c>
      <c r="L585" s="497"/>
      <c r="M585" s="499"/>
    </row>
    <row r="586" spans="1:13" x14ac:dyDescent="0.25">
      <c r="A586" s="497"/>
      <c r="B586" s="545">
        <v>42340</v>
      </c>
      <c r="C586" s="497">
        <v>500</v>
      </c>
      <c r="D586" s="498">
        <v>17.5</v>
      </c>
      <c r="E586" s="499">
        <v>0</v>
      </c>
      <c r="F586" s="499">
        <f t="shared" si="97"/>
        <v>8750</v>
      </c>
      <c r="G586" s="496">
        <v>42430</v>
      </c>
      <c r="H586" s="513">
        <v>500</v>
      </c>
      <c r="I586" s="498">
        <v>8.0299999999999994</v>
      </c>
      <c r="J586" s="499">
        <v>0.09</v>
      </c>
      <c r="K586" s="499">
        <f t="shared" si="100"/>
        <v>4014.9099999999994</v>
      </c>
      <c r="L586" s="499"/>
      <c r="M586" s="499"/>
    </row>
    <row r="587" spans="1:13" x14ac:dyDescent="0.25">
      <c r="A587" s="497"/>
      <c r="B587" s="545">
        <v>42345</v>
      </c>
      <c r="C587" s="497">
        <v>100</v>
      </c>
      <c r="D587" s="498">
        <v>16.7</v>
      </c>
      <c r="E587" s="499">
        <v>0</v>
      </c>
      <c r="F587" s="499">
        <f t="shared" si="97"/>
        <v>1670</v>
      </c>
      <c r="G587" s="496">
        <v>42431</v>
      </c>
      <c r="H587" s="513">
        <v>500</v>
      </c>
      <c r="I587" s="498">
        <v>8.3800000000000008</v>
      </c>
      <c r="J587" s="499">
        <v>0.09</v>
      </c>
      <c r="K587" s="499">
        <f t="shared" si="100"/>
        <v>4189.91</v>
      </c>
      <c r="L587" s="499"/>
      <c r="M587" s="499"/>
    </row>
    <row r="588" spans="1:13" x14ac:dyDescent="0.25">
      <c r="A588" s="497"/>
      <c r="B588" s="545">
        <v>42345</v>
      </c>
      <c r="C588" s="497">
        <v>500</v>
      </c>
      <c r="D588" s="498">
        <v>16.850000000000001</v>
      </c>
      <c r="E588" s="499">
        <v>0</v>
      </c>
      <c r="F588" s="499">
        <f t="shared" si="97"/>
        <v>8425</v>
      </c>
      <c r="G588" s="496">
        <v>42431</v>
      </c>
      <c r="H588" s="513">
        <v>500</v>
      </c>
      <c r="I588" s="498">
        <v>8.58</v>
      </c>
      <c r="J588" s="499">
        <v>0.09</v>
      </c>
      <c r="K588" s="499">
        <f t="shared" si="100"/>
        <v>4289.91</v>
      </c>
      <c r="L588" s="497"/>
      <c r="M588" s="499"/>
    </row>
    <row r="589" spans="1:13" ht="30" x14ac:dyDescent="0.25">
      <c r="A589" s="497"/>
      <c r="B589" s="545">
        <v>42347</v>
      </c>
      <c r="C589" s="497">
        <v>500</v>
      </c>
      <c r="D589" s="498">
        <v>15.84</v>
      </c>
      <c r="E589" s="499">
        <v>0</v>
      </c>
      <c r="F589" s="499">
        <f t="shared" si="97"/>
        <v>7920</v>
      </c>
      <c r="G589" s="610" t="s">
        <v>183</v>
      </c>
      <c r="H589" s="513">
        <v>400</v>
      </c>
      <c r="I589" s="498">
        <v>9.09</v>
      </c>
      <c r="J589" s="499">
        <v>0.1</v>
      </c>
      <c r="K589" s="499">
        <f t="shared" si="100"/>
        <v>3635.9</v>
      </c>
      <c r="L589" s="497"/>
      <c r="M589" s="499"/>
    </row>
    <row r="590" spans="1:13" x14ac:dyDescent="0.25">
      <c r="A590" s="497"/>
      <c r="B590" s="545">
        <v>42348</v>
      </c>
      <c r="C590" s="497">
        <v>500</v>
      </c>
      <c r="D590" s="498">
        <v>14.78</v>
      </c>
      <c r="E590" s="499">
        <v>0</v>
      </c>
      <c r="F590" s="499">
        <f t="shared" si="97"/>
        <v>7390</v>
      </c>
      <c r="G590" s="610"/>
      <c r="H590" s="513">
        <v>100</v>
      </c>
      <c r="I590" s="498">
        <v>9.09</v>
      </c>
      <c r="J590" s="499">
        <v>0</v>
      </c>
      <c r="K590" s="499">
        <f t="shared" si="100"/>
        <v>909</v>
      </c>
      <c r="L590" s="497"/>
      <c r="M590" s="499"/>
    </row>
    <row r="591" spans="1:13" x14ac:dyDescent="0.25">
      <c r="A591" s="497"/>
      <c r="B591" s="545">
        <v>42352</v>
      </c>
      <c r="C591" s="497">
        <v>100</v>
      </c>
      <c r="D591" s="498">
        <v>14.57</v>
      </c>
      <c r="E591" s="499">
        <v>0</v>
      </c>
      <c r="F591" s="499">
        <f t="shared" si="97"/>
        <v>1457</v>
      </c>
      <c r="G591" s="610"/>
      <c r="H591" s="513">
        <v>500</v>
      </c>
      <c r="I591" s="498">
        <v>8.81</v>
      </c>
      <c r="J591" s="499">
        <v>0.1</v>
      </c>
      <c r="K591" s="499">
        <f t="shared" si="100"/>
        <v>4404.8999999999996</v>
      </c>
      <c r="L591" s="497"/>
      <c r="M591" s="499"/>
    </row>
    <row r="592" spans="1:13" x14ac:dyDescent="0.25">
      <c r="A592" s="497"/>
      <c r="B592" s="545">
        <v>42355</v>
      </c>
      <c r="C592" s="497">
        <v>500</v>
      </c>
      <c r="D592" s="498">
        <v>13.89</v>
      </c>
      <c r="E592" s="499">
        <v>0</v>
      </c>
      <c r="F592" s="499">
        <f t="shared" si="97"/>
        <v>6945</v>
      </c>
      <c r="G592" s="496">
        <v>42432</v>
      </c>
      <c r="H592" s="513">
        <v>600</v>
      </c>
      <c r="I592" s="498">
        <v>9.65</v>
      </c>
      <c r="J592" s="499">
        <v>0.13</v>
      </c>
      <c r="K592" s="499">
        <f t="shared" si="100"/>
        <v>5789.87</v>
      </c>
      <c r="L592" s="497"/>
      <c r="M592" s="499"/>
    </row>
    <row r="593" spans="1:13" x14ac:dyDescent="0.25">
      <c r="A593" s="497"/>
      <c r="B593" s="545">
        <v>42360</v>
      </c>
      <c r="C593" s="497">
        <v>500</v>
      </c>
      <c r="D593" s="498">
        <v>12.95</v>
      </c>
      <c r="E593" s="499">
        <v>0</v>
      </c>
      <c r="F593" s="499">
        <f t="shared" si="97"/>
        <v>6475</v>
      </c>
      <c r="G593" s="496">
        <v>42433</v>
      </c>
      <c r="H593" s="513">
        <v>600</v>
      </c>
      <c r="I593" s="498">
        <v>10.45</v>
      </c>
      <c r="J593" s="499">
        <v>0.14000000000000001</v>
      </c>
      <c r="K593" s="499">
        <f t="shared" si="100"/>
        <v>6269.86</v>
      </c>
      <c r="L593" s="497"/>
      <c r="M593" s="499"/>
    </row>
    <row r="594" spans="1:13" x14ac:dyDescent="0.25">
      <c r="A594" s="497"/>
      <c r="B594" s="545">
        <v>42361</v>
      </c>
      <c r="C594" s="497">
        <v>500</v>
      </c>
      <c r="D594" s="498">
        <v>12.75</v>
      </c>
      <c r="E594" s="499">
        <v>0</v>
      </c>
      <c r="F594" s="499">
        <f t="shared" si="97"/>
        <v>6375</v>
      </c>
      <c r="G594" s="496">
        <v>42440</v>
      </c>
      <c r="H594" s="513">
        <v>400</v>
      </c>
      <c r="I594" s="498">
        <v>11.25</v>
      </c>
      <c r="J594" s="499">
        <v>0.1</v>
      </c>
      <c r="K594" s="499">
        <f t="shared" si="100"/>
        <v>4499.8999999999996</v>
      </c>
      <c r="L594" s="497"/>
      <c r="M594" s="499"/>
    </row>
    <row r="595" spans="1:13" x14ac:dyDescent="0.25">
      <c r="A595" s="497"/>
      <c r="B595" s="545">
        <v>42361</v>
      </c>
      <c r="C595" s="497">
        <v>500</v>
      </c>
      <c r="D595" s="498">
        <v>12.8</v>
      </c>
      <c r="E595" s="499">
        <v>0</v>
      </c>
      <c r="F595" s="499">
        <f t="shared" si="97"/>
        <v>6400</v>
      </c>
      <c r="G595" s="496">
        <v>42446</v>
      </c>
      <c r="H595" s="513">
        <v>1500</v>
      </c>
      <c r="I595" s="498">
        <v>11.49</v>
      </c>
      <c r="J595" s="499">
        <v>0.38</v>
      </c>
      <c r="K595" s="499">
        <f t="shared" si="100"/>
        <v>17234.62</v>
      </c>
      <c r="L595" s="497"/>
      <c r="M595" s="499"/>
    </row>
    <row r="596" spans="1:13" x14ac:dyDescent="0.25">
      <c r="A596" s="497"/>
      <c r="B596" s="545">
        <v>42361</v>
      </c>
      <c r="C596" s="497">
        <v>1000</v>
      </c>
      <c r="D596" s="498">
        <v>12.67</v>
      </c>
      <c r="E596" s="499">
        <v>0</v>
      </c>
      <c r="F596" s="499">
        <f t="shared" si="97"/>
        <v>12670</v>
      </c>
      <c r="G596" s="496">
        <v>42447</v>
      </c>
      <c r="H596" s="513">
        <v>1500</v>
      </c>
      <c r="I596" s="498">
        <v>11.44</v>
      </c>
      <c r="J596" s="499">
        <v>0.37</v>
      </c>
      <c r="K596" s="499">
        <f t="shared" si="100"/>
        <v>17159.63</v>
      </c>
      <c r="L596" s="497"/>
      <c r="M596" s="499"/>
    </row>
    <row r="597" spans="1:13" x14ac:dyDescent="0.25">
      <c r="A597" s="497"/>
      <c r="B597" s="545">
        <v>42361</v>
      </c>
      <c r="C597" s="497">
        <v>222</v>
      </c>
      <c r="D597" s="498">
        <v>12.44</v>
      </c>
      <c r="E597" s="499">
        <v>0</v>
      </c>
      <c r="F597" s="499">
        <f t="shared" si="97"/>
        <v>2761.68</v>
      </c>
      <c r="G597" s="496">
        <v>42447</v>
      </c>
      <c r="H597" s="513">
        <v>500</v>
      </c>
      <c r="I597" s="498">
        <v>11.484999999999999</v>
      </c>
      <c r="J597" s="499">
        <v>0.13</v>
      </c>
      <c r="K597" s="499">
        <f t="shared" si="100"/>
        <v>5742.37</v>
      </c>
      <c r="L597" s="497"/>
      <c r="M597" s="499"/>
    </row>
    <row r="598" spans="1:13" x14ac:dyDescent="0.25">
      <c r="A598" s="497"/>
      <c r="B598" s="545">
        <v>42367</v>
      </c>
      <c r="C598" s="497">
        <v>2178</v>
      </c>
      <c r="D598" s="498">
        <v>13.68</v>
      </c>
      <c r="E598" s="499">
        <v>0</v>
      </c>
      <c r="F598" s="499">
        <f t="shared" si="97"/>
        <v>29795.040000000001</v>
      </c>
      <c r="G598" s="609">
        <v>42447</v>
      </c>
      <c r="H598" s="513">
        <v>650</v>
      </c>
      <c r="I598" s="498">
        <v>11.56</v>
      </c>
      <c r="J598" s="499">
        <v>0.25</v>
      </c>
      <c r="K598" s="499">
        <f t="shared" si="100"/>
        <v>7513.75</v>
      </c>
      <c r="L598" s="497"/>
      <c r="M598" s="499"/>
    </row>
    <row r="599" spans="1:13" x14ac:dyDescent="0.25">
      <c r="A599" s="497"/>
      <c r="B599" s="545">
        <v>42369</v>
      </c>
      <c r="C599" s="497">
        <v>2500</v>
      </c>
      <c r="D599" s="498">
        <v>13.04</v>
      </c>
      <c r="E599" s="499">
        <v>0</v>
      </c>
      <c r="F599" s="499">
        <f t="shared" si="97"/>
        <v>32599.999999999996</v>
      </c>
      <c r="G599" s="609"/>
      <c r="H599" s="513">
        <v>350</v>
      </c>
      <c r="I599" s="498">
        <v>11.56</v>
      </c>
      <c r="J599" s="499">
        <v>0</v>
      </c>
      <c r="K599" s="499">
        <f t="shared" si="100"/>
        <v>4046</v>
      </c>
      <c r="L599" s="497"/>
      <c r="M599" s="499"/>
    </row>
    <row r="600" spans="1:13" x14ac:dyDescent="0.25">
      <c r="A600" s="497"/>
      <c r="B600" s="545">
        <v>42008</v>
      </c>
      <c r="C600" s="497">
        <v>2000</v>
      </c>
      <c r="D600" s="498">
        <v>13.01</v>
      </c>
      <c r="E600" s="499">
        <v>0</v>
      </c>
      <c r="F600" s="499">
        <f t="shared" si="97"/>
        <v>26020</v>
      </c>
      <c r="G600" s="496">
        <v>42447</v>
      </c>
      <c r="H600" s="513">
        <v>1000</v>
      </c>
      <c r="I600" s="498">
        <v>11.62</v>
      </c>
      <c r="J600" s="499">
        <v>0.25</v>
      </c>
      <c r="K600" s="499">
        <f t="shared" si="100"/>
        <v>11619.75</v>
      </c>
      <c r="L600" s="497"/>
      <c r="M600" s="499"/>
    </row>
    <row r="601" spans="1:13" x14ac:dyDescent="0.25">
      <c r="A601" s="497"/>
      <c r="B601" s="545">
        <v>42009</v>
      </c>
      <c r="C601" s="497">
        <v>500</v>
      </c>
      <c r="D601" s="498">
        <v>12.62</v>
      </c>
      <c r="E601" s="499">
        <v>0</v>
      </c>
      <c r="F601" s="499">
        <f t="shared" si="97"/>
        <v>6310</v>
      </c>
      <c r="G601" s="496">
        <v>42451</v>
      </c>
      <c r="H601" s="513">
        <v>1000</v>
      </c>
      <c r="I601" s="498">
        <v>11.45</v>
      </c>
      <c r="J601" s="499">
        <v>0.25</v>
      </c>
      <c r="K601" s="499">
        <f t="shared" si="100"/>
        <v>11449.75</v>
      </c>
      <c r="L601" s="497"/>
      <c r="M601" s="499"/>
    </row>
    <row r="602" spans="1:13" x14ac:dyDescent="0.25">
      <c r="A602" s="497"/>
      <c r="B602" s="545">
        <v>42009</v>
      </c>
      <c r="C602" s="497">
        <v>500</v>
      </c>
      <c r="D602" s="498">
        <v>12.45</v>
      </c>
      <c r="E602" s="499">
        <v>0</v>
      </c>
      <c r="F602" s="499">
        <f t="shared" si="97"/>
        <v>6225</v>
      </c>
      <c r="G602" s="496">
        <v>42451</v>
      </c>
      <c r="H602" s="513">
        <v>50</v>
      </c>
      <c r="I602" s="498">
        <v>11.28</v>
      </c>
      <c r="J602" s="499">
        <v>0.01</v>
      </c>
      <c r="K602" s="499">
        <f t="shared" si="100"/>
        <v>563.99</v>
      </c>
      <c r="L602" s="497"/>
      <c r="M602" s="499"/>
    </row>
    <row r="603" spans="1:13" x14ac:dyDescent="0.25">
      <c r="A603" s="497"/>
      <c r="B603" s="596">
        <v>42374</v>
      </c>
      <c r="C603" s="497">
        <v>2000</v>
      </c>
      <c r="D603" s="498">
        <v>12.73</v>
      </c>
      <c r="E603" s="499">
        <v>0</v>
      </c>
      <c r="F603" s="499">
        <f t="shared" ref="F603:F666" si="101">C603*D603+E603</f>
        <v>25460</v>
      </c>
      <c r="G603" s="496">
        <v>42459</v>
      </c>
      <c r="H603" s="513">
        <v>2000</v>
      </c>
      <c r="I603" s="498">
        <v>10.75</v>
      </c>
      <c r="J603" s="499">
        <v>0.47</v>
      </c>
      <c r="K603" s="499">
        <f t="shared" si="100"/>
        <v>21499.53</v>
      </c>
      <c r="L603" s="497"/>
      <c r="M603" s="499"/>
    </row>
    <row r="604" spans="1:13" x14ac:dyDescent="0.25">
      <c r="A604" s="497"/>
      <c r="B604" s="545">
        <v>42375</v>
      </c>
      <c r="C604" s="497">
        <v>1000</v>
      </c>
      <c r="D604" s="498">
        <v>12.5</v>
      </c>
      <c r="E604" s="499">
        <v>0</v>
      </c>
      <c r="F604" s="499">
        <f t="shared" si="101"/>
        <v>12500</v>
      </c>
      <c r="G604" s="496">
        <v>42460</v>
      </c>
      <c r="H604" s="513">
        <v>1600</v>
      </c>
      <c r="I604" s="498">
        <v>10.95</v>
      </c>
      <c r="J604" s="499">
        <v>2.88</v>
      </c>
      <c r="K604" s="499">
        <f t="shared" si="100"/>
        <v>17517.12</v>
      </c>
      <c r="L604" s="497"/>
      <c r="M604" s="499"/>
    </row>
    <row r="605" spans="1:13" x14ac:dyDescent="0.25">
      <c r="A605" s="497"/>
      <c r="B605" s="545">
        <v>42375</v>
      </c>
      <c r="C605" s="497">
        <v>1000</v>
      </c>
      <c r="D605" s="498">
        <v>11.7</v>
      </c>
      <c r="E605" s="499">
        <v>0</v>
      </c>
      <c r="F605" s="499">
        <f t="shared" si="101"/>
        <v>11700</v>
      </c>
      <c r="G605" s="496">
        <v>42461</v>
      </c>
      <c r="H605" s="513">
        <v>2000</v>
      </c>
      <c r="I605" s="498">
        <v>10.52</v>
      </c>
      <c r="J605" s="499">
        <v>0.46</v>
      </c>
      <c r="K605" s="499">
        <f t="shared" si="100"/>
        <v>21039.54</v>
      </c>
      <c r="L605" s="497"/>
      <c r="M605" s="499"/>
    </row>
    <row r="606" spans="1:13" x14ac:dyDescent="0.25">
      <c r="A606" s="497"/>
      <c r="B606" s="545">
        <v>42402</v>
      </c>
      <c r="C606" s="497">
        <v>400</v>
      </c>
      <c r="D606" s="498">
        <v>9.1</v>
      </c>
      <c r="E606" s="499">
        <v>0</v>
      </c>
      <c r="F606" s="499">
        <f t="shared" si="101"/>
        <v>3640</v>
      </c>
      <c r="G606" s="496">
        <v>42461</v>
      </c>
      <c r="H606" s="513">
        <v>2000</v>
      </c>
      <c r="I606" s="498">
        <v>10.55</v>
      </c>
      <c r="J606" s="499">
        <v>0.46</v>
      </c>
      <c r="K606" s="499">
        <f t="shared" si="100"/>
        <v>21099.54</v>
      </c>
      <c r="L606" s="497"/>
      <c r="M606" s="499"/>
    </row>
    <row r="607" spans="1:13" x14ac:dyDescent="0.25">
      <c r="A607" s="497"/>
      <c r="B607" s="545">
        <v>42411</v>
      </c>
      <c r="C607" s="497">
        <v>500</v>
      </c>
      <c r="D607" s="498">
        <v>6.835</v>
      </c>
      <c r="E607" s="499">
        <v>0</v>
      </c>
      <c r="F607" s="499">
        <f t="shared" si="101"/>
        <v>3417.5</v>
      </c>
      <c r="G607" s="496">
        <v>42465</v>
      </c>
      <c r="H607" s="513">
        <v>100</v>
      </c>
      <c r="I607" s="498">
        <v>10.75</v>
      </c>
      <c r="J607" s="499">
        <v>0.02</v>
      </c>
      <c r="K607" s="499">
        <f t="shared" si="100"/>
        <v>1074.98</v>
      </c>
      <c r="L607" s="497"/>
      <c r="M607" s="499"/>
    </row>
    <row r="608" spans="1:13" x14ac:dyDescent="0.25">
      <c r="A608" s="497"/>
      <c r="B608" s="545">
        <v>42412</v>
      </c>
      <c r="C608" s="497">
        <v>200</v>
      </c>
      <c r="D608" s="498">
        <v>7.23</v>
      </c>
      <c r="E608" s="499">
        <v>0</v>
      </c>
      <c r="F608" s="499">
        <f t="shared" si="101"/>
        <v>1446</v>
      </c>
      <c r="G608" s="496">
        <v>42468</v>
      </c>
      <c r="H608" s="513">
        <v>1000</v>
      </c>
      <c r="I608" s="498">
        <v>11.77</v>
      </c>
      <c r="J608" s="499">
        <v>0.26</v>
      </c>
      <c r="K608" s="499">
        <f t="shared" si="100"/>
        <v>11769.74</v>
      </c>
      <c r="L608" s="497"/>
      <c r="M608" s="499"/>
    </row>
    <row r="609" spans="1:13" x14ac:dyDescent="0.25">
      <c r="A609" s="497"/>
      <c r="B609" s="545">
        <v>42416</v>
      </c>
      <c r="C609" s="497">
        <v>500</v>
      </c>
      <c r="D609" s="498">
        <v>7.5</v>
      </c>
      <c r="E609" s="499">
        <v>0</v>
      </c>
      <c r="F609" s="499">
        <f t="shared" si="101"/>
        <v>3750</v>
      </c>
      <c r="G609" s="609">
        <v>42472</v>
      </c>
      <c r="H609" s="513">
        <v>420</v>
      </c>
      <c r="I609" s="498">
        <v>13.35</v>
      </c>
      <c r="J609" s="499">
        <v>0.15</v>
      </c>
      <c r="K609" s="499">
        <f t="shared" si="100"/>
        <v>5606.85</v>
      </c>
      <c r="L609" s="497"/>
      <c r="M609" s="499"/>
    </row>
    <row r="610" spans="1:13" ht="30" x14ac:dyDescent="0.25">
      <c r="A610" s="497"/>
      <c r="B610" s="612" t="s">
        <v>179</v>
      </c>
      <c r="C610" s="497">
        <v>3000</v>
      </c>
      <c r="D610" s="498">
        <v>7.55</v>
      </c>
      <c r="E610" s="499">
        <v>0</v>
      </c>
      <c r="F610" s="499">
        <f t="shared" si="101"/>
        <v>22650</v>
      </c>
      <c r="G610" s="609"/>
      <c r="H610" s="513">
        <v>80</v>
      </c>
      <c r="I610" s="498">
        <v>13.35</v>
      </c>
      <c r="J610" s="499">
        <v>0</v>
      </c>
      <c r="K610" s="499">
        <f t="shared" si="100"/>
        <v>1068</v>
      </c>
      <c r="L610" s="497"/>
      <c r="M610" s="499"/>
    </row>
    <row r="611" spans="1:13" x14ac:dyDescent="0.25">
      <c r="A611" s="497"/>
      <c r="B611" s="612"/>
      <c r="C611" s="497">
        <v>500</v>
      </c>
      <c r="D611" s="498">
        <v>6.75</v>
      </c>
      <c r="E611" s="499">
        <v>0</v>
      </c>
      <c r="F611" s="499">
        <f t="shared" si="101"/>
        <v>3375</v>
      </c>
      <c r="G611" s="496">
        <v>42472</v>
      </c>
      <c r="H611" s="513">
        <v>500</v>
      </c>
      <c r="I611" s="498">
        <v>13.15</v>
      </c>
      <c r="J611" s="499">
        <v>0.14000000000000001</v>
      </c>
      <c r="K611" s="499">
        <f t="shared" si="100"/>
        <v>6574.86</v>
      </c>
      <c r="L611" s="497"/>
      <c r="M611" s="499"/>
    </row>
    <row r="612" spans="1:13" x14ac:dyDescent="0.25">
      <c r="A612" s="497"/>
      <c r="B612" s="612"/>
      <c r="C612" s="497">
        <v>300</v>
      </c>
      <c r="D612" s="498">
        <v>6.75</v>
      </c>
      <c r="E612" s="499">
        <v>0</v>
      </c>
      <c r="F612" s="499">
        <f t="shared" si="101"/>
        <v>2025</v>
      </c>
      <c r="G612" s="496">
        <v>42472</v>
      </c>
      <c r="H612" s="513">
        <v>500</v>
      </c>
      <c r="I612" s="498">
        <v>12.92</v>
      </c>
      <c r="J612" s="499">
        <v>0.14000000000000001</v>
      </c>
      <c r="K612" s="499">
        <f t="shared" si="100"/>
        <v>6459.86</v>
      </c>
      <c r="L612" s="497"/>
      <c r="M612" s="499"/>
    </row>
    <row r="613" spans="1:13" x14ac:dyDescent="0.25">
      <c r="A613" s="497"/>
      <c r="B613" s="545">
        <v>42426</v>
      </c>
      <c r="C613" s="497">
        <v>600</v>
      </c>
      <c r="D613" s="498">
        <v>7.63</v>
      </c>
      <c r="E613" s="499">
        <v>0</v>
      </c>
      <c r="F613" s="499">
        <f t="shared" si="101"/>
        <v>4578</v>
      </c>
      <c r="G613" s="496">
        <v>42472</v>
      </c>
      <c r="H613" s="513">
        <v>500</v>
      </c>
      <c r="I613" s="498">
        <v>12.59</v>
      </c>
      <c r="J613" s="499">
        <v>0.14000000000000001</v>
      </c>
      <c r="K613" s="499">
        <f t="shared" si="100"/>
        <v>6294.86</v>
      </c>
      <c r="L613" s="497"/>
      <c r="M613" s="499"/>
    </row>
    <row r="614" spans="1:13" x14ac:dyDescent="0.25">
      <c r="A614" s="497"/>
      <c r="B614" s="545">
        <v>42426</v>
      </c>
      <c r="C614" s="497">
        <v>2000</v>
      </c>
      <c r="D614" s="498">
        <v>7.95</v>
      </c>
      <c r="E614" s="499">
        <v>0</v>
      </c>
      <c r="F614" s="499">
        <f t="shared" si="101"/>
        <v>15900</v>
      </c>
      <c r="G614" s="496">
        <v>42474</v>
      </c>
      <c r="H614" s="513">
        <v>500</v>
      </c>
      <c r="I614" s="498">
        <v>13.18</v>
      </c>
      <c r="J614" s="499">
        <v>0.14000000000000001</v>
      </c>
      <c r="K614" s="499">
        <f t="shared" si="100"/>
        <v>6589.86</v>
      </c>
      <c r="L614" s="497"/>
      <c r="M614" s="499"/>
    </row>
    <row r="615" spans="1:13" x14ac:dyDescent="0.25">
      <c r="A615" s="497"/>
      <c r="B615" s="545">
        <v>42429</v>
      </c>
      <c r="C615" s="497">
        <v>2000</v>
      </c>
      <c r="D615" s="498">
        <v>8.1999999999999993</v>
      </c>
      <c r="E615" s="499">
        <v>0</v>
      </c>
      <c r="F615" s="499">
        <f t="shared" si="101"/>
        <v>16400</v>
      </c>
      <c r="G615" s="496">
        <v>42478</v>
      </c>
      <c r="H615" s="513">
        <v>500</v>
      </c>
      <c r="I615" s="498">
        <v>13.4</v>
      </c>
      <c r="J615" s="499">
        <v>0.15</v>
      </c>
      <c r="K615" s="499">
        <f t="shared" si="100"/>
        <v>6699.85</v>
      </c>
      <c r="L615" s="497"/>
      <c r="M615" s="499"/>
    </row>
    <row r="616" spans="1:13" x14ac:dyDescent="0.25">
      <c r="A616" s="499"/>
      <c r="B616" s="545">
        <v>42429</v>
      </c>
      <c r="C616" s="497">
        <v>500</v>
      </c>
      <c r="D616" s="498">
        <v>7.88</v>
      </c>
      <c r="E616" s="499">
        <v>0</v>
      </c>
      <c r="F616" s="499">
        <f t="shared" si="101"/>
        <v>3940</v>
      </c>
      <c r="G616" s="496">
        <v>42486</v>
      </c>
      <c r="H616" s="513">
        <v>500</v>
      </c>
      <c r="I616" s="498">
        <v>14.35</v>
      </c>
      <c r="J616" s="499">
        <v>0.16</v>
      </c>
      <c r="K616" s="499">
        <f t="shared" si="100"/>
        <v>7174.84</v>
      </c>
      <c r="L616" s="497"/>
      <c r="M616" s="499"/>
    </row>
    <row r="617" spans="1:13" x14ac:dyDescent="0.25">
      <c r="A617" s="497"/>
      <c r="B617" s="545">
        <v>42430</v>
      </c>
      <c r="C617" s="497">
        <v>1000</v>
      </c>
      <c r="D617" s="498">
        <v>7.77</v>
      </c>
      <c r="E617" s="499">
        <v>0</v>
      </c>
      <c r="F617" s="499">
        <f t="shared" si="101"/>
        <v>7770</v>
      </c>
      <c r="G617" s="496">
        <v>42487</v>
      </c>
      <c r="H617" s="513">
        <v>600</v>
      </c>
      <c r="I617" s="498">
        <v>14.85</v>
      </c>
      <c r="J617" s="499">
        <v>0.19</v>
      </c>
      <c r="K617" s="499">
        <f t="shared" si="100"/>
        <v>8909.81</v>
      </c>
      <c r="L617" s="497"/>
      <c r="M617" s="499"/>
    </row>
    <row r="618" spans="1:13" x14ac:dyDescent="0.25">
      <c r="A618" s="497"/>
      <c r="B618" s="545">
        <v>42430</v>
      </c>
      <c r="C618" s="497">
        <v>500</v>
      </c>
      <c r="D618" s="498">
        <v>7.94</v>
      </c>
      <c r="E618" s="499">
        <v>0</v>
      </c>
      <c r="F618" s="499">
        <f t="shared" si="101"/>
        <v>3970</v>
      </c>
      <c r="G618" s="496">
        <v>42489</v>
      </c>
      <c r="H618" s="513">
        <v>3000</v>
      </c>
      <c r="I618" s="498">
        <v>14.15</v>
      </c>
      <c r="J618" s="499">
        <v>0.93</v>
      </c>
      <c r="K618" s="499">
        <f t="shared" si="100"/>
        <v>42449.07</v>
      </c>
      <c r="L618" s="497"/>
      <c r="M618" s="499"/>
    </row>
    <row r="619" spans="1:13" x14ac:dyDescent="0.25">
      <c r="A619" s="497"/>
      <c r="B619" s="545">
        <v>42431</v>
      </c>
      <c r="C619" s="497">
        <v>1000</v>
      </c>
      <c r="D619" s="498">
        <v>8.3699999999999992</v>
      </c>
      <c r="E619" s="499">
        <v>0</v>
      </c>
      <c r="F619" s="499">
        <f t="shared" si="101"/>
        <v>8370</v>
      </c>
      <c r="G619" s="496">
        <v>42492</v>
      </c>
      <c r="H619" s="513">
        <v>1000</v>
      </c>
      <c r="I619" s="498">
        <v>13.48</v>
      </c>
      <c r="J619" s="499">
        <v>0.28999999999999998</v>
      </c>
      <c r="K619" s="499">
        <f t="shared" si="100"/>
        <v>13479.71</v>
      </c>
      <c r="L619" s="497"/>
      <c r="M619" s="499"/>
    </row>
    <row r="620" spans="1:13" x14ac:dyDescent="0.25">
      <c r="A620" s="497"/>
      <c r="B620" s="545">
        <v>42432</v>
      </c>
      <c r="C620" s="497">
        <v>600</v>
      </c>
      <c r="D620" s="498">
        <v>9.3699999999999992</v>
      </c>
      <c r="E620" s="499">
        <v>0</v>
      </c>
      <c r="F620" s="499">
        <f t="shared" si="101"/>
        <v>5621.9999999999991</v>
      </c>
      <c r="G620" s="496">
        <v>42492</v>
      </c>
      <c r="H620" s="513">
        <v>1000</v>
      </c>
      <c r="I620" s="498">
        <v>13.61</v>
      </c>
      <c r="J620" s="499">
        <v>0.3</v>
      </c>
      <c r="K620" s="499">
        <f t="shared" si="100"/>
        <v>13609.7</v>
      </c>
      <c r="L620" s="497"/>
      <c r="M620" s="499"/>
    </row>
    <row r="621" spans="1:13" x14ac:dyDescent="0.25">
      <c r="A621" s="497"/>
      <c r="B621" s="545">
        <v>42432</v>
      </c>
      <c r="C621" s="497">
        <v>600</v>
      </c>
      <c r="D621" s="498">
        <v>8.8800000000000008</v>
      </c>
      <c r="E621" s="499">
        <v>0</v>
      </c>
      <c r="F621" s="499">
        <f t="shared" si="101"/>
        <v>5328.0000000000009</v>
      </c>
      <c r="G621" s="496">
        <v>42493</v>
      </c>
      <c r="H621" s="513">
        <v>322</v>
      </c>
      <c r="I621" s="498">
        <v>13.28</v>
      </c>
      <c r="J621" s="499">
        <v>0.09</v>
      </c>
      <c r="K621" s="499">
        <f t="shared" si="100"/>
        <v>4276.07</v>
      </c>
      <c r="L621" s="497"/>
      <c r="M621" s="499"/>
    </row>
    <row r="622" spans="1:13" x14ac:dyDescent="0.25">
      <c r="A622" s="497"/>
      <c r="B622" s="545">
        <v>42433</v>
      </c>
      <c r="C622" s="497">
        <v>600</v>
      </c>
      <c r="D622" s="498">
        <v>10.42</v>
      </c>
      <c r="E622" s="499">
        <v>0</v>
      </c>
      <c r="F622" s="499">
        <f t="shared" si="101"/>
        <v>6252</v>
      </c>
      <c r="G622" s="496">
        <v>42495</v>
      </c>
      <c r="H622" s="513">
        <v>1000</v>
      </c>
      <c r="I622" s="498">
        <v>12.05</v>
      </c>
      <c r="J622" s="499">
        <v>0.26</v>
      </c>
      <c r="K622" s="499">
        <f t="shared" si="100"/>
        <v>12049.74</v>
      </c>
      <c r="L622" s="497"/>
      <c r="M622" s="499"/>
    </row>
    <row r="623" spans="1:13" x14ac:dyDescent="0.25">
      <c r="A623" s="497"/>
      <c r="B623" s="545">
        <v>42440</v>
      </c>
      <c r="C623" s="497">
        <v>400</v>
      </c>
      <c r="D623" s="498">
        <v>11.12</v>
      </c>
      <c r="E623" s="499">
        <v>0</v>
      </c>
      <c r="F623" s="499">
        <f t="shared" si="101"/>
        <v>4448</v>
      </c>
      <c r="G623" s="496">
        <v>42495</v>
      </c>
      <c r="H623" s="513">
        <v>2000</v>
      </c>
      <c r="I623" s="498">
        <v>12.63</v>
      </c>
      <c r="J623" s="499">
        <v>0.55000000000000004</v>
      </c>
      <c r="K623" s="499">
        <f t="shared" si="100"/>
        <v>25259.45</v>
      </c>
      <c r="L623" s="497"/>
      <c r="M623" s="499"/>
    </row>
    <row r="624" spans="1:13" x14ac:dyDescent="0.25">
      <c r="A624" s="497"/>
      <c r="B624" s="545">
        <v>42446</v>
      </c>
      <c r="C624" s="497">
        <v>1500</v>
      </c>
      <c r="D624" s="498">
        <v>11.445</v>
      </c>
      <c r="E624" s="499">
        <v>0</v>
      </c>
      <c r="F624" s="499">
        <f t="shared" si="101"/>
        <v>17167.5</v>
      </c>
      <c r="G624" s="496">
        <v>42500</v>
      </c>
      <c r="H624" s="513">
        <v>1000</v>
      </c>
      <c r="I624" s="498">
        <v>11.66</v>
      </c>
      <c r="J624" s="499">
        <v>5.25</v>
      </c>
      <c r="K624" s="499">
        <f t="shared" si="100"/>
        <v>11654.75</v>
      </c>
      <c r="L624" s="497"/>
      <c r="M624" s="499"/>
    </row>
    <row r="625" spans="1:13" x14ac:dyDescent="0.25">
      <c r="A625" s="497"/>
      <c r="B625" s="608">
        <v>42447</v>
      </c>
      <c r="C625" s="497">
        <v>1500</v>
      </c>
      <c r="D625" s="498">
        <v>11.42</v>
      </c>
      <c r="E625" s="499">
        <v>0</v>
      </c>
      <c r="F625" s="499">
        <f t="shared" si="101"/>
        <v>17130</v>
      </c>
      <c r="G625" s="496">
        <v>42502</v>
      </c>
      <c r="H625" s="513">
        <v>1500</v>
      </c>
      <c r="I625" s="498">
        <v>12.36</v>
      </c>
      <c r="J625" s="499">
        <v>0.4</v>
      </c>
      <c r="K625" s="499">
        <f t="shared" si="100"/>
        <v>18539.599999999999</v>
      </c>
      <c r="L625" s="497"/>
      <c r="M625" s="499"/>
    </row>
    <row r="626" spans="1:13" x14ac:dyDescent="0.25">
      <c r="A626" s="497"/>
      <c r="B626" s="613"/>
      <c r="C626" s="497">
        <v>500</v>
      </c>
      <c r="D626" s="498">
        <v>11.42</v>
      </c>
      <c r="E626" s="499">
        <v>0</v>
      </c>
      <c r="F626" s="499">
        <f t="shared" si="101"/>
        <v>5710</v>
      </c>
      <c r="G626" s="496">
        <v>42503</v>
      </c>
      <c r="H626" s="513">
        <v>500</v>
      </c>
      <c r="I626" s="498">
        <v>12.49</v>
      </c>
      <c r="J626" s="499">
        <v>0.14000000000000001</v>
      </c>
      <c r="K626" s="499">
        <f t="shared" si="100"/>
        <v>6244.86</v>
      </c>
      <c r="L626" s="497"/>
      <c r="M626" s="499"/>
    </row>
    <row r="627" spans="1:13" x14ac:dyDescent="0.25">
      <c r="A627" s="497"/>
      <c r="B627" s="545">
        <v>42447</v>
      </c>
      <c r="C627" s="497">
        <v>650</v>
      </c>
      <c r="D627" s="498">
        <v>11.545</v>
      </c>
      <c r="E627" s="499">
        <v>0.75</v>
      </c>
      <c r="F627" s="499">
        <f t="shared" si="101"/>
        <v>7505</v>
      </c>
      <c r="G627" s="496">
        <v>42506</v>
      </c>
      <c r="H627" s="513">
        <v>300</v>
      </c>
      <c r="I627" s="498">
        <v>12.85</v>
      </c>
      <c r="J627" s="499">
        <v>0.08</v>
      </c>
      <c r="K627" s="499">
        <f t="shared" si="100"/>
        <v>3854.92</v>
      </c>
      <c r="L627" s="497"/>
      <c r="M627" s="499"/>
    </row>
    <row r="628" spans="1:13" x14ac:dyDescent="0.25">
      <c r="A628" s="497"/>
      <c r="B628" s="545">
        <v>42450</v>
      </c>
      <c r="C628" s="497">
        <v>1350</v>
      </c>
      <c r="D628" s="498">
        <v>11.42</v>
      </c>
      <c r="E628" s="499">
        <v>0</v>
      </c>
      <c r="F628" s="499">
        <f t="shared" si="101"/>
        <v>15417</v>
      </c>
      <c r="G628" s="496">
        <v>42513</v>
      </c>
      <c r="H628" s="513">
        <v>500</v>
      </c>
      <c r="I628" s="498">
        <v>13.05</v>
      </c>
      <c r="J628" s="499">
        <v>0.14000000000000001</v>
      </c>
      <c r="K628" s="499">
        <f t="shared" si="100"/>
        <v>6524.86</v>
      </c>
      <c r="L628" s="497"/>
      <c r="M628" s="499"/>
    </row>
    <row r="629" spans="1:13" x14ac:dyDescent="0.25">
      <c r="A629" s="497"/>
      <c r="B629" s="545">
        <v>42451</v>
      </c>
      <c r="C629" s="497">
        <v>1000</v>
      </c>
      <c r="D629" s="498">
        <v>11.38</v>
      </c>
      <c r="E629" s="499">
        <v>0</v>
      </c>
      <c r="F629" s="499">
        <f t="shared" si="101"/>
        <v>11380</v>
      </c>
      <c r="G629" s="496">
        <v>42515</v>
      </c>
      <c r="H629" s="513">
        <v>500</v>
      </c>
      <c r="I629" s="498">
        <v>13.59</v>
      </c>
      <c r="J629" s="499">
        <v>0.15</v>
      </c>
      <c r="K629" s="499">
        <f t="shared" si="100"/>
        <v>6794.85</v>
      </c>
      <c r="L629" s="497"/>
      <c r="M629" s="499"/>
    </row>
    <row r="630" spans="1:13" x14ac:dyDescent="0.25">
      <c r="A630" s="497"/>
      <c r="B630" s="608">
        <v>42451</v>
      </c>
      <c r="C630" s="497">
        <v>50</v>
      </c>
      <c r="D630" s="498">
        <v>11.22</v>
      </c>
      <c r="E630" s="499">
        <v>0</v>
      </c>
      <c r="F630" s="499">
        <f t="shared" si="101"/>
        <v>561</v>
      </c>
      <c r="G630" s="496">
        <v>42515</v>
      </c>
      <c r="H630" s="513">
        <v>500</v>
      </c>
      <c r="I630" s="498">
        <v>13.57</v>
      </c>
      <c r="J630" s="499">
        <v>0.15</v>
      </c>
      <c r="K630" s="499">
        <f t="shared" si="100"/>
        <v>6784.85</v>
      </c>
      <c r="L630" s="497"/>
      <c r="M630" s="499"/>
    </row>
    <row r="631" spans="1:13" x14ac:dyDescent="0.25">
      <c r="A631" s="497"/>
      <c r="B631" s="608"/>
      <c r="C631" s="497">
        <v>350</v>
      </c>
      <c r="D631" s="498">
        <v>11.22</v>
      </c>
      <c r="E631" s="499">
        <v>0</v>
      </c>
      <c r="F631" s="499">
        <f t="shared" si="101"/>
        <v>3927</v>
      </c>
      <c r="G631" s="496">
        <v>42517</v>
      </c>
      <c r="H631" s="513">
        <v>500</v>
      </c>
      <c r="I631" s="498">
        <v>12.87</v>
      </c>
      <c r="J631" s="499">
        <v>0.14000000000000001</v>
      </c>
      <c r="K631" s="499">
        <f t="shared" si="100"/>
        <v>6434.86</v>
      </c>
      <c r="L631" s="497"/>
      <c r="M631" s="499"/>
    </row>
    <row r="632" spans="1:13" ht="45" x14ac:dyDescent="0.25">
      <c r="A632" s="497"/>
      <c r="B632" s="612" t="s">
        <v>192</v>
      </c>
      <c r="C632" s="497">
        <v>650</v>
      </c>
      <c r="D632" s="498">
        <v>11.22</v>
      </c>
      <c r="E632" s="499">
        <v>0</v>
      </c>
      <c r="F632" s="499">
        <f t="shared" si="101"/>
        <v>7293</v>
      </c>
      <c r="G632" s="496">
        <v>42524</v>
      </c>
      <c r="H632" s="513">
        <v>400</v>
      </c>
      <c r="I632" s="498">
        <v>13.38</v>
      </c>
      <c r="J632" s="499">
        <v>0.12</v>
      </c>
      <c r="K632" s="499">
        <f t="shared" si="100"/>
        <v>5351.88</v>
      </c>
      <c r="L632" s="497"/>
      <c r="M632" s="499"/>
    </row>
    <row r="633" spans="1:13" x14ac:dyDescent="0.25">
      <c r="A633" s="497"/>
      <c r="B633" s="612"/>
      <c r="C633" s="497">
        <v>500</v>
      </c>
      <c r="D633" s="498">
        <v>11.01</v>
      </c>
      <c r="E633" s="499">
        <v>0</v>
      </c>
      <c r="F633" s="499">
        <f t="shared" si="101"/>
        <v>5505</v>
      </c>
      <c r="G633" s="496">
        <v>42527</v>
      </c>
      <c r="H633" s="513">
        <v>1000</v>
      </c>
      <c r="I633" s="498">
        <v>13.82</v>
      </c>
      <c r="J633" s="499">
        <v>0.3</v>
      </c>
      <c r="K633" s="499">
        <f t="shared" si="100"/>
        <v>13819.7</v>
      </c>
      <c r="L633" s="497"/>
      <c r="M633" s="499"/>
    </row>
    <row r="634" spans="1:13" x14ac:dyDescent="0.25">
      <c r="A634" s="497"/>
      <c r="B634" s="612"/>
      <c r="C634" s="497">
        <v>500</v>
      </c>
      <c r="D634" s="498">
        <v>10.75</v>
      </c>
      <c r="E634" s="499">
        <v>0</v>
      </c>
      <c r="F634" s="499">
        <f t="shared" si="101"/>
        <v>5375</v>
      </c>
      <c r="G634" s="496">
        <v>42527</v>
      </c>
      <c r="H634" s="513">
        <v>500</v>
      </c>
      <c r="I634" s="498">
        <v>13.97</v>
      </c>
      <c r="J634" s="499">
        <v>1.1499999999999999</v>
      </c>
      <c r="K634" s="499">
        <f t="shared" si="100"/>
        <v>6983.85</v>
      </c>
      <c r="L634" s="497"/>
      <c r="M634" s="499"/>
    </row>
    <row r="635" spans="1:13" x14ac:dyDescent="0.25">
      <c r="A635" s="497"/>
      <c r="B635" s="612"/>
      <c r="C635" s="497">
        <v>1000</v>
      </c>
      <c r="D635" s="498">
        <v>10.4</v>
      </c>
      <c r="E635" s="499">
        <v>0</v>
      </c>
      <c r="F635" s="499">
        <f t="shared" si="101"/>
        <v>10400</v>
      </c>
      <c r="G635" s="496">
        <v>42528</v>
      </c>
      <c r="H635" s="513">
        <v>500</v>
      </c>
      <c r="I635" s="498">
        <v>14.65</v>
      </c>
      <c r="J635" s="499">
        <v>0.16</v>
      </c>
      <c r="K635" s="499">
        <f t="shared" si="100"/>
        <v>7324.84</v>
      </c>
      <c r="L635" s="497"/>
      <c r="M635" s="499"/>
    </row>
    <row r="636" spans="1:13" x14ac:dyDescent="0.25">
      <c r="A636" s="497"/>
      <c r="B636" s="612"/>
      <c r="C636" s="497">
        <v>1000</v>
      </c>
      <c r="D636" s="498">
        <v>10.185</v>
      </c>
      <c r="E636" s="499">
        <v>0</v>
      </c>
      <c r="F636" s="499">
        <f t="shared" si="101"/>
        <v>10185</v>
      </c>
      <c r="G636" s="496">
        <v>42536</v>
      </c>
      <c r="H636" s="513">
        <v>400</v>
      </c>
      <c r="I636" s="498">
        <v>13.43</v>
      </c>
      <c r="J636" s="499">
        <v>0.12</v>
      </c>
      <c r="K636" s="499">
        <f t="shared" si="100"/>
        <v>5371.88</v>
      </c>
      <c r="L636" s="497"/>
      <c r="M636" s="499"/>
    </row>
    <row r="637" spans="1:13" x14ac:dyDescent="0.25">
      <c r="A637" s="497"/>
      <c r="B637" s="545">
        <v>42461</v>
      </c>
      <c r="C637" s="497">
        <v>2000</v>
      </c>
      <c r="D637" s="498">
        <v>10.43</v>
      </c>
      <c r="E637" s="499">
        <v>0</v>
      </c>
      <c r="F637" s="499">
        <f t="shared" si="101"/>
        <v>20860</v>
      </c>
      <c r="G637" s="496">
        <v>42537</v>
      </c>
      <c r="H637" s="513">
        <v>400</v>
      </c>
      <c r="I637" s="498">
        <v>12.69</v>
      </c>
      <c r="J637" s="499">
        <v>0.11</v>
      </c>
      <c r="K637" s="499">
        <f t="shared" si="100"/>
        <v>5075.8900000000003</v>
      </c>
      <c r="L637" s="497"/>
      <c r="M637" s="499"/>
    </row>
    <row r="638" spans="1:13" x14ac:dyDescent="0.25">
      <c r="A638" s="497"/>
      <c r="B638" s="545">
        <v>42461</v>
      </c>
      <c r="C638" s="497">
        <v>2000</v>
      </c>
      <c r="D638" s="498">
        <v>10.42</v>
      </c>
      <c r="E638" s="499">
        <v>0</v>
      </c>
      <c r="F638" s="499">
        <f t="shared" si="101"/>
        <v>20840</v>
      </c>
      <c r="G638" s="496">
        <v>42538</v>
      </c>
      <c r="H638" s="513">
        <v>500</v>
      </c>
      <c r="I638" s="498">
        <v>13.34</v>
      </c>
      <c r="J638" s="499">
        <v>0.15</v>
      </c>
      <c r="K638" s="499">
        <f t="shared" si="100"/>
        <v>6669.85</v>
      </c>
      <c r="L638" s="497"/>
      <c r="M638" s="499"/>
    </row>
    <row r="639" spans="1:13" ht="45" x14ac:dyDescent="0.25">
      <c r="A639" s="497"/>
      <c r="B639" s="545">
        <v>42465</v>
      </c>
      <c r="C639" s="497">
        <v>100</v>
      </c>
      <c r="D639" s="498">
        <v>10.4</v>
      </c>
      <c r="E639" s="499">
        <v>0</v>
      </c>
      <c r="F639" s="499">
        <f t="shared" si="101"/>
        <v>1040</v>
      </c>
      <c r="G639" s="614" t="s">
        <v>216</v>
      </c>
      <c r="H639" s="513">
        <v>500</v>
      </c>
      <c r="I639" s="498">
        <v>13.91</v>
      </c>
      <c r="J639" s="499">
        <v>0.15</v>
      </c>
      <c r="K639" s="499">
        <f t="shared" si="100"/>
        <v>6954.85</v>
      </c>
      <c r="L639" s="497"/>
      <c r="M639" s="499"/>
    </row>
    <row r="640" spans="1:13" x14ac:dyDescent="0.25">
      <c r="A640" s="497"/>
      <c r="B640" s="545">
        <v>42471</v>
      </c>
      <c r="C640" s="497">
        <v>500</v>
      </c>
      <c r="D640" s="498">
        <v>11.77</v>
      </c>
      <c r="E640" s="499">
        <v>0</v>
      </c>
      <c r="F640" s="499">
        <f t="shared" si="101"/>
        <v>5885</v>
      </c>
      <c r="G640" s="614"/>
      <c r="H640" s="513">
        <v>600</v>
      </c>
      <c r="I640" s="498">
        <v>14.36</v>
      </c>
      <c r="J640" s="499">
        <v>0.19</v>
      </c>
      <c r="K640" s="499">
        <f t="shared" si="100"/>
        <v>8615.81</v>
      </c>
      <c r="L640" s="497"/>
      <c r="M640" s="499"/>
    </row>
    <row r="641" spans="1:13" x14ac:dyDescent="0.25">
      <c r="A641" s="497"/>
      <c r="B641" s="545">
        <v>42471</v>
      </c>
      <c r="C641" s="497">
        <v>500</v>
      </c>
      <c r="D641" s="498">
        <v>11.55</v>
      </c>
      <c r="E641" s="499">
        <v>0</v>
      </c>
      <c r="F641" s="499">
        <f t="shared" si="101"/>
        <v>5775</v>
      </c>
      <c r="G641" s="614"/>
      <c r="H641" s="513">
        <v>500</v>
      </c>
      <c r="I641" s="498">
        <v>14.65</v>
      </c>
      <c r="J641" s="499">
        <v>0.16</v>
      </c>
      <c r="K641" s="499">
        <f t="shared" si="100"/>
        <v>7324.84</v>
      </c>
      <c r="L641" s="497"/>
      <c r="M641" s="499"/>
    </row>
    <row r="642" spans="1:13" x14ac:dyDescent="0.25">
      <c r="A642" s="497"/>
      <c r="B642" s="545">
        <v>42472</v>
      </c>
      <c r="C642" s="497">
        <v>610</v>
      </c>
      <c r="D642" s="498">
        <v>12.95</v>
      </c>
      <c r="E642" s="499">
        <v>0</v>
      </c>
      <c r="F642" s="499">
        <f t="shared" si="101"/>
        <v>7899.5</v>
      </c>
      <c r="G642" s="496">
        <v>42542</v>
      </c>
      <c r="H642" s="513">
        <v>500</v>
      </c>
      <c r="I642" s="498">
        <v>14.95</v>
      </c>
      <c r="J642" s="499">
        <v>0.16</v>
      </c>
      <c r="K642" s="499">
        <f t="shared" si="100"/>
        <v>7474.84</v>
      </c>
      <c r="L642" s="497"/>
      <c r="M642" s="499"/>
    </row>
    <row r="643" spans="1:13" x14ac:dyDescent="0.25">
      <c r="A643" s="497"/>
      <c r="B643" s="545">
        <v>42473</v>
      </c>
      <c r="C643" s="497">
        <v>970</v>
      </c>
      <c r="D643" s="498">
        <v>12.76</v>
      </c>
      <c r="E643" s="499">
        <v>4.0999999999999996</v>
      </c>
      <c r="F643" s="499">
        <f t="shared" si="101"/>
        <v>12381.3</v>
      </c>
      <c r="G643" s="496">
        <v>42542</v>
      </c>
      <c r="H643" s="513">
        <v>378</v>
      </c>
      <c r="I643" s="498">
        <v>15.2</v>
      </c>
      <c r="J643" s="499">
        <v>0.13</v>
      </c>
      <c r="K643" s="499">
        <f t="shared" si="100"/>
        <v>5745.4699999999993</v>
      </c>
      <c r="L643" s="497"/>
      <c r="M643" s="499"/>
    </row>
    <row r="644" spans="1:13" x14ac:dyDescent="0.25">
      <c r="A644" s="497"/>
      <c r="B644" s="545">
        <v>42474</v>
      </c>
      <c r="C644" s="497">
        <v>420</v>
      </c>
      <c r="D644" s="498">
        <v>12.755000000000001</v>
      </c>
      <c r="E644" s="499">
        <v>0.34</v>
      </c>
      <c r="F644" s="499">
        <f t="shared" si="101"/>
        <v>5357.4400000000005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42475</v>
      </c>
      <c r="C645" s="497">
        <v>500</v>
      </c>
      <c r="D645" s="498">
        <v>13.02</v>
      </c>
      <c r="E645" s="499">
        <v>-1.75</v>
      </c>
      <c r="F645" s="499">
        <f t="shared" si="101"/>
        <v>6508.25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42485</v>
      </c>
      <c r="C646" s="497">
        <v>500</v>
      </c>
      <c r="D646" s="498">
        <v>13.95</v>
      </c>
      <c r="E646" s="499">
        <v>0</v>
      </c>
      <c r="F646" s="499">
        <f t="shared" si="101"/>
        <v>6975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42487</v>
      </c>
      <c r="C647" s="497">
        <v>600</v>
      </c>
      <c r="D647" s="498">
        <v>14.63</v>
      </c>
      <c r="E647" s="499">
        <v>0</v>
      </c>
      <c r="F647" s="499">
        <f t="shared" si="101"/>
        <v>8778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42488</v>
      </c>
      <c r="C648" s="497">
        <v>500</v>
      </c>
      <c r="D648" s="498">
        <v>14.52</v>
      </c>
      <c r="E648" s="499">
        <v>0</v>
      </c>
      <c r="F648" s="499">
        <f t="shared" si="101"/>
        <v>7260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615" t="s">
        <v>197</v>
      </c>
      <c r="B649" s="545">
        <v>42489</v>
      </c>
      <c r="C649" s="497">
        <v>500</v>
      </c>
      <c r="D649" s="498">
        <v>14.35</v>
      </c>
      <c r="E649" s="499">
        <v>0</v>
      </c>
      <c r="F649" s="499">
        <f t="shared" si="101"/>
        <v>7175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615"/>
      <c r="B650" s="545">
        <v>42489</v>
      </c>
      <c r="C650" s="497">
        <v>500</v>
      </c>
      <c r="D650" s="498">
        <v>14.15</v>
      </c>
      <c r="E650" s="499">
        <v>0</v>
      </c>
      <c r="F650" s="499">
        <f t="shared" si="101"/>
        <v>7075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615"/>
      <c r="B651" s="545">
        <v>42489</v>
      </c>
      <c r="C651" s="497">
        <v>1000</v>
      </c>
      <c r="D651" s="498">
        <v>13.92</v>
      </c>
      <c r="E651" s="499">
        <v>0</v>
      </c>
      <c r="F651" s="499">
        <f t="shared" si="101"/>
        <v>13920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615"/>
      <c r="B652" s="545">
        <v>42489</v>
      </c>
      <c r="C652" s="497">
        <v>1000</v>
      </c>
      <c r="D652" s="498">
        <v>13.8</v>
      </c>
      <c r="E652" s="499">
        <v>0</v>
      </c>
      <c r="F652" s="499">
        <f t="shared" si="101"/>
        <v>13800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42492</v>
      </c>
      <c r="C653" s="497">
        <v>1500</v>
      </c>
      <c r="D653" s="498">
        <v>13.25</v>
      </c>
      <c r="E653" s="499">
        <v>0</v>
      </c>
      <c r="F653" s="499">
        <f t="shared" si="101"/>
        <v>19875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42492</v>
      </c>
      <c r="C654" s="497">
        <v>500</v>
      </c>
      <c r="D654" s="498">
        <v>13.6</v>
      </c>
      <c r="E654" s="499">
        <v>0</v>
      </c>
      <c r="F654" s="499">
        <f t="shared" si="101"/>
        <v>6800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42493</v>
      </c>
      <c r="C655" s="497">
        <v>322</v>
      </c>
      <c r="D655" s="498">
        <v>12.85</v>
      </c>
      <c r="E655" s="499">
        <v>0</v>
      </c>
      <c r="F655" s="499">
        <f t="shared" si="101"/>
        <v>4137.7</v>
      </c>
      <c r="G655" s="497"/>
      <c r="H655" s="513"/>
      <c r="I655" s="498"/>
      <c r="J655" s="499"/>
      <c r="K655" s="499"/>
      <c r="L655" s="497"/>
      <c r="M655" s="499"/>
    </row>
    <row r="656" spans="1:13" ht="30" x14ac:dyDescent="0.25">
      <c r="A656" s="599" t="s">
        <v>200</v>
      </c>
      <c r="B656" s="545">
        <v>42494</v>
      </c>
      <c r="C656" s="497">
        <v>1000</v>
      </c>
      <c r="D656" s="498">
        <v>12.25</v>
      </c>
      <c r="E656" s="499">
        <v>0</v>
      </c>
      <c r="F656" s="499">
        <f t="shared" si="101"/>
        <v>12250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599"/>
      <c r="B657" s="545">
        <v>42494</v>
      </c>
      <c r="C657" s="497">
        <v>500</v>
      </c>
      <c r="D657" s="498">
        <v>12.53</v>
      </c>
      <c r="E657" s="499">
        <v>0</v>
      </c>
      <c r="F657" s="499">
        <f t="shared" si="101"/>
        <v>6265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599"/>
      <c r="B658" s="545">
        <v>42494</v>
      </c>
      <c r="C658" s="497">
        <v>500</v>
      </c>
      <c r="D658" s="498">
        <v>12.65</v>
      </c>
      <c r="E658" s="499">
        <v>0</v>
      </c>
      <c r="F658" s="499">
        <f t="shared" si="101"/>
        <v>6325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42495</v>
      </c>
      <c r="C659" s="497">
        <v>1000</v>
      </c>
      <c r="D659" s="498">
        <v>11.95</v>
      </c>
      <c r="E659" s="499">
        <v>0</v>
      </c>
      <c r="F659" s="499">
        <f t="shared" si="101"/>
        <v>11950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42499</v>
      </c>
      <c r="C660" s="497">
        <v>500</v>
      </c>
      <c r="D660" s="498">
        <v>11.48</v>
      </c>
      <c r="E660" s="499">
        <v>0</v>
      </c>
      <c r="F660" s="499">
        <f t="shared" si="101"/>
        <v>5740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42499</v>
      </c>
      <c r="C661" s="497">
        <v>500</v>
      </c>
      <c r="D661" s="498">
        <v>11.32</v>
      </c>
      <c r="E661" s="499">
        <v>0</v>
      </c>
      <c r="F661" s="499">
        <f t="shared" si="101"/>
        <v>5660</v>
      </c>
      <c r="G661" s="497"/>
      <c r="H661" s="513"/>
      <c r="I661" s="498"/>
      <c r="J661" s="499"/>
      <c r="K661" s="499"/>
      <c r="L661" s="497"/>
      <c r="M661" s="499"/>
    </row>
    <row r="662" spans="1:13" ht="30" x14ac:dyDescent="0.25">
      <c r="A662" s="615" t="s">
        <v>203</v>
      </c>
      <c r="B662" s="545">
        <v>42502</v>
      </c>
      <c r="C662" s="497">
        <v>500</v>
      </c>
      <c r="D662" s="498">
        <v>12.38</v>
      </c>
      <c r="E662" s="499">
        <v>0</v>
      </c>
      <c r="F662" s="499">
        <f t="shared" si="101"/>
        <v>6190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42502</v>
      </c>
      <c r="C663" s="497">
        <v>500</v>
      </c>
      <c r="D663" s="498">
        <v>12.3</v>
      </c>
      <c r="E663" s="499">
        <v>0</v>
      </c>
      <c r="F663" s="499">
        <f t="shared" si="101"/>
        <v>6150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42502</v>
      </c>
      <c r="C664" s="497">
        <v>500</v>
      </c>
      <c r="D664" s="498">
        <v>12.23</v>
      </c>
      <c r="E664" s="499">
        <v>0</v>
      </c>
      <c r="F664" s="499">
        <f t="shared" si="101"/>
        <v>6115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42503</v>
      </c>
      <c r="C665" s="497">
        <v>500</v>
      </c>
      <c r="D665" s="498">
        <v>12.41</v>
      </c>
      <c r="E665" s="499">
        <v>0</v>
      </c>
      <c r="F665" s="499">
        <f t="shared" si="101"/>
        <v>6205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42506</v>
      </c>
      <c r="C666" s="497">
        <v>300</v>
      </c>
      <c r="D666" s="498">
        <v>12.8</v>
      </c>
      <c r="E666" s="499">
        <v>0</v>
      </c>
      <c r="F666" s="499">
        <f t="shared" si="101"/>
        <v>3840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42514</v>
      </c>
      <c r="C667" s="497">
        <v>500</v>
      </c>
      <c r="D667" s="498">
        <v>13.02</v>
      </c>
      <c r="E667" s="499">
        <v>-1.65</v>
      </c>
      <c r="F667" s="499">
        <f t="shared" ref="F667:F730" si="102">C667*D667+E667</f>
        <v>6508.35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42515</v>
      </c>
      <c r="C668" s="497">
        <v>500</v>
      </c>
      <c r="D668" s="498">
        <v>13.45</v>
      </c>
      <c r="E668" s="499">
        <v>1</v>
      </c>
      <c r="F668" s="499">
        <f t="shared" si="102"/>
        <v>6726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42516</v>
      </c>
      <c r="C669" s="497">
        <v>500</v>
      </c>
      <c r="D669" s="498">
        <v>13.28</v>
      </c>
      <c r="E669" s="499">
        <v>-1.04</v>
      </c>
      <c r="F669" s="499">
        <f t="shared" si="102"/>
        <v>6638.96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42517</v>
      </c>
      <c r="C670" s="497">
        <v>500</v>
      </c>
      <c r="D670" s="498">
        <v>12.79</v>
      </c>
      <c r="E670" s="499">
        <v>0</v>
      </c>
      <c r="F670" s="499">
        <f t="shared" si="102"/>
        <v>6395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42524</v>
      </c>
      <c r="C671" s="497">
        <v>400</v>
      </c>
      <c r="D671" s="498">
        <v>13.28</v>
      </c>
      <c r="E671" s="499">
        <v>0</v>
      </c>
      <c r="F671" s="499">
        <f t="shared" si="102"/>
        <v>5312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42529</v>
      </c>
      <c r="C672" s="497">
        <v>500</v>
      </c>
      <c r="D672" s="498">
        <v>14.59</v>
      </c>
      <c r="E672" s="499">
        <v>0</v>
      </c>
      <c r="F672" s="499">
        <f t="shared" si="102"/>
        <v>7295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42531</v>
      </c>
      <c r="C673" s="497">
        <v>800</v>
      </c>
      <c r="D673" s="498">
        <v>13.79</v>
      </c>
      <c r="E673" s="499">
        <v>0</v>
      </c>
      <c r="F673" s="499">
        <f t="shared" si="102"/>
        <v>11032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42531</v>
      </c>
      <c r="C674" s="497">
        <v>300</v>
      </c>
      <c r="D674" s="498">
        <v>13.4</v>
      </c>
      <c r="E674" s="499">
        <v>0</v>
      </c>
      <c r="F674" s="499">
        <f t="shared" si="102"/>
        <v>4020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42535</v>
      </c>
      <c r="C675" s="497">
        <v>400</v>
      </c>
      <c r="D675" s="498">
        <v>12.85</v>
      </c>
      <c r="E675" s="499">
        <v>0</v>
      </c>
      <c r="F675" s="499">
        <f t="shared" si="102"/>
        <v>5140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42537</v>
      </c>
      <c r="C676" s="497">
        <v>400</v>
      </c>
      <c r="D676" s="498">
        <v>12.43</v>
      </c>
      <c r="E676" s="499">
        <v>-0.04</v>
      </c>
      <c r="F676" s="499">
        <f t="shared" si="102"/>
        <v>4971.96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42538</v>
      </c>
      <c r="C677" s="497">
        <v>500</v>
      </c>
      <c r="D677" s="498">
        <v>13.14</v>
      </c>
      <c r="E677" s="499">
        <v>0</v>
      </c>
      <c r="F677" s="499">
        <f t="shared" si="102"/>
        <v>6570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42543</v>
      </c>
      <c r="C678" s="497">
        <v>500</v>
      </c>
      <c r="D678" s="498">
        <v>14.75</v>
      </c>
      <c r="E678" s="499">
        <v>0</v>
      </c>
      <c r="F678" s="499">
        <f t="shared" si="102"/>
        <v>7375</v>
      </c>
      <c r="G678" s="496">
        <v>42544</v>
      </c>
      <c r="H678" s="513">
        <v>500</v>
      </c>
      <c r="I678" s="498">
        <v>15.24</v>
      </c>
      <c r="J678" s="499">
        <v>0.17</v>
      </c>
      <c r="K678" s="499">
        <f>H678*I678-J678</f>
        <v>7619.83</v>
      </c>
      <c r="L678" s="497"/>
      <c r="M678" s="499"/>
    </row>
    <row r="679" spans="1:13" x14ac:dyDescent="0.25">
      <c r="A679" s="497"/>
      <c r="B679" s="545">
        <v>42545</v>
      </c>
      <c r="C679" s="497">
        <v>878</v>
      </c>
      <c r="D679" s="498">
        <v>14.41</v>
      </c>
      <c r="E679" s="499">
        <v>0</v>
      </c>
      <c r="F679" s="499">
        <f t="shared" si="102"/>
        <v>12651.98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42545</v>
      </c>
      <c r="C680" s="497">
        <v>335</v>
      </c>
      <c r="D680" s="498">
        <v>14.08</v>
      </c>
      <c r="E680" s="499">
        <v>0</v>
      </c>
      <c r="F680" s="499">
        <f t="shared" si="102"/>
        <v>4716.8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42548</v>
      </c>
      <c r="C681" s="497">
        <v>965</v>
      </c>
      <c r="D681" s="498">
        <v>13.81</v>
      </c>
      <c r="E681" s="499">
        <v>0</v>
      </c>
      <c r="F681" s="499">
        <f t="shared" si="102"/>
        <v>13326.65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42548</v>
      </c>
      <c r="C682" s="497">
        <v>300</v>
      </c>
      <c r="D682" s="498">
        <v>13.58</v>
      </c>
      <c r="E682" s="499">
        <v>0</v>
      </c>
      <c r="F682" s="499">
        <f t="shared" si="102"/>
        <v>4074</v>
      </c>
      <c r="G682" s="496">
        <v>42549</v>
      </c>
      <c r="H682" s="513">
        <v>1100</v>
      </c>
      <c r="I682" s="498">
        <v>14.68</v>
      </c>
      <c r="J682" s="499">
        <v>0.35</v>
      </c>
      <c r="K682" s="499">
        <f t="shared" ref="K682:K767" si="103">H682*I682-J682</f>
        <v>16147.65</v>
      </c>
      <c r="L682" s="497"/>
      <c r="M682" s="499"/>
    </row>
    <row r="683" spans="1:13" ht="45" x14ac:dyDescent="0.25">
      <c r="A683" s="497"/>
      <c r="B683" s="545">
        <v>42556</v>
      </c>
      <c r="C683" s="497">
        <v>2178</v>
      </c>
      <c r="D683" s="498">
        <v>15.08</v>
      </c>
      <c r="E683" s="499">
        <v>0</v>
      </c>
      <c r="F683" s="499">
        <f t="shared" si="102"/>
        <v>32844.239999999998</v>
      </c>
      <c r="G683" s="611" t="s">
        <v>224</v>
      </c>
      <c r="H683" s="513">
        <v>500</v>
      </c>
      <c r="I683" s="498">
        <v>15.48</v>
      </c>
      <c r="J683" s="499">
        <v>0.17</v>
      </c>
      <c r="K683" s="499">
        <f t="shared" si="103"/>
        <v>7739.83</v>
      </c>
      <c r="L683" s="497"/>
      <c r="M683" s="499"/>
    </row>
    <row r="684" spans="1:13" x14ac:dyDescent="0.25">
      <c r="A684" s="497"/>
      <c r="B684" s="545">
        <v>42556</v>
      </c>
      <c r="C684" s="497">
        <v>500</v>
      </c>
      <c r="D684" s="498">
        <v>14.62</v>
      </c>
      <c r="E684" s="499">
        <v>0</v>
      </c>
      <c r="F684" s="499">
        <f t="shared" si="102"/>
        <v>7310</v>
      </c>
      <c r="G684" s="611"/>
      <c r="H684" s="513">
        <v>378</v>
      </c>
      <c r="I684" s="498">
        <v>15.65</v>
      </c>
      <c r="J684" s="499">
        <v>0.13</v>
      </c>
      <c r="K684" s="499">
        <f t="shared" si="103"/>
        <v>5915.57</v>
      </c>
      <c r="L684" s="497"/>
      <c r="M684" s="499"/>
    </row>
    <row r="685" spans="1:13" x14ac:dyDescent="0.25">
      <c r="A685" s="497"/>
      <c r="B685" s="545">
        <v>42557</v>
      </c>
      <c r="C685" s="497">
        <v>500</v>
      </c>
      <c r="D685" s="498">
        <v>14.78</v>
      </c>
      <c r="E685" s="499">
        <v>0</v>
      </c>
      <c r="F685" s="499">
        <f t="shared" si="102"/>
        <v>7390</v>
      </c>
      <c r="G685" s="611"/>
      <c r="H685" s="513">
        <v>500</v>
      </c>
      <c r="I685" s="498">
        <v>15.51</v>
      </c>
      <c r="J685" s="499">
        <v>0.17</v>
      </c>
      <c r="K685" s="499">
        <f t="shared" si="103"/>
        <v>7754.83</v>
      </c>
      <c r="L685" s="497"/>
      <c r="M685" s="499"/>
    </row>
    <row r="686" spans="1:13" x14ac:dyDescent="0.25">
      <c r="A686" s="497"/>
      <c r="B686" s="597">
        <v>42564</v>
      </c>
      <c r="C686" s="497">
        <v>320</v>
      </c>
      <c r="D686" s="498">
        <v>15.48</v>
      </c>
      <c r="E686" s="499">
        <v>0</v>
      </c>
      <c r="F686" s="499">
        <f t="shared" si="102"/>
        <v>4953.6000000000004</v>
      </c>
      <c r="G686" s="611"/>
      <c r="H686" s="513">
        <v>800</v>
      </c>
      <c r="I686" s="498">
        <v>15.78</v>
      </c>
      <c r="J686" s="499">
        <v>0.28000000000000003</v>
      </c>
      <c r="K686" s="499">
        <f t="shared" si="103"/>
        <v>12623.72</v>
      </c>
      <c r="L686" s="497"/>
      <c r="M686" s="499"/>
    </row>
    <row r="687" spans="1:13" x14ac:dyDescent="0.25">
      <c r="A687" s="598"/>
      <c r="B687" s="597">
        <v>42564</v>
      </c>
      <c r="C687" s="497">
        <v>160</v>
      </c>
      <c r="D687" s="498">
        <v>15.48</v>
      </c>
      <c r="E687" s="499">
        <v>0</v>
      </c>
      <c r="F687" s="499">
        <f t="shared" si="102"/>
        <v>2476.8000000000002</v>
      </c>
      <c r="G687" s="496">
        <v>42557</v>
      </c>
      <c r="H687" s="513">
        <v>500</v>
      </c>
      <c r="I687" s="498">
        <v>14.92</v>
      </c>
      <c r="J687" s="499">
        <v>0.16</v>
      </c>
      <c r="K687" s="499">
        <f t="shared" si="103"/>
        <v>7459.84</v>
      </c>
      <c r="L687" s="497"/>
      <c r="M687" s="499"/>
    </row>
    <row r="688" spans="1:13" x14ac:dyDescent="0.25">
      <c r="A688" s="598"/>
      <c r="B688" s="545">
        <v>42570</v>
      </c>
      <c r="C688" s="497">
        <v>200</v>
      </c>
      <c r="D688" s="498">
        <v>15.18</v>
      </c>
      <c r="E688" s="499">
        <v>0</v>
      </c>
      <c r="F688" s="499">
        <f t="shared" si="102"/>
        <v>3036</v>
      </c>
      <c r="G688" s="496">
        <v>42564</v>
      </c>
      <c r="H688" s="513">
        <v>420</v>
      </c>
      <c r="I688" s="498">
        <v>15.68</v>
      </c>
      <c r="J688" s="499">
        <v>0.14000000000000001</v>
      </c>
      <c r="K688" s="499">
        <f t="shared" si="103"/>
        <v>6585.4599999999991</v>
      </c>
      <c r="L688" s="497"/>
      <c r="M688" s="499"/>
    </row>
    <row r="689" spans="1:13" x14ac:dyDescent="0.25">
      <c r="A689" s="598"/>
      <c r="B689" s="545">
        <v>42570</v>
      </c>
      <c r="C689" s="497">
        <v>200</v>
      </c>
      <c r="D689" s="498">
        <v>14.68</v>
      </c>
      <c r="E689" s="499">
        <v>0</v>
      </c>
      <c r="F689" s="499">
        <f t="shared" si="102"/>
        <v>2936</v>
      </c>
      <c r="G689" s="496">
        <v>42571</v>
      </c>
      <c r="H689" s="513">
        <v>200</v>
      </c>
      <c r="I689" s="498">
        <v>14.82</v>
      </c>
      <c r="J689" s="499">
        <v>0.06</v>
      </c>
      <c r="K689" s="499">
        <f t="shared" si="103"/>
        <v>2963.94</v>
      </c>
      <c r="L689" s="497"/>
      <c r="M689" s="499"/>
    </row>
    <row r="690" spans="1:13" x14ac:dyDescent="0.25">
      <c r="A690" s="497"/>
      <c r="B690" s="545">
        <v>42571</v>
      </c>
      <c r="C690" s="497">
        <v>200</v>
      </c>
      <c r="D690" s="498">
        <v>14.33</v>
      </c>
      <c r="E690" s="499">
        <v>-1</v>
      </c>
      <c r="F690" s="499">
        <f t="shared" si="102"/>
        <v>2865</v>
      </c>
      <c r="G690" s="496">
        <v>42572</v>
      </c>
      <c r="H690" s="513">
        <v>200</v>
      </c>
      <c r="I690" s="498">
        <v>14.8</v>
      </c>
      <c r="J690" s="499">
        <v>0.06</v>
      </c>
      <c r="K690" s="499">
        <f t="shared" si="103"/>
        <v>2959.94</v>
      </c>
      <c r="L690" s="497"/>
      <c r="M690" s="499"/>
    </row>
    <row r="691" spans="1:13" x14ac:dyDescent="0.25">
      <c r="A691" s="497"/>
      <c r="B691" s="545">
        <v>42572</v>
      </c>
      <c r="C691" s="497">
        <v>60</v>
      </c>
      <c r="D691" s="498">
        <v>14.58</v>
      </c>
      <c r="E691" s="499">
        <v>0</v>
      </c>
      <c r="F691" s="499">
        <f t="shared" si="102"/>
        <v>874.8</v>
      </c>
      <c r="G691" s="496">
        <v>42577</v>
      </c>
      <c r="H691" s="513">
        <v>200</v>
      </c>
      <c r="I691" s="498">
        <v>13.78</v>
      </c>
      <c r="J691" s="499">
        <v>0.06</v>
      </c>
      <c r="K691" s="499">
        <f t="shared" si="103"/>
        <v>2755.94</v>
      </c>
      <c r="L691" s="497"/>
      <c r="M691" s="499"/>
    </row>
    <row r="692" spans="1:13" x14ac:dyDescent="0.25">
      <c r="A692" s="497"/>
      <c r="B692" s="545">
        <v>42572</v>
      </c>
      <c r="C692" s="497">
        <v>140</v>
      </c>
      <c r="D692" s="498">
        <v>14.65</v>
      </c>
      <c r="E692" s="499">
        <v>0</v>
      </c>
      <c r="F692" s="499">
        <f t="shared" si="102"/>
        <v>2051</v>
      </c>
      <c r="G692" s="496">
        <v>42580</v>
      </c>
      <c r="H692" s="513">
        <v>200</v>
      </c>
      <c r="I692" s="498">
        <v>13.224</v>
      </c>
      <c r="J692" s="499">
        <v>0.08</v>
      </c>
      <c r="K692" s="499">
        <f t="shared" si="103"/>
        <v>2644.7200000000003</v>
      </c>
      <c r="L692" s="497"/>
      <c r="M692" s="499"/>
    </row>
    <row r="693" spans="1:13" x14ac:dyDescent="0.25">
      <c r="A693" s="497"/>
      <c r="B693" s="545">
        <v>42573</v>
      </c>
      <c r="C693" s="497">
        <v>140</v>
      </c>
      <c r="D693" s="498">
        <v>14.08</v>
      </c>
      <c r="E693" s="499">
        <v>0</v>
      </c>
      <c r="F693" s="499">
        <f t="shared" si="102"/>
        <v>1971.2</v>
      </c>
      <c r="G693" s="496">
        <v>42580</v>
      </c>
      <c r="H693" s="513">
        <v>200</v>
      </c>
      <c r="I693" s="498">
        <v>13.58</v>
      </c>
      <c r="J693" s="499">
        <v>0.06</v>
      </c>
      <c r="K693" s="499">
        <f t="shared" si="103"/>
        <v>2715.94</v>
      </c>
      <c r="L693" s="497"/>
      <c r="M693" s="499"/>
    </row>
    <row r="694" spans="1:13" x14ac:dyDescent="0.25">
      <c r="A694" s="497"/>
      <c r="B694" s="545">
        <v>42576</v>
      </c>
      <c r="C694" s="497">
        <v>200</v>
      </c>
      <c r="D694" s="498">
        <v>13.55</v>
      </c>
      <c r="E694" s="499">
        <v>0</v>
      </c>
      <c r="F694" s="499">
        <f t="shared" si="102"/>
        <v>2710</v>
      </c>
      <c r="G694" s="496">
        <v>42586</v>
      </c>
      <c r="H694" s="513">
        <v>400</v>
      </c>
      <c r="I694" s="498">
        <v>13.78</v>
      </c>
      <c r="J694" s="499">
        <v>0.12</v>
      </c>
      <c r="K694" s="499">
        <f t="shared" si="103"/>
        <v>5511.88</v>
      </c>
      <c r="L694" s="497"/>
      <c r="M694" s="499"/>
    </row>
    <row r="695" spans="1:13" x14ac:dyDescent="0.25">
      <c r="A695" s="497"/>
      <c r="B695" s="545">
        <v>42578</v>
      </c>
      <c r="C695" s="497">
        <v>200</v>
      </c>
      <c r="D695" s="498">
        <v>13.18</v>
      </c>
      <c r="E695" s="499">
        <v>0</v>
      </c>
      <c r="F695" s="499">
        <f t="shared" si="102"/>
        <v>2636</v>
      </c>
      <c r="G695" s="496">
        <v>42586</v>
      </c>
      <c r="H695" s="513">
        <v>400</v>
      </c>
      <c r="I695" s="498">
        <v>13.72</v>
      </c>
      <c r="J695" s="499">
        <v>0.12</v>
      </c>
      <c r="K695" s="499">
        <f t="shared" si="103"/>
        <v>5487.88</v>
      </c>
      <c r="L695" s="497"/>
      <c r="M695" s="499"/>
    </row>
    <row r="696" spans="1:13" x14ac:dyDescent="0.25">
      <c r="A696" s="497"/>
      <c r="B696" s="545">
        <v>42580</v>
      </c>
      <c r="C696" s="497">
        <v>200</v>
      </c>
      <c r="D696" s="498">
        <v>13.15</v>
      </c>
      <c r="E696" s="499">
        <v>0</v>
      </c>
      <c r="F696" s="499">
        <f t="shared" si="102"/>
        <v>2630</v>
      </c>
      <c r="G696" s="496">
        <v>42586</v>
      </c>
      <c r="H696" s="513">
        <v>140</v>
      </c>
      <c r="I696" s="498">
        <v>13.88</v>
      </c>
      <c r="J696" s="499">
        <v>0.04</v>
      </c>
      <c r="K696" s="499">
        <f t="shared" si="103"/>
        <v>1943.16</v>
      </c>
      <c r="L696" s="497"/>
      <c r="M696" s="499"/>
    </row>
    <row r="697" spans="1:13" x14ac:dyDescent="0.25">
      <c r="A697" s="497"/>
      <c r="B697" s="545">
        <v>42583</v>
      </c>
      <c r="C697" s="594">
        <v>20</v>
      </c>
      <c r="D697" s="498">
        <v>13.02</v>
      </c>
      <c r="E697" s="499">
        <v>0</v>
      </c>
      <c r="F697" s="499">
        <f t="shared" si="102"/>
        <v>260.39999999999998</v>
      </c>
      <c r="G697" s="496">
        <v>42593</v>
      </c>
      <c r="H697" s="513">
        <v>460</v>
      </c>
      <c r="I697" s="498">
        <v>14.59</v>
      </c>
      <c r="J697" s="499">
        <v>0.15</v>
      </c>
      <c r="K697" s="499">
        <f t="shared" si="103"/>
        <v>6711.25</v>
      </c>
      <c r="L697" s="497"/>
      <c r="M697" s="499"/>
    </row>
    <row r="698" spans="1:13" x14ac:dyDescent="0.25">
      <c r="A698" s="497"/>
      <c r="B698" s="545">
        <v>42583</v>
      </c>
      <c r="C698" s="497">
        <v>180</v>
      </c>
      <c r="D698" s="498">
        <v>13.02</v>
      </c>
      <c r="E698" s="499">
        <v>0</v>
      </c>
      <c r="F698" s="499">
        <f t="shared" si="102"/>
        <v>2343.6</v>
      </c>
      <c r="G698" s="496">
        <v>42594</v>
      </c>
      <c r="H698" s="513">
        <v>500</v>
      </c>
      <c r="I698" s="498">
        <v>14.88</v>
      </c>
      <c r="J698" s="499">
        <v>0.16</v>
      </c>
      <c r="K698" s="499">
        <f t="shared" si="103"/>
        <v>7439.84</v>
      </c>
      <c r="L698" s="497"/>
      <c r="M698" s="499"/>
    </row>
    <row r="699" spans="1:13" x14ac:dyDescent="0.25">
      <c r="A699" s="497"/>
      <c r="B699" s="545">
        <v>42584</v>
      </c>
      <c r="C699" s="497">
        <v>120</v>
      </c>
      <c r="D699" s="498">
        <v>12.68</v>
      </c>
      <c r="E699" s="499">
        <v>0</v>
      </c>
      <c r="F699" s="499">
        <f t="shared" si="102"/>
        <v>1521.6</v>
      </c>
      <c r="G699" s="496">
        <v>42598</v>
      </c>
      <c r="H699" s="513">
        <v>500</v>
      </c>
      <c r="I699" s="498">
        <v>15.18</v>
      </c>
      <c r="J699" s="499">
        <v>0.17</v>
      </c>
      <c r="K699" s="499">
        <f t="shared" si="103"/>
        <v>7589.83</v>
      </c>
      <c r="L699" s="497"/>
      <c r="M699" s="499"/>
    </row>
    <row r="700" spans="1:13" x14ac:dyDescent="0.25">
      <c r="A700" s="497"/>
      <c r="B700" s="545">
        <v>42584</v>
      </c>
      <c r="C700" s="497">
        <v>80</v>
      </c>
      <c r="D700" s="498">
        <v>12.68</v>
      </c>
      <c r="E700" s="499">
        <v>0</v>
      </c>
      <c r="F700" s="499">
        <f t="shared" si="102"/>
        <v>1014.4</v>
      </c>
      <c r="G700" s="496">
        <v>42599</v>
      </c>
      <c r="H700" s="513">
        <v>500</v>
      </c>
      <c r="I700" s="498">
        <v>15.18</v>
      </c>
      <c r="J700" s="499">
        <v>0.17</v>
      </c>
      <c r="K700" s="499">
        <f t="shared" si="103"/>
        <v>7589.83</v>
      </c>
      <c r="L700" s="497"/>
      <c r="M700" s="499"/>
    </row>
    <row r="701" spans="1:13" x14ac:dyDescent="0.25">
      <c r="A701" s="497"/>
      <c r="B701" s="545">
        <v>42585</v>
      </c>
      <c r="C701" s="497">
        <v>242</v>
      </c>
      <c r="D701" s="498">
        <v>13.38</v>
      </c>
      <c r="E701" s="499">
        <v>0</v>
      </c>
      <c r="F701" s="499">
        <f t="shared" si="102"/>
        <v>3237.96</v>
      </c>
      <c r="G701" s="496">
        <v>42599</v>
      </c>
      <c r="H701" s="513">
        <v>500</v>
      </c>
      <c r="I701" s="498">
        <v>15.41</v>
      </c>
      <c r="J701" s="499">
        <v>0.17</v>
      </c>
      <c r="K701" s="499">
        <f t="shared" si="103"/>
        <v>7704.83</v>
      </c>
      <c r="L701" s="497"/>
      <c r="M701" s="499"/>
    </row>
    <row r="702" spans="1:13" x14ac:dyDescent="0.25">
      <c r="A702" s="497"/>
      <c r="B702" s="545">
        <v>42585</v>
      </c>
      <c r="C702" s="497">
        <v>158</v>
      </c>
      <c r="D702" s="498">
        <v>13.38</v>
      </c>
      <c r="E702" s="499">
        <v>0</v>
      </c>
      <c r="F702" s="499">
        <f t="shared" si="102"/>
        <v>2114.04</v>
      </c>
      <c r="G702" s="496">
        <v>42599</v>
      </c>
      <c r="H702" s="513">
        <v>500</v>
      </c>
      <c r="I702" s="498">
        <v>15.65</v>
      </c>
      <c r="J702" s="499">
        <v>0.17</v>
      </c>
      <c r="K702" s="499">
        <f t="shared" si="103"/>
        <v>7824.83</v>
      </c>
      <c r="L702" s="497"/>
      <c r="M702" s="499"/>
    </row>
    <row r="703" spans="1:13" ht="45" x14ac:dyDescent="0.25">
      <c r="A703" s="497"/>
      <c r="B703" s="545">
        <v>42594</v>
      </c>
      <c r="C703" s="497">
        <v>500</v>
      </c>
      <c r="D703" s="498">
        <v>14.65</v>
      </c>
      <c r="E703" s="499">
        <v>0</v>
      </c>
      <c r="F703" s="499">
        <f t="shared" si="102"/>
        <v>7325</v>
      </c>
      <c r="G703" s="616" t="s">
        <v>252</v>
      </c>
      <c r="H703" s="513">
        <v>500</v>
      </c>
      <c r="I703" s="498">
        <v>16.18</v>
      </c>
      <c r="J703" s="499">
        <v>0.18</v>
      </c>
      <c r="K703" s="499">
        <f t="shared" si="103"/>
        <v>8089.82</v>
      </c>
      <c r="L703" s="497"/>
      <c r="M703" s="499"/>
    </row>
    <row r="704" spans="1:13" x14ac:dyDescent="0.25">
      <c r="A704" s="497"/>
      <c r="B704" s="545">
        <v>42599</v>
      </c>
      <c r="C704" s="497">
        <v>242</v>
      </c>
      <c r="D704" s="498">
        <v>14.95</v>
      </c>
      <c r="E704" s="499">
        <v>0</v>
      </c>
      <c r="F704" s="499">
        <f t="shared" si="102"/>
        <v>3617.8999999999996</v>
      </c>
      <c r="G704" s="616"/>
      <c r="H704" s="513">
        <v>500</v>
      </c>
      <c r="I704" s="498">
        <v>16.38</v>
      </c>
      <c r="J704" s="499">
        <v>0.18</v>
      </c>
      <c r="K704" s="499">
        <f t="shared" si="103"/>
        <v>8189.8199999999988</v>
      </c>
      <c r="L704" s="497"/>
      <c r="M704" s="499"/>
    </row>
    <row r="705" spans="1:13" x14ac:dyDescent="0.25">
      <c r="A705" s="497"/>
      <c r="B705" s="545">
        <v>42599</v>
      </c>
      <c r="C705" s="497">
        <v>200</v>
      </c>
      <c r="D705" s="498">
        <v>14.95</v>
      </c>
      <c r="E705" s="499">
        <v>0</v>
      </c>
      <c r="F705" s="499">
        <f t="shared" si="102"/>
        <v>2990</v>
      </c>
      <c r="G705" s="616"/>
      <c r="H705" s="513">
        <v>178</v>
      </c>
      <c r="I705" s="498">
        <v>16.5</v>
      </c>
      <c r="J705" s="499">
        <v>0.06</v>
      </c>
      <c r="K705" s="499">
        <f t="shared" si="103"/>
        <v>2936.94</v>
      </c>
      <c r="L705" s="497"/>
      <c r="M705" s="499"/>
    </row>
    <row r="706" spans="1:13" x14ac:dyDescent="0.25">
      <c r="A706" s="497"/>
      <c r="B706" s="545">
        <v>42599</v>
      </c>
      <c r="C706" s="497">
        <v>36</v>
      </c>
      <c r="D706" s="498">
        <v>14.95</v>
      </c>
      <c r="E706" s="499">
        <v>0</v>
      </c>
      <c r="F706" s="499">
        <f t="shared" si="102"/>
        <v>538.19999999999993</v>
      </c>
      <c r="G706" s="616"/>
      <c r="H706" s="513">
        <v>500</v>
      </c>
      <c r="I706" s="498">
        <v>16.72</v>
      </c>
      <c r="J706" s="499">
        <v>0.18</v>
      </c>
      <c r="K706" s="499">
        <f t="shared" si="103"/>
        <v>8359.82</v>
      </c>
      <c r="L706" s="497"/>
      <c r="M706" s="499"/>
    </row>
    <row r="707" spans="1:13" x14ac:dyDescent="0.25">
      <c r="A707" s="497"/>
      <c r="B707" s="545">
        <v>42599</v>
      </c>
      <c r="C707" s="497">
        <v>22</v>
      </c>
      <c r="D707" s="498">
        <v>14.95</v>
      </c>
      <c r="E707" s="499">
        <v>0</v>
      </c>
      <c r="F707" s="499">
        <f t="shared" si="102"/>
        <v>328.9</v>
      </c>
      <c r="G707" s="496">
        <v>42601</v>
      </c>
      <c r="H707" s="513">
        <v>500</v>
      </c>
      <c r="I707" s="498">
        <v>16.82</v>
      </c>
      <c r="J707" s="499">
        <v>0.18</v>
      </c>
      <c r="K707" s="499">
        <f t="shared" si="103"/>
        <v>8409.82</v>
      </c>
      <c r="L707" s="497"/>
      <c r="M707" s="499"/>
    </row>
    <row r="708" spans="1:13" x14ac:dyDescent="0.25">
      <c r="A708" s="497"/>
      <c r="B708" s="545">
        <v>42604</v>
      </c>
      <c r="C708" s="497">
        <v>1000</v>
      </c>
      <c r="D708" s="498">
        <v>15.68</v>
      </c>
      <c r="E708" s="499">
        <v>0</v>
      </c>
      <c r="F708" s="499">
        <f t="shared" si="102"/>
        <v>15680</v>
      </c>
      <c r="G708" s="496">
        <v>42605</v>
      </c>
      <c r="H708" s="513">
        <v>500</v>
      </c>
      <c r="I708" s="498">
        <v>15.98</v>
      </c>
      <c r="J708" s="499">
        <v>0.17</v>
      </c>
      <c r="K708" s="499">
        <f t="shared" si="103"/>
        <v>7989.83</v>
      </c>
      <c r="L708" s="497"/>
      <c r="M708" s="499"/>
    </row>
    <row r="709" spans="1:13" x14ac:dyDescent="0.25">
      <c r="A709" s="497"/>
      <c r="B709" s="545">
        <v>42604</v>
      </c>
      <c r="C709" s="497">
        <v>500</v>
      </c>
      <c r="D709" s="498">
        <v>15.48</v>
      </c>
      <c r="E709" s="499">
        <v>0</v>
      </c>
      <c r="F709" s="499">
        <f t="shared" si="102"/>
        <v>7740</v>
      </c>
      <c r="G709" s="496">
        <v>42605</v>
      </c>
      <c r="H709" s="513">
        <v>500</v>
      </c>
      <c r="I709" s="498">
        <v>16.25</v>
      </c>
      <c r="J709" s="499">
        <v>0.18</v>
      </c>
      <c r="K709" s="499">
        <f t="shared" si="103"/>
        <v>8124.82</v>
      </c>
      <c r="L709" s="497"/>
      <c r="M709" s="499"/>
    </row>
    <row r="710" spans="1:13" x14ac:dyDescent="0.25">
      <c r="A710" s="497"/>
      <c r="B710" s="545">
        <v>42606</v>
      </c>
      <c r="C710" s="497">
        <v>178</v>
      </c>
      <c r="D710" s="498">
        <v>16.059999999999999</v>
      </c>
      <c r="E710" s="499">
        <v>0</v>
      </c>
      <c r="F710" s="499">
        <f t="shared" si="102"/>
        <v>2858.68</v>
      </c>
      <c r="G710" s="496">
        <v>42605</v>
      </c>
      <c r="H710" s="513">
        <v>500</v>
      </c>
      <c r="I710" s="498">
        <v>16.48</v>
      </c>
      <c r="J710" s="499">
        <v>0.18</v>
      </c>
      <c r="K710" s="499">
        <f t="shared" si="103"/>
        <v>8239.82</v>
      </c>
      <c r="L710" s="497"/>
      <c r="M710" s="499"/>
    </row>
    <row r="711" spans="1:13" x14ac:dyDescent="0.25">
      <c r="A711" s="497"/>
      <c r="B711" s="545">
        <v>42608</v>
      </c>
      <c r="C711" s="497">
        <v>500</v>
      </c>
      <c r="D711" s="498">
        <v>15.98</v>
      </c>
      <c r="E711" s="499">
        <v>0</v>
      </c>
      <c r="F711" s="499">
        <f t="shared" si="102"/>
        <v>7990</v>
      </c>
      <c r="G711" s="496">
        <v>42615</v>
      </c>
      <c r="H711" s="513">
        <v>500</v>
      </c>
      <c r="I711" s="498">
        <v>15.65</v>
      </c>
      <c r="J711" s="499">
        <v>0.17</v>
      </c>
      <c r="K711" s="499">
        <f t="shared" si="103"/>
        <v>7824.83</v>
      </c>
      <c r="L711" s="497"/>
      <c r="M711" s="499"/>
    </row>
    <row r="712" spans="1:13" ht="30" x14ac:dyDescent="0.25">
      <c r="A712" s="497"/>
      <c r="B712" s="545">
        <v>42608</v>
      </c>
      <c r="C712" s="497">
        <v>500</v>
      </c>
      <c r="D712" s="498">
        <v>15.85</v>
      </c>
      <c r="E712" s="499">
        <v>0</v>
      </c>
      <c r="F712" s="499">
        <f t="shared" si="102"/>
        <v>7925</v>
      </c>
      <c r="G712" s="496">
        <v>42621</v>
      </c>
      <c r="H712" s="513">
        <v>500</v>
      </c>
      <c r="I712" s="498">
        <v>16.72</v>
      </c>
      <c r="J712" s="499">
        <v>0.18</v>
      </c>
      <c r="K712" s="499">
        <f t="shared" si="103"/>
        <v>8359.82</v>
      </c>
      <c r="L712" s="617" t="s">
        <v>265</v>
      </c>
      <c r="M712" s="499"/>
    </row>
    <row r="713" spans="1:13" x14ac:dyDescent="0.25">
      <c r="A713" s="497"/>
      <c r="B713" s="545">
        <v>42612</v>
      </c>
      <c r="C713" s="497">
        <v>500</v>
      </c>
      <c r="D713" s="498">
        <v>15.68</v>
      </c>
      <c r="E713" s="499">
        <v>0</v>
      </c>
      <c r="F713" s="499">
        <f t="shared" si="102"/>
        <v>7840</v>
      </c>
      <c r="G713" s="496">
        <v>42621</v>
      </c>
      <c r="H713" s="513">
        <v>500</v>
      </c>
      <c r="I713" s="498">
        <v>16.28</v>
      </c>
      <c r="J713" s="499">
        <v>0.18</v>
      </c>
      <c r="K713" s="499">
        <f t="shared" si="103"/>
        <v>8139.8200000000006</v>
      </c>
      <c r="L713" s="617"/>
      <c r="M713" s="499"/>
    </row>
    <row r="714" spans="1:13" x14ac:dyDescent="0.25">
      <c r="A714" s="497"/>
      <c r="B714" s="545">
        <v>42612</v>
      </c>
      <c r="C714" s="497">
        <v>500</v>
      </c>
      <c r="D714" s="498">
        <v>15.55</v>
      </c>
      <c r="E714" s="499">
        <v>0</v>
      </c>
      <c r="F714" s="499">
        <f t="shared" si="102"/>
        <v>7775</v>
      </c>
      <c r="G714" s="496">
        <v>42621</v>
      </c>
      <c r="H714" s="513">
        <v>220</v>
      </c>
      <c r="I714" s="498">
        <v>16.77</v>
      </c>
      <c r="J714" s="499">
        <v>0.08</v>
      </c>
      <c r="K714" s="499">
        <f t="shared" si="103"/>
        <v>3689.32</v>
      </c>
      <c r="L714" s="617"/>
      <c r="M714" s="499"/>
    </row>
    <row r="715" spans="1:13" x14ac:dyDescent="0.25">
      <c r="A715" s="497"/>
      <c r="B715" s="545">
        <v>42613</v>
      </c>
      <c r="C715" s="497">
        <v>500</v>
      </c>
      <c r="D715" s="498">
        <v>15.244999999999999</v>
      </c>
      <c r="E715" s="499">
        <v>0</v>
      </c>
      <c r="F715" s="499">
        <f t="shared" si="102"/>
        <v>7622.5</v>
      </c>
      <c r="G715" s="496">
        <v>42625</v>
      </c>
      <c r="H715" s="513">
        <v>500</v>
      </c>
      <c r="I715" s="498">
        <v>15.5</v>
      </c>
      <c r="J715" s="499">
        <v>0.17</v>
      </c>
      <c r="K715" s="499">
        <f t="shared" si="103"/>
        <v>7749.83</v>
      </c>
      <c r="L715" s="497"/>
      <c r="M715" s="499"/>
    </row>
    <row r="716" spans="1:13" x14ac:dyDescent="0.25">
      <c r="A716" s="497"/>
      <c r="B716" s="545">
        <v>42613</v>
      </c>
      <c r="C716" s="497">
        <v>500</v>
      </c>
      <c r="D716" s="498">
        <v>15.08</v>
      </c>
      <c r="E716" s="499">
        <v>0</v>
      </c>
      <c r="F716" s="499">
        <f t="shared" si="102"/>
        <v>7540</v>
      </c>
      <c r="G716" s="496">
        <v>42628</v>
      </c>
      <c r="H716" s="513">
        <v>300</v>
      </c>
      <c r="I716" s="498">
        <v>14.46</v>
      </c>
      <c r="J716" s="499">
        <v>0.09</v>
      </c>
      <c r="K716" s="499">
        <f t="shared" si="103"/>
        <v>4337.91</v>
      </c>
      <c r="L716" s="497"/>
      <c r="M716" s="499"/>
    </row>
    <row r="717" spans="1:13" x14ac:dyDescent="0.25">
      <c r="A717" s="497"/>
      <c r="B717" s="545">
        <v>42622</v>
      </c>
      <c r="C717" s="497">
        <v>220</v>
      </c>
      <c r="D717" s="498">
        <v>16.25</v>
      </c>
      <c r="E717" s="499">
        <v>0</v>
      </c>
      <c r="F717" s="499">
        <f t="shared" si="102"/>
        <v>3575</v>
      </c>
      <c r="G717" s="496">
        <v>42634</v>
      </c>
      <c r="H717" s="513">
        <v>322</v>
      </c>
      <c r="I717" s="498">
        <v>14.28</v>
      </c>
      <c r="J717" s="499">
        <v>0.1</v>
      </c>
      <c r="K717" s="499">
        <f t="shared" si="103"/>
        <v>4598.0599999999995</v>
      </c>
      <c r="L717" s="497"/>
      <c r="M717" s="499"/>
    </row>
    <row r="718" spans="1:13" x14ac:dyDescent="0.25">
      <c r="A718" s="497"/>
      <c r="B718" s="545">
        <v>42622</v>
      </c>
      <c r="C718" s="497">
        <v>500</v>
      </c>
      <c r="D718" s="498">
        <v>15.98</v>
      </c>
      <c r="E718" s="499">
        <v>0</v>
      </c>
      <c r="F718" s="499">
        <f t="shared" si="102"/>
        <v>7990</v>
      </c>
      <c r="G718" s="496">
        <v>42634</v>
      </c>
      <c r="H718" s="513">
        <v>400</v>
      </c>
      <c r="I718" s="498">
        <v>14.64</v>
      </c>
      <c r="J718" s="499">
        <v>0.13</v>
      </c>
      <c r="K718" s="499">
        <f t="shared" si="103"/>
        <v>5855.87</v>
      </c>
      <c r="L718" s="497"/>
      <c r="M718" s="499"/>
    </row>
    <row r="719" spans="1:13" x14ac:dyDescent="0.25">
      <c r="A719" s="497"/>
      <c r="B719" s="545">
        <v>42622</v>
      </c>
      <c r="C719" s="497">
        <v>500</v>
      </c>
      <c r="D719" s="498">
        <v>15.75</v>
      </c>
      <c r="E719" s="499">
        <v>0</v>
      </c>
      <c r="F719" s="499">
        <f t="shared" si="102"/>
        <v>7875</v>
      </c>
      <c r="G719" s="496">
        <v>42639</v>
      </c>
      <c r="H719" s="513">
        <v>200</v>
      </c>
      <c r="I719" s="498">
        <v>14.72</v>
      </c>
      <c r="J719" s="499">
        <v>0.06</v>
      </c>
      <c r="K719" s="499">
        <f t="shared" si="103"/>
        <v>2943.94</v>
      </c>
      <c r="L719" s="497"/>
      <c r="M719" s="499"/>
    </row>
    <row r="720" spans="1:13" x14ac:dyDescent="0.25">
      <c r="A720" s="497"/>
      <c r="B720" s="545">
        <v>42625</v>
      </c>
      <c r="C720" s="497">
        <v>500</v>
      </c>
      <c r="D720" s="498">
        <v>15.22</v>
      </c>
      <c r="E720" s="499">
        <v>0</v>
      </c>
      <c r="F720" s="499">
        <f t="shared" si="102"/>
        <v>7610</v>
      </c>
      <c r="G720" s="496">
        <v>42641</v>
      </c>
      <c r="H720" s="513">
        <v>300</v>
      </c>
      <c r="I720" s="498">
        <v>15.28</v>
      </c>
      <c r="J720" s="499">
        <v>0.1</v>
      </c>
      <c r="K720" s="499">
        <f t="shared" si="103"/>
        <v>4583.8999999999996</v>
      </c>
      <c r="L720" s="497"/>
      <c r="M720" s="499"/>
    </row>
    <row r="721" spans="1:13" ht="30" x14ac:dyDescent="0.25">
      <c r="A721" s="599" t="s">
        <v>274</v>
      </c>
      <c r="B721" s="545">
        <v>42626</v>
      </c>
      <c r="C721" s="497">
        <v>600</v>
      </c>
      <c r="D721" s="498">
        <v>14.91</v>
      </c>
      <c r="E721" s="499">
        <v>-3</v>
      </c>
      <c r="F721" s="499">
        <f t="shared" si="102"/>
        <v>8943</v>
      </c>
      <c r="G721" s="496">
        <v>42641</v>
      </c>
      <c r="H721" s="513">
        <v>400</v>
      </c>
      <c r="I721" s="498">
        <v>15.06</v>
      </c>
      <c r="J721" s="499">
        <v>0.13</v>
      </c>
      <c r="K721" s="499">
        <f t="shared" si="103"/>
        <v>6023.87</v>
      </c>
      <c r="L721" s="497"/>
      <c r="M721" s="499"/>
    </row>
    <row r="722" spans="1:13" x14ac:dyDescent="0.25">
      <c r="A722" s="599"/>
      <c r="B722" s="545">
        <v>42626</v>
      </c>
      <c r="C722" s="497">
        <v>400</v>
      </c>
      <c r="D722" s="498">
        <v>14.75</v>
      </c>
      <c r="E722" s="499">
        <v>0</v>
      </c>
      <c r="F722" s="499">
        <f t="shared" si="102"/>
        <v>5900</v>
      </c>
      <c r="G722" s="496">
        <v>42641</v>
      </c>
      <c r="H722" s="513">
        <v>322</v>
      </c>
      <c r="I722" s="498">
        <v>14.39</v>
      </c>
      <c r="J722" s="499">
        <v>0.1</v>
      </c>
      <c r="K722" s="499">
        <f t="shared" si="103"/>
        <v>4633.4799999999996</v>
      </c>
      <c r="L722" s="497"/>
      <c r="M722" s="499"/>
    </row>
    <row r="723" spans="1:13" x14ac:dyDescent="0.25">
      <c r="A723" s="599"/>
      <c r="B723" s="545">
        <v>42626</v>
      </c>
      <c r="C723" s="497">
        <v>300</v>
      </c>
      <c r="D723" s="498">
        <v>14.48</v>
      </c>
      <c r="E723" s="499">
        <v>0</v>
      </c>
      <c r="F723" s="499">
        <f t="shared" si="102"/>
        <v>4344</v>
      </c>
      <c r="G723" s="496">
        <v>42641</v>
      </c>
      <c r="H723" s="513">
        <v>500</v>
      </c>
      <c r="I723" s="498">
        <v>14.26</v>
      </c>
      <c r="J723" s="499">
        <v>0.16</v>
      </c>
      <c r="K723" s="499">
        <f t="shared" si="103"/>
        <v>7129.84</v>
      </c>
      <c r="L723" s="497"/>
      <c r="M723" s="499"/>
    </row>
    <row r="724" spans="1:13" x14ac:dyDescent="0.25">
      <c r="A724" s="599"/>
      <c r="B724" s="545">
        <v>42626</v>
      </c>
      <c r="C724" s="497">
        <v>300</v>
      </c>
      <c r="D724" s="498">
        <v>14.25</v>
      </c>
      <c r="E724" s="499">
        <v>0</v>
      </c>
      <c r="F724" s="499">
        <f t="shared" si="102"/>
        <v>4275</v>
      </c>
      <c r="G724" s="496">
        <v>42642</v>
      </c>
      <c r="H724" s="513">
        <v>300</v>
      </c>
      <c r="I724" s="498">
        <v>15.28</v>
      </c>
      <c r="J724" s="499">
        <v>0.1</v>
      </c>
      <c r="K724" s="499">
        <f t="shared" si="103"/>
        <v>4583.8999999999996</v>
      </c>
      <c r="L724" s="497"/>
      <c r="M724" s="499"/>
    </row>
    <row r="725" spans="1:13" x14ac:dyDescent="0.25">
      <c r="A725" s="599"/>
      <c r="B725" s="545">
        <v>42627</v>
      </c>
      <c r="C725" s="497">
        <v>200</v>
      </c>
      <c r="D725" s="498">
        <v>14.02</v>
      </c>
      <c r="E725" s="499">
        <v>-1</v>
      </c>
      <c r="F725" s="499">
        <f t="shared" si="102"/>
        <v>2803</v>
      </c>
      <c r="G725" s="496">
        <v>42642</v>
      </c>
      <c r="H725" s="513">
        <v>700</v>
      </c>
      <c r="I725" s="498">
        <v>15.78</v>
      </c>
      <c r="J725" s="499">
        <v>0.24</v>
      </c>
      <c r="K725" s="499">
        <f t="shared" si="103"/>
        <v>11045.76</v>
      </c>
      <c r="L725" s="497"/>
      <c r="M725" s="499"/>
    </row>
    <row r="726" spans="1:13" x14ac:dyDescent="0.25">
      <c r="A726" s="497"/>
      <c r="B726" s="545">
        <v>42628</v>
      </c>
      <c r="C726" s="497">
        <v>300</v>
      </c>
      <c r="D726" s="498">
        <v>14.3</v>
      </c>
      <c r="E726" s="499">
        <v>0</v>
      </c>
      <c r="F726" s="499">
        <f t="shared" si="102"/>
        <v>4290</v>
      </c>
      <c r="G726" s="496">
        <v>42642</v>
      </c>
      <c r="H726" s="513">
        <v>214</v>
      </c>
      <c r="I726" s="498">
        <v>15.98</v>
      </c>
      <c r="J726" s="499">
        <v>7.0000000000000007E-2</v>
      </c>
      <c r="K726" s="499">
        <f t="shared" si="103"/>
        <v>3419.65</v>
      </c>
      <c r="L726" s="497"/>
      <c r="M726" s="499"/>
    </row>
    <row r="727" spans="1:13" x14ac:dyDescent="0.25">
      <c r="A727" s="497"/>
      <c r="B727" s="545">
        <v>42632</v>
      </c>
      <c r="C727" s="497">
        <v>200</v>
      </c>
      <c r="D727" s="498">
        <v>14.06</v>
      </c>
      <c r="E727" s="499">
        <v>0</v>
      </c>
      <c r="F727" s="499">
        <f t="shared" si="102"/>
        <v>2812</v>
      </c>
      <c r="G727" s="496">
        <v>42648</v>
      </c>
      <c r="H727" s="513">
        <v>1000</v>
      </c>
      <c r="I727" s="498">
        <v>16.079999999999998</v>
      </c>
      <c r="J727" s="499">
        <v>0.35</v>
      </c>
      <c r="K727" s="499">
        <f t="shared" si="103"/>
        <v>16079.649999999998</v>
      </c>
      <c r="L727" s="497"/>
      <c r="M727" s="499"/>
    </row>
    <row r="728" spans="1:13" x14ac:dyDescent="0.25">
      <c r="A728" s="497"/>
      <c r="B728" s="545">
        <v>42633</v>
      </c>
      <c r="C728" s="497">
        <v>200</v>
      </c>
      <c r="D728" s="498">
        <v>14.11</v>
      </c>
      <c r="E728" s="499">
        <v>0</v>
      </c>
      <c r="F728" s="499">
        <f t="shared" si="102"/>
        <v>2822</v>
      </c>
      <c r="G728" s="496">
        <v>42648</v>
      </c>
      <c r="H728" s="513">
        <v>500</v>
      </c>
      <c r="I728" s="498">
        <v>16.38</v>
      </c>
      <c r="J728" s="499">
        <v>0.18</v>
      </c>
      <c r="K728" s="499">
        <f t="shared" si="103"/>
        <v>8189.8199999999988</v>
      </c>
      <c r="L728" s="497"/>
      <c r="M728" s="499"/>
    </row>
    <row r="729" spans="1:13" x14ac:dyDescent="0.25">
      <c r="A729" s="497"/>
      <c r="B729" s="545">
        <v>42633</v>
      </c>
      <c r="C729" s="497">
        <v>122</v>
      </c>
      <c r="D729" s="498">
        <v>14.1</v>
      </c>
      <c r="E729" s="499">
        <v>0</v>
      </c>
      <c r="F729" s="499">
        <f t="shared" si="102"/>
        <v>1720.2</v>
      </c>
      <c r="G729" s="496">
        <v>42649</v>
      </c>
      <c r="H729" s="513">
        <v>500</v>
      </c>
      <c r="I729" s="498">
        <v>16.16</v>
      </c>
      <c r="J729" s="499">
        <v>0.18</v>
      </c>
      <c r="K729" s="499">
        <f t="shared" si="103"/>
        <v>8079.82</v>
      </c>
      <c r="L729" s="497"/>
      <c r="M729" s="499"/>
    </row>
    <row r="730" spans="1:13" x14ac:dyDescent="0.25">
      <c r="A730" s="497"/>
      <c r="B730" s="545">
        <v>42636</v>
      </c>
      <c r="C730" s="497">
        <v>200</v>
      </c>
      <c r="D730" s="498">
        <v>14.38</v>
      </c>
      <c r="E730" s="499">
        <v>0</v>
      </c>
      <c r="F730" s="499">
        <f t="shared" si="102"/>
        <v>2876</v>
      </c>
      <c r="G730" s="496">
        <v>42671</v>
      </c>
      <c r="H730" s="513">
        <v>1000</v>
      </c>
      <c r="I730" s="498">
        <v>14.22</v>
      </c>
      <c r="J730" s="499">
        <v>0.31</v>
      </c>
      <c r="K730" s="499">
        <f t="shared" si="103"/>
        <v>14219.69</v>
      </c>
      <c r="L730" s="497"/>
      <c r="M730" s="499"/>
    </row>
    <row r="731" spans="1:13" x14ac:dyDescent="0.25">
      <c r="A731" s="497"/>
      <c r="B731" s="545">
        <v>42639</v>
      </c>
      <c r="C731" s="497">
        <v>200</v>
      </c>
      <c r="D731" s="498">
        <v>14.5</v>
      </c>
      <c r="E731" s="499">
        <v>0</v>
      </c>
      <c r="F731" s="499">
        <f t="shared" ref="F731:F745" si="104">C731*D731+E731</f>
        <v>2900</v>
      </c>
      <c r="G731" s="496">
        <v>42674</v>
      </c>
      <c r="H731" s="513">
        <v>300</v>
      </c>
      <c r="I731" s="498">
        <v>13.42</v>
      </c>
      <c r="J731" s="499">
        <v>0.09</v>
      </c>
      <c r="K731" s="499">
        <f t="shared" si="103"/>
        <v>4025.91</v>
      </c>
      <c r="L731" s="497"/>
      <c r="M731" s="499"/>
    </row>
    <row r="732" spans="1:13" x14ac:dyDescent="0.25">
      <c r="A732" s="497"/>
      <c r="B732" s="545">
        <v>42639</v>
      </c>
      <c r="C732" s="497">
        <v>200</v>
      </c>
      <c r="D732" s="498">
        <v>14.38</v>
      </c>
      <c r="E732" s="499">
        <v>0</v>
      </c>
      <c r="F732" s="499">
        <f t="shared" si="104"/>
        <v>2876</v>
      </c>
      <c r="G732" s="496">
        <v>42674</v>
      </c>
      <c r="H732" s="513">
        <v>200</v>
      </c>
      <c r="I732" s="498">
        <v>13.25</v>
      </c>
      <c r="J732" s="499">
        <v>-0.74</v>
      </c>
      <c r="K732" s="499">
        <f t="shared" si="103"/>
        <v>2650.74</v>
      </c>
      <c r="L732" s="497"/>
      <c r="M732" s="499"/>
    </row>
    <row r="733" spans="1:13" x14ac:dyDescent="0.25">
      <c r="A733" s="497"/>
      <c r="B733" s="545">
        <v>42640</v>
      </c>
      <c r="C733" s="497">
        <v>322</v>
      </c>
      <c r="D733" s="498">
        <v>13.97</v>
      </c>
      <c r="E733" s="499">
        <v>0</v>
      </c>
      <c r="F733" s="499">
        <f t="shared" si="104"/>
        <v>4498.34</v>
      </c>
      <c r="G733" s="496">
        <v>42676</v>
      </c>
      <c r="H733" s="513">
        <v>200</v>
      </c>
      <c r="I733" s="498">
        <v>13.05</v>
      </c>
      <c r="J733" s="499">
        <v>0.06</v>
      </c>
      <c r="K733" s="499">
        <f t="shared" si="103"/>
        <v>2609.94</v>
      </c>
      <c r="L733" s="497"/>
      <c r="M733" s="499"/>
    </row>
    <row r="734" spans="1:13" x14ac:dyDescent="0.25">
      <c r="A734" s="497"/>
      <c r="B734" s="545">
        <v>42641</v>
      </c>
      <c r="C734" s="497">
        <v>300</v>
      </c>
      <c r="D734" s="498">
        <v>14.02</v>
      </c>
      <c r="E734" s="499">
        <v>-1.26</v>
      </c>
      <c r="F734" s="499">
        <f t="shared" si="104"/>
        <v>4204.74</v>
      </c>
      <c r="G734" s="496">
        <v>42677</v>
      </c>
      <c r="H734" s="513">
        <v>500</v>
      </c>
      <c r="I734" s="498">
        <v>13.96</v>
      </c>
      <c r="J734" s="499">
        <v>0.15</v>
      </c>
      <c r="K734" s="499">
        <f t="shared" si="103"/>
        <v>6979.85</v>
      </c>
      <c r="L734" s="497"/>
      <c r="M734" s="499"/>
    </row>
    <row r="735" spans="1:13" x14ac:dyDescent="0.25">
      <c r="A735" s="497"/>
      <c r="B735" s="545">
        <v>42641</v>
      </c>
      <c r="C735" s="497">
        <v>200</v>
      </c>
      <c r="D735" s="498">
        <v>14.17</v>
      </c>
      <c r="E735" s="499">
        <v>0</v>
      </c>
      <c r="F735" s="499">
        <f t="shared" si="104"/>
        <v>2834</v>
      </c>
      <c r="G735" s="496">
        <v>42677</v>
      </c>
      <c r="H735" s="513">
        <v>2000</v>
      </c>
      <c r="I735" s="498">
        <v>14.5</v>
      </c>
      <c r="J735" s="499">
        <v>0.63</v>
      </c>
      <c r="K735" s="499">
        <f t="shared" si="103"/>
        <v>28999.37</v>
      </c>
      <c r="L735" s="497"/>
      <c r="M735" s="499"/>
    </row>
    <row r="736" spans="1:13" x14ac:dyDescent="0.25">
      <c r="A736" s="497"/>
      <c r="B736" s="545">
        <v>42642</v>
      </c>
      <c r="C736" s="497">
        <v>414</v>
      </c>
      <c r="D736" s="498">
        <v>15.66</v>
      </c>
      <c r="E736" s="499">
        <v>0</v>
      </c>
      <c r="F736" s="499">
        <f t="shared" si="104"/>
        <v>6483.24</v>
      </c>
      <c r="G736" s="496">
        <v>42682</v>
      </c>
      <c r="H736" s="513">
        <v>1000</v>
      </c>
      <c r="I736" s="498">
        <v>14.28</v>
      </c>
      <c r="J736" s="499">
        <v>0.31</v>
      </c>
      <c r="K736" s="499">
        <f t="shared" si="103"/>
        <v>14279.69</v>
      </c>
      <c r="L736" s="497"/>
      <c r="M736" s="499"/>
    </row>
    <row r="737" spans="1:13" ht="30" x14ac:dyDescent="0.25">
      <c r="A737" s="599" t="s">
        <v>289</v>
      </c>
      <c r="B737" s="545">
        <v>42647</v>
      </c>
      <c r="C737" s="497">
        <v>500</v>
      </c>
      <c r="D737" s="498">
        <v>15.86</v>
      </c>
      <c r="E737" s="499">
        <v>0</v>
      </c>
      <c r="F737" s="499">
        <f t="shared" si="104"/>
        <v>7930</v>
      </c>
      <c r="G737" s="496">
        <v>42685</v>
      </c>
      <c r="H737" s="513">
        <v>500</v>
      </c>
      <c r="I737" s="498">
        <v>15.88</v>
      </c>
      <c r="J737" s="499">
        <v>0.17</v>
      </c>
      <c r="K737" s="499">
        <f t="shared" si="103"/>
        <v>7939.83</v>
      </c>
      <c r="L737" s="497"/>
      <c r="M737" s="499"/>
    </row>
    <row r="738" spans="1:13" x14ac:dyDescent="0.25">
      <c r="A738" s="599"/>
      <c r="B738" s="545">
        <v>42647</v>
      </c>
      <c r="C738" s="497">
        <v>500</v>
      </c>
      <c r="D738" s="498">
        <v>15.62</v>
      </c>
      <c r="E738" s="499">
        <v>0</v>
      </c>
      <c r="F738" s="499">
        <f t="shared" si="104"/>
        <v>7810</v>
      </c>
      <c r="G738" s="496">
        <v>42695</v>
      </c>
      <c r="H738" s="513">
        <v>2272</v>
      </c>
      <c r="I738" s="498">
        <v>16.28</v>
      </c>
      <c r="J738" s="499">
        <v>0.81</v>
      </c>
      <c r="K738" s="499">
        <f t="shared" si="103"/>
        <v>36987.350000000006</v>
      </c>
      <c r="L738" s="497"/>
      <c r="M738" s="499"/>
    </row>
    <row r="739" spans="1:13" x14ac:dyDescent="0.25">
      <c r="A739" s="599"/>
      <c r="B739" s="545">
        <v>42649</v>
      </c>
      <c r="C739" s="497">
        <v>500</v>
      </c>
      <c r="D739" s="498">
        <v>15.97</v>
      </c>
      <c r="E739" s="499">
        <v>0</v>
      </c>
      <c r="F739" s="499">
        <f t="shared" si="104"/>
        <v>7985</v>
      </c>
      <c r="G739" s="496">
        <v>42695</v>
      </c>
      <c r="H739" s="513">
        <v>500</v>
      </c>
      <c r="I739" s="498">
        <v>16.45</v>
      </c>
      <c r="J739" s="499">
        <v>0.18</v>
      </c>
      <c r="K739" s="499">
        <f t="shared" si="103"/>
        <v>8224.82</v>
      </c>
      <c r="L739" s="497"/>
      <c r="M739" s="499"/>
    </row>
    <row r="740" spans="1:13" x14ac:dyDescent="0.25">
      <c r="A740" s="599"/>
      <c r="B740" s="545">
        <v>42649</v>
      </c>
      <c r="C740" s="497">
        <v>500</v>
      </c>
      <c r="D740" s="498">
        <v>15.84</v>
      </c>
      <c r="E740" s="499">
        <v>0</v>
      </c>
      <c r="F740" s="499">
        <f t="shared" si="104"/>
        <v>7920</v>
      </c>
      <c r="G740" s="496">
        <v>42696</v>
      </c>
      <c r="H740" s="513">
        <v>500</v>
      </c>
      <c r="I740" s="498">
        <v>16.54</v>
      </c>
      <c r="J740" s="499">
        <v>0.18</v>
      </c>
      <c r="K740" s="499">
        <f t="shared" si="103"/>
        <v>8269.82</v>
      </c>
      <c r="L740" s="497"/>
      <c r="M740" s="499"/>
    </row>
    <row r="741" spans="1:13" x14ac:dyDescent="0.25">
      <c r="A741" s="497"/>
      <c r="B741" s="545">
        <v>42649</v>
      </c>
      <c r="C741" s="497">
        <v>500</v>
      </c>
      <c r="D741" s="498">
        <v>16.079999999999998</v>
      </c>
      <c r="E741" s="499">
        <v>0</v>
      </c>
      <c r="F741" s="499">
        <f t="shared" si="104"/>
        <v>8039.9999999999991</v>
      </c>
      <c r="G741" s="496">
        <v>42697</v>
      </c>
      <c r="H741" s="513">
        <v>200</v>
      </c>
      <c r="I741" s="498">
        <v>16.79</v>
      </c>
      <c r="J741" s="499">
        <v>7.0000000000000007E-2</v>
      </c>
      <c r="K741" s="499">
        <f t="shared" si="103"/>
        <v>3357.93</v>
      </c>
      <c r="L741" s="497"/>
      <c r="M741" s="499"/>
    </row>
    <row r="742" spans="1:13" x14ac:dyDescent="0.25">
      <c r="A742" s="497"/>
      <c r="B742" s="545">
        <v>42650</v>
      </c>
      <c r="C742" s="497">
        <v>300</v>
      </c>
      <c r="D742" s="498">
        <v>15.75</v>
      </c>
      <c r="E742" s="499">
        <v>0</v>
      </c>
      <c r="F742" s="499">
        <f t="shared" si="104"/>
        <v>4725</v>
      </c>
      <c r="G742" s="496">
        <v>42697</v>
      </c>
      <c r="H742" s="513">
        <v>500</v>
      </c>
      <c r="I742" s="498">
        <v>16.59</v>
      </c>
      <c r="J742" s="499">
        <v>0.18</v>
      </c>
      <c r="K742" s="499">
        <f t="shared" si="103"/>
        <v>8294.82</v>
      </c>
      <c r="L742" s="497"/>
      <c r="M742" s="499"/>
    </row>
    <row r="743" spans="1:13" x14ac:dyDescent="0.25">
      <c r="A743" s="497"/>
      <c r="B743" s="545">
        <v>42650</v>
      </c>
      <c r="C743" s="497">
        <v>300</v>
      </c>
      <c r="D743" s="498">
        <v>15.58</v>
      </c>
      <c r="E743" s="499">
        <v>0</v>
      </c>
      <c r="F743" s="499">
        <f t="shared" si="104"/>
        <v>4674</v>
      </c>
      <c r="G743" s="496">
        <v>42704</v>
      </c>
      <c r="H743" s="513">
        <v>1000</v>
      </c>
      <c r="I743" s="498">
        <v>16.420000000000002</v>
      </c>
      <c r="J743" s="499">
        <v>0.36</v>
      </c>
      <c r="K743" s="499">
        <f t="shared" si="103"/>
        <v>16419.64</v>
      </c>
      <c r="L743" s="497"/>
      <c r="M743" s="499"/>
    </row>
    <row r="744" spans="1:13" x14ac:dyDescent="0.25">
      <c r="A744" s="497"/>
      <c r="B744" s="545">
        <v>42653</v>
      </c>
      <c r="C744" s="497">
        <v>394</v>
      </c>
      <c r="D744" s="498">
        <v>15.72</v>
      </c>
      <c r="E744" s="499">
        <v>0</v>
      </c>
      <c r="F744" s="499">
        <f t="shared" si="104"/>
        <v>6193.68</v>
      </c>
      <c r="G744" s="496">
        <v>42704</v>
      </c>
      <c r="H744" s="513">
        <v>300</v>
      </c>
      <c r="I744" s="498">
        <v>16.78</v>
      </c>
      <c r="J744" s="499">
        <v>1.61</v>
      </c>
      <c r="K744" s="499">
        <f t="shared" si="103"/>
        <v>5032.3900000000003</v>
      </c>
      <c r="L744" s="497"/>
      <c r="M744" s="499"/>
    </row>
    <row r="745" spans="1:13" x14ac:dyDescent="0.25">
      <c r="A745" s="497"/>
      <c r="B745" s="545">
        <v>42653</v>
      </c>
      <c r="C745" s="497">
        <v>6</v>
      </c>
      <c r="D745" s="498">
        <v>15.72</v>
      </c>
      <c r="E745" s="499">
        <v>0</v>
      </c>
      <c r="F745" s="499">
        <f t="shared" si="104"/>
        <v>94.320000000000007</v>
      </c>
      <c r="G745" s="496">
        <v>42704</v>
      </c>
      <c r="H745" s="513">
        <v>1000</v>
      </c>
      <c r="I745" s="498">
        <v>17.079999999999998</v>
      </c>
      <c r="J745" s="499">
        <v>0.37</v>
      </c>
      <c r="K745" s="499">
        <f t="shared" si="103"/>
        <v>17079.63</v>
      </c>
      <c r="L745" s="497"/>
      <c r="M745" s="499"/>
    </row>
    <row r="746" spans="1:13" x14ac:dyDescent="0.25">
      <c r="A746" s="497"/>
      <c r="B746" s="545">
        <v>42655</v>
      </c>
      <c r="C746" s="497">
        <v>22</v>
      </c>
      <c r="D746" s="498">
        <v>15.48</v>
      </c>
      <c r="E746" s="499">
        <v>0</v>
      </c>
      <c r="F746" s="499">
        <f>C746*D746+E746</f>
        <v>340.56</v>
      </c>
      <c r="G746" s="496">
        <v>42704</v>
      </c>
      <c r="H746" s="513">
        <v>1000</v>
      </c>
      <c r="I746" s="498">
        <v>17.32</v>
      </c>
      <c r="J746" s="499">
        <v>0.38</v>
      </c>
      <c r="K746" s="499">
        <f t="shared" si="103"/>
        <v>17319.62</v>
      </c>
      <c r="L746" s="497"/>
      <c r="M746" s="499"/>
    </row>
    <row r="747" spans="1:13" x14ac:dyDescent="0.25">
      <c r="A747" s="497"/>
      <c r="B747" s="545">
        <v>42655</v>
      </c>
      <c r="C747" s="497">
        <v>300</v>
      </c>
      <c r="D747" s="498">
        <v>15.48</v>
      </c>
      <c r="E747" s="499">
        <v>0</v>
      </c>
      <c r="F747" s="499">
        <f>C747*D747+E747</f>
        <v>4644</v>
      </c>
      <c r="G747" s="496">
        <v>42704</v>
      </c>
      <c r="H747" s="513">
        <v>500</v>
      </c>
      <c r="I747" s="498">
        <v>17.64</v>
      </c>
      <c r="J747" s="499">
        <v>0.19</v>
      </c>
      <c r="K747" s="499">
        <f t="shared" si="103"/>
        <v>8819.81</v>
      </c>
      <c r="L747" s="497"/>
      <c r="M747" s="499"/>
    </row>
    <row r="748" spans="1:13" x14ac:dyDescent="0.25">
      <c r="A748" s="600"/>
      <c r="B748" s="545">
        <v>42668</v>
      </c>
      <c r="C748" s="497">
        <v>500</v>
      </c>
      <c r="D748" s="498">
        <v>14.26</v>
      </c>
      <c r="E748" s="499">
        <v>-2.5</v>
      </c>
      <c r="F748" s="499">
        <f t="shared" ref="F748:F757" si="105">C748*D748+E748</f>
        <v>7127.5</v>
      </c>
      <c r="G748" s="496">
        <v>42705</v>
      </c>
      <c r="H748" s="513">
        <v>528</v>
      </c>
      <c r="I748" s="498">
        <v>18.7</v>
      </c>
      <c r="J748" s="499">
        <v>0.22</v>
      </c>
      <c r="K748" s="499">
        <f t="shared" si="103"/>
        <v>9873.380000000001</v>
      </c>
      <c r="L748" s="497"/>
      <c r="M748" s="499"/>
    </row>
    <row r="749" spans="1:13" x14ac:dyDescent="0.25">
      <c r="A749" s="600"/>
      <c r="B749" s="545">
        <v>42668</v>
      </c>
      <c r="C749" s="497">
        <v>500</v>
      </c>
      <c r="D749" s="498">
        <v>14.16</v>
      </c>
      <c r="E749" s="499">
        <v>0</v>
      </c>
      <c r="F749" s="499">
        <f t="shared" si="105"/>
        <v>7080</v>
      </c>
      <c r="G749" s="496">
        <v>42711</v>
      </c>
      <c r="H749" s="513">
        <v>500</v>
      </c>
      <c r="I749" s="498">
        <v>18.329999999999998</v>
      </c>
      <c r="J749" s="499">
        <v>0.2</v>
      </c>
      <c r="K749" s="499">
        <f t="shared" si="103"/>
        <v>9164.7999999999993</v>
      </c>
      <c r="L749" s="497"/>
      <c r="M749" s="499"/>
    </row>
    <row r="750" spans="1:13" x14ac:dyDescent="0.25">
      <c r="A750" s="600"/>
      <c r="B750" s="545">
        <v>42670</v>
      </c>
      <c r="C750" s="497">
        <v>500</v>
      </c>
      <c r="D750" s="498">
        <v>14.18</v>
      </c>
      <c r="E750" s="499">
        <v>0</v>
      </c>
      <c r="F750" s="499">
        <f t="shared" si="105"/>
        <v>7090</v>
      </c>
      <c r="G750" s="496">
        <v>42713</v>
      </c>
      <c r="H750" s="513">
        <v>500</v>
      </c>
      <c r="I750" s="498">
        <v>18.28</v>
      </c>
      <c r="J750" s="499">
        <v>0.2</v>
      </c>
      <c r="K750" s="499">
        <f t="shared" si="103"/>
        <v>9139.7999999999993</v>
      </c>
      <c r="L750" s="497"/>
      <c r="M750" s="499"/>
    </row>
    <row r="751" spans="1:13" x14ac:dyDescent="0.25">
      <c r="A751" s="600"/>
      <c r="B751" s="545">
        <v>42670</v>
      </c>
      <c r="C751" s="497">
        <v>500</v>
      </c>
      <c r="D751" s="498">
        <v>14.05</v>
      </c>
      <c r="E751" s="499">
        <v>0</v>
      </c>
      <c r="F751" s="499">
        <f t="shared" si="105"/>
        <v>7025</v>
      </c>
      <c r="G751" s="496">
        <v>42718</v>
      </c>
      <c r="H751" s="513">
        <v>200</v>
      </c>
      <c r="I751" s="498">
        <v>18.78</v>
      </c>
      <c r="J751" s="499">
        <v>0.08</v>
      </c>
      <c r="K751" s="499">
        <f t="shared" si="103"/>
        <v>3755.92</v>
      </c>
      <c r="L751" s="497"/>
      <c r="M751" s="499"/>
    </row>
    <row r="752" spans="1:13" x14ac:dyDescent="0.25">
      <c r="A752" s="600"/>
      <c r="B752" s="545">
        <v>42670</v>
      </c>
      <c r="C752" s="497">
        <v>500</v>
      </c>
      <c r="D752" s="498">
        <v>13.88</v>
      </c>
      <c r="E752" s="499">
        <v>0</v>
      </c>
      <c r="F752" s="499">
        <f t="shared" si="105"/>
        <v>6940</v>
      </c>
      <c r="G752" s="496">
        <v>42734</v>
      </c>
      <c r="H752" s="513">
        <v>1000</v>
      </c>
      <c r="I752" s="498">
        <v>17.72</v>
      </c>
      <c r="J752" s="499">
        <v>0.39</v>
      </c>
      <c r="K752" s="499">
        <f t="shared" si="103"/>
        <v>17719.61</v>
      </c>
      <c r="L752" s="497"/>
      <c r="M752" s="499"/>
    </row>
    <row r="753" spans="1:13" x14ac:dyDescent="0.25">
      <c r="A753" s="497"/>
      <c r="B753" s="545">
        <v>42671</v>
      </c>
      <c r="C753" s="497">
        <v>1000</v>
      </c>
      <c r="D753" s="498">
        <v>14.15</v>
      </c>
      <c r="E753" s="499">
        <v>0</v>
      </c>
      <c r="F753" s="499">
        <f t="shared" si="105"/>
        <v>14150</v>
      </c>
      <c r="G753" s="496">
        <v>42739</v>
      </c>
      <c r="H753" s="513">
        <v>500</v>
      </c>
      <c r="I753" s="498">
        <v>18.079999999999998</v>
      </c>
      <c r="J753" s="499">
        <v>0.2</v>
      </c>
      <c r="K753" s="499">
        <f t="shared" si="103"/>
        <v>9039.7999999999993</v>
      </c>
      <c r="L753" s="497"/>
      <c r="M753" s="499"/>
    </row>
    <row r="754" spans="1:13" x14ac:dyDescent="0.25">
      <c r="A754" s="497"/>
      <c r="B754" s="545">
        <v>42674</v>
      </c>
      <c r="C754" s="497">
        <v>300</v>
      </c>
      <c r="D754" s="498">
        <v>13.28</v>
      </c>
      <c r="E754" s="499">
        <v>-1.5</v>
      </c>
      <c r="F754" s="499">
        <f t="shared" si="105"/>
        <v>3982.5</v>
      </c>
      <c r="G754" s="496">
        <v>42748</v>
      </c>
      <c r="H754" s="513">
        <v>500</v>
      </c>
      <c r="I754" s="498">
        <v>17.48</v>
      </c>
      <c r="J754" s="499">
        <v>0.19</v>
      </c>
      <c r="K754" s="499">
        <f t="shared" si="103"/>
        <v>8739.81</v>
      </c>
      <c r="L754" s="497"/>
      <c r="M754" s="499"/>
    </row>
    <row r="755" spans="1:13" x14ac:dyDescent="0.25">
      <c r="A755" s="497"/>
      <c r="B755" s="545">
        <v>42674</v>
      </c>
      <c r="C755" s="497">
        <v>200</v>
      </c>
      <c r="D755" s="498">
        <v>13.15</v>
      </c>
      <c r="E755" s="499">
        <v>0.02</v>
      </c>
      <c r="F755" s="499">
        <f t="shared" si="105"/>
        <v>2630.02</v>
      </c>
      <c r="G755" s="496">
        <v>42761</v>
      </c>
      <c r="H755" s="513">
        <v>1000</v>
      </c>
      <c r="I755" s="498">
        <v>17.899999999999999</v>
      </c>
      <c r="J755" s="499">
        <v>0.39</v>
      </c>
      <c r="K755" s="499">
        <f t="shared" si="103"/>
        <v>17899.61</v>
      </c>
      <c r="L755" s="497"/>
      <c r="M755" s="499"/>
    </row>
    <row r="756" spans="1:13" x14ac:dyDescent="0.25">
      <c r="A756" s="497"/>
      <c r="B756" s="545">
        <v>42676</v>
      </c>
      <c r="C756" s="497">
        <v>200</v>
      </c>
      <c r="D756" s="498">
        <v>12.89</v>
      </c>
      <c r="E756" s="499">
        <v>0</v>
      </c>
      <c r="F756" s="499">
        <f t="shared" si="105"/>
        <v>2578</v>
      </c>
      <c r="G756" s="496">
        <v>42766</v>
      </c>
      <c r="H756" s="513">
        <v>300</v>
      </c>
      <c r="I756" s="498">
        <v>16.649999999999999</v>
      </c>
      <c r="J756" s="499">
        <v>0.11</v>
      </c>
      <c r="K756" s="499">
        <f t="shared" si="103"/>
        <v>4994.8900000000003</v>
      </c>
      <c r="L756" s="497"/>
      <c r="M756" s="499"/>
    </row>
    <row r="757" spans="1:13" x14ac:dyDescent="0.25">
      <c r="A757" s="497"/>
      <c r="B757" s="545">
        <v>42678</v>
      </c>
      <c r="C757" s="497">
        <v>500</v>
      </c>
      <c r="D757" s="498">
        <v>13.69</v>
      </c>
      <c r="E757" s="499">
        <v>0</v>
      </c>
      <c r="F757" s="499">
        <f t="shared" si="105"/>
        <v>6845</v>
      </c>
      <c r="G757" s="496">
        <v>42767</v>
      </c>
      <c r="H757" s="513">
        <v>612</v>
      </c>
      <c r="I757" s="498">
        <v>17.03</v>
      </c>
      <c r="J757" s="499">
        <v>0.23</v>
      </c>
      <c r="K757" s="499">
        <f t="shared" si="103"/>
        <v>10422.130000000001</v>
      </c>
      <c r="L757" s="497"/>
      <c r="M757" s="499"/>
    </row>
    <row r="758" spans="1:13" x14ac:dyDescent="0.25">
      <c r="A758" s="497"/>
      <c r="B758" s="545">
        <v>42678</v>
      </c>
      <c r="C758" s="497">
        <v>500</v>
      </c>
      <c r="D758" s="498">
        <v>13.69</v>
      </c>
      <c r="E758" s="499">
        <v>0</v>
      </c>
      <c r="F758" s="499">
        <f>C758*D758+E758</f>
        <v>6845</v>
      </c>
      <c r="G758" s="496">
        <v>42767</v>
      </c>
      <c r="H758" s="513">
        <v>288</v>
      </c>
      <c r="I758" s="498">
        <v>17.12</v>
      </c>
      <c r="J758" s="499">
        <v>0.11</v>
      </c>
      <c r="K758" s="499">
        <f t="shared" si="103"/>
        <v>4930.4500000000007</v>
      </c>
      <c r="L758" s="497"/>
      <c r="M758" s="499"/>
    </row>
    <row r="759" spans="1:13" x14ac:dyDescent="0.25">
      <c r="A759" s="497"/>
      <c r="B759" s="545">
        <v>42691</v>
      </c>
      <c r="C759" s="497">
        <v>150</v>
      </c>
      <c r="D759" s="498">
        <v>15.48</v>
      </c>
      <c r="E759" s="499">
        <v>0</v>
      </c>
      <c r="F759" s="499">
        <f t="shared" ref="F759:F775" si="106">C759*D759+E759</f>
        <v>2322</v>
      </c>
      <c r="G759" s="496">
        <v>42767</v>
      </c>
      <c r="H759" s="513">
        <v>700</v>
      </c>
      <c r="I759" s="498">
        <v>16.57</v>
      </c>
      <c r="J759" s="499">
        <v>0.25</v>
      </c>
      <c r="K759" s="499">
        <f t="shared" si="103"/>
        <v>11598.75</v>
      </c>
      <c r="L759" s="497"/>
      <c r="M759" s="499"/>
    </row>
    <row r="760" spans="1:13" x14ac:dyDescent="0.25">
      <c r="A760" s="497"/>
      <c r="B760" s="545">
        <v>42691</v>
      </c>
      <c r="C760" s="497">
        <v>300</v>
      </c>
      <c r="D760" s="498">
        <v>15.48</v>
      </c>
      <c r="E760" s="499">
        <v>0</v>
      </c>
      <c r="F760" s="499">
        <f t="shared" si="106"/>
        <v>4644</v>
      </c>
      <c r="G760" s="496">
        <v>42768</v>
      </c>
      <c r="H760" s="513">
        <v>200</v>
      </c>
      <c r="I760" s="498">
        <v>16.7</v>
      </c>
      <c r="J760" s="499">
        <v>7.0000000000000007E-2</v>
      </c>
      <c r="K760" s="499">
        <f t="shared" si="103"/>
        <v>3339.93</v>
      </c>
      <c r="L760" s="497"/>
      <c r="M760" s="499"/>
    </row>
    <row r="761" spans="1:13" x14ac:dyDescent="0.25">
      <c r="A761" s="497"/>
      <c r="B761" s="545">
        <v>42696</v>
      </c>
      <c r="C761" s="497">
        <v>1000</v>
      </c>
      <c r="D761" s="498">
        <v>16.12</v>
      </c>
      <c r="E761" s="499">
        <v>0</v>
      </c>
      <c r="F761" s="499">
        <f t="shared" si="106"/>
        <v>16120.000000000002</v>
      </c>
      <c r="G761" s="496">
        <v>42768</v>
      </c>
      <c r="H761" s="513">
        <v>500</v>
      </c>
      <c r="I761" s="498">
        <v>16.600000000000001</v>
      </c>
      <c r="J761" s="499">
        <v>-1.82</v>
      </c>
      <c r="K761" s="499">
        <f t="shared" si="103"/>
        <v>8301.82</v>
      </c>
      <c r="L761" s="497"/>
      <c r="M761" s="499"/>
    </row>
    <row r="762" spans="1:13" x14ac:dyDescent="0.25">
      <c r="A762" s="497"/>
      <c r="B762" s="545">
        <v>42699</v>
      </c>
      <c r="C762" s="497">
        <v>200</v>
      </c>
      <c r="D762" s="498">
        <v>16.28</v>
      </c>
      <c r="E762" s="499">
        <v>0</v>
      </c>
      <c r="F762" s="499">
        <f t="shared" si="106"/>
        <v>3256</v>
      </c>
      <c r="G762" s="496">
        <v>42768</v>
      </c>
      <c r="H762" s="513">
        <v>500</v>
      </c>
      <c r="I762" s="498">
        <v>16.75</v>
      </c>
      <c r="J762" s="499">
        <v>0.18</v>
      </c>
      <c r="K762" s="499">
        <f t="shared" si="103"/>
        <v>8374.82</v>
      </c>
      <c r="L762" s="497"/>
      <c r="M762" s="499"/>
    </row>
    <row r="763" spans="1:13" x14ac:dyDescent="0.25">
      <c r="A763" s="600"/>
      <c r="B763" s="545">
        <v>42699</v>
      </c>
      <c r="C763" s="497">
        <v>500</v>
      </c>
      <c r="D763" s="498">
        <v>16.16</v>
      </c>
      <c r="E763" s="499">
        <v>0</v>
      </c>
      <c r="F763" s="499">
        <f t="shared" si="106"/>
        <v>8080</v>
      </c>
      <c r="G763" s="496">
        <v>42769</v>
      </c>
      <c r="H763" s="601">
        <v>400</v>
      </c>
      <c r="I763" s="602">
        <v>16.95</v>
      </c>
      <c r="J763" s="603">
        <v>0.15</v>
      </c>
      <c r="K763" s="603">
        <f t="shared" si="103"/>
        <v>6779.85</v>
      </c>
      <c r="L763" s="497"/>
      <c r="M763" s="499"/>
    </row>
    <row r="764" spans="1:13" x14ac:dyDescent="0.25">
      <c r="A764" s="600"/>
      <c r="B764" s="545">
        <v>42702</v>
      </c>
      <c r="C764" s="497">
        <v>500</v>
      </c>
      <c r="D764" s="498">
        <v>16.059999999999999</v>
      </c>
      <c r="E764" s="499">
        <v>0</v>
      </c>
      <c r="F764" s="499">
        <f t="shared" si="106"/>
        <v>8029.9999999999991</v>
      </c>
      <c r="G764" s="496">
        <v>42769</v>
      </c>
      <c r="H764" s="601">
        <v>300</v>
      </c>
      <c r="I764" s="602">
        <v>17.32</v>
      </c>
      <c r="J764" s="603">
        <v>0.11</v>
      </c>
      <c r="K764" s="603">
        <f t="shared" si="103"/>
        <v>5195.8900000000003</v>
      </c>
      <c r="L764" s="497"/>
      <c r="M764" s="499"/>
    </row>
    <row r="765" spans="1:13" x14ac:dyDescent="0.25">
      <c r="A765" s="600"/>
      <c r="B765" s="545">
        <v>42702</v>
      </c>
      <c r="C765" s="497">
        <v>200</v>
      </c>
      <c r="D765" s="498">
        <v>15.8</v>
      </c>
      <c r="E765" s="499">
        <v>0</v>
      </c>
      <c r="F765" s="499">
        <f t="shared" si="106"/>
        <v>3160</v>
      </c>
      <c r="G765" s="496">
        <v>42781</v>
      </c>
      <c r="H765" s="513">
        <v>600</v>
      </c>
      <c r="I765" s="498">
        <v>16.52</v>
      </c>
      <c r="J765" s="499">
        <v>0.22</v>
      </c>
      <c r="K765" s="499">
        <f t="shared" si="103"/>
        <v>9911.7800000000007</v>
      </c>
      <c r="L765" s="497"/>
      <c r="M765" s="499"/>
    </row>
    <row r="766" spans="1:13" x14ac:dyDescent="0.25">
      <c r="A766" s="600"/>
      <c r="B766" s="545">
        <v>42702</v>
      </c>
      <c r="C766" s="497">
        <v>300</v>
      </c>
      <c r="D766" s="498">
        <v>15.65</v>
      </c>
      <c r="E766" s="499">
        <v>0</v>
      </c>
      <c r="F766" s="499">
        <f t="shared" si="106"/>
        <v>4695</v>
      </c>
      <c r="G766" s="496">
        <v>42781</v>
      </c>
      <c r="H766" s="513">
        <v>300</v>
      </c>
      <c r="I766" s="498">
        <v>16.440000000000001</v>
      </c>
      <c r="J766" s="499">
        <v>0.11</v>
      </c>
      <c r="K766" s="499">
        <f t="shared" si="103"/>
        <v>4931.8900000000003</v>
      </c>
      <c r="L766" s="497"/>
      <c r="M766" s="499"/>
    </row>
    <row r="767" spans="1:13" x14ac:dyDescent="0.25">
      <c r="A767" s="497"/>
      <c r="B767" s="545">
        <v>42703</v>
      </c>
      <c r="C767" s="497">
        <v>300</v>
      </c>
      <c r="D767" s="498">
        <v>14.78</v>
      </c>
      <c r="E767" s="499">
        <v>0</v>
      </c>
      <c r="F767" s="499">
        <f t="shared" si="106"/>
        <v>4434</v>
      </c>
      <c r="G767" s="496">
        <v>42782</v>
      </c>
      <c r="H767" s="513">
        <v>300</v>
      </c>
      <c r="I767" s="498">
        <v>17</v>
      </c>
      <c r="J767" s="499">
        <v>0.11</v>
      </c>
      <c r="K767" s="499">
        <f t="shared" si="103"/>
        <v>5099.8900000000003</v>
      </c>
      <c r="L767" s="497"/>
      <c r="M767" s="499"/>
    </row>
    <row r="768" spans="1:13" x14ac:dyDescent="0.25">
      <c r="A768" s="497"/>
      <c r="B768" s="545">
        <v>42705</v>
      </c>
      <c r="C768" s="497">
        <v>350</v>
      </c>
      <c r="D768" s="498">
        <v>17.600000000000001</v>
      </c>
      <c r="E768" s="499">
        <v>0</v>
      </c>
      <c r="F768" s="499">
        <f t="shared" si="106"/>
        <v>6160.0000000000009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>
        <v>42711</v>
      </c>
      <c r="C769" s="497">
        <v>500</v>
      </c>
      <c r="D769" s="498">
        <v>18.12</v>
      </c>
      <c r="E769" s="499">
        <v>0</v>
      </c>
      <c r="F769" s="499">
        <f t="shared" si="106"/>
        <v>9060</v>
      </c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>
        <v>42713</v>
      </c>
      <c r="C770" s="497">
        <v>500</v>
      </c>
      <c r="D770" s="498">
        <v>18.12</v>
      </c>
      <c r="E770" s="499">
        <v>0</v>
      </c>
      <c r="F770" s="499">
        <f t="shared" si="106"/>
        <v>9060</v>
      </c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>
        <v>42718</v>
      </c>
      <c r="C771" s="497">
        <v>200</v>
      </c>
      <c r="D771" s="498">
        <v>18.73</v>
      </c>
      <c r="E771" s="499">
        <v>-1</v>
      </c>
      <c r="F771" s="499">
        <f t="shared" si="106"/>
        <v>3745</v>
      </c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>
        <v>42733</v>
      </c>
      <c r="C772" s="497">
        <v>1000</v>
      </c>
      <c r="D772" s="498">
        <v>17.64</v>
      </c>
      <c r="E772" s="499">
        <v>-1.5</v>
      </c>
      <c r="F772" s="499">
        <f t="shared" si="106"/>
        <v>17638.5</v>
      </c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>
        <v>42734</v>
      </c>
      <c r="C773" s="497">
        <v>1000</v>
      </c>
      <c r="D773" s="498">
        <v>17.329999999999998</v>
      </c>
      <c r="E773" s="499">
        <v>0</v>
      </c>
      <c r="F773" s="499">
        <f t="shared" si="106"/>
        <v>17330</v>
      </c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>
        <v>42741</v>
      </c>
      <c r="C774" s="497">
        <v>500</v>
      </c>
      <c r="D774" s="498">
        <v>17.88</v>
      </c>
      <c r="E774" s="499">
        <v>0</v>
      </c>
      <c r="F774" s="499">
        <f t="shared" si="106"/>
        <v>8940</v>
      </c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>
        <v>42748</v>
      </c>
      <c r="C775" s="497">
        <v>500</v>
      </c>
      <c r="D775" s="498">
        <v>17.260000000000002</v>
      </c>
      <c r="E775" s="499">
        <v>0</v>
      </c>
      <c r="F775" s="499">
        <f t="shared" si="106"/>
        <v>8630</v>
      </c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599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599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599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599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15" t="s">
        <v>81</v>
      </c>
      <c r="B799" s="604"/>
      <c r="C799" s="538">
        <f>SUM(C538:C798)</f>
        <v>133812</v>
      </c>
      <c r="D799" s="517"/>
      <c r="E799" s="517"/>
      <c r="F799" s="517">
        <f>SUM(F538:F798)</f>
        <v>1899450.8389999999</v>
      </c>
      <c r="G799" s="516"/>
      <c r="H799" s="538">
        <f>SUM(H538:H798)</f>
        <v>133812</v>
      </c>
      <c r="I799" s="605"/>
      <c r="J799" s="517"/>
      <c r="K799" s="517">
        <f>SUM(K538:K798)</f>
        <v>1911314.2100000016</v>
      </c>
      <c r="L799" s="516"/>
      <c r="M799" s="517">
        <f>SUM(M538:M548)</f>
        <v>2752.2000000000003</v>
      </c>
    </row>
    <row r="800" spans="1:13" ht="15.75" thickBot="1" x14ac:dyDescent="0.3">
      <c r="A800" s="518" t="s">
        <v>193</v>
      </c>
      <c r="B800" s="606"/>
      <c r="C800" s="520">
        <f>SumByColor($A$100, C538:C798)</f>
        <v>0</v>
      </c>
      <c r="D800" s="520"/>
      <c r="E800" s="520"/>
      <c r="F800" s="521">
        <f>SumByColor($A$100, F538:F798)</f>
        <v>0</v>
      </c>
      <c r="G800" s="520"/>
      <c r="H800" s="520">
        <f>SumByColor($A$100, H538:H798)</f>
        <v>0</v>
      </c>
      <c r="I800" s="520"/>
      <c r="J800" s="521"/>
      <c r="K800" s="521">
        <f>SumByColor($A$100, K538:K798)</f>
        <v>0</v>
      </c>
      <c r="L800" s="520"/>
      <c r="M800" s="521">
        <f>SumByColor($A$100, M538:M798)</f>
        <v>0</v>
      </c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</sheetData>
  <mergeCells count="3">
    <mergeCell ref="O23:P23"/>
    <mergeCell ref="A80:A82"/>
    <mergeCell ref="A87:A89"/>
  </mergeCells>
  <conditionalFormatting sqref="F284:F302 H284:H302 H437 F437 H508:H532 F508:F532 K112:K210 F122:F211 H122:H211 K219 F272:F274 H272:H274 H264:H266 F264:F266 K253:K266 K271:K274">
    <cfRule type="expression" dxfId="2195" priority="169">
      <formula>F112&gt;0</formula>
    </cfRule>
    <cfRule type="expression" dxfId="2194" priority="170">
      <formula>F112&lt;0</formula>
    </cfRule>
  </conditionalFormatting>
  <conditionalFormatting sqref="O24:O6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64">
      <iconSet iconSet="3Arrows">
        <cfvo type="percent" val="0"/>
        <cfvo type="num" val="0"/>
        <cfvo type="num" val="0"/>
      </iconSet>
    </cfRule>
  </conditionalFormatting>
  <conditionalFormatting sqref="F277:F283">
    <cfRule type="expression" dxfId="2193" priority="162">
      <formula>F277&gt;0</formula>
    </cfRule>
    <cfRule type="expression" dxfId="2192" priority="163">
      <formula>F277&lt;0</formula>
    </cfRule>
  </conditionalFormatting>
  <conditionalFormatting sqref="H277:H283">
    <cfRule type="expression" dxfId="2191" priority="158">
      <formula>H277&gt;0</formula>
    </cfRule>
    <cfRule type="expression" dxfId="2190" priority="159">
      <formula>H277&lt;0</formula>
    </cfRule>
  </conditionalFormatting>
  <conditionalFormatting sqref="Q8">
    <cfRule type="expression" dxfId="2189" priority="144">
      <formula>Q8&gt;0</formula>
    </cfRule>
    <cfRule type="expression" dxfId="2188" priority="145">
      <formula>Q8&lt;0</formula>
    </cfRule>
  </conditionalFormatting>
  <conditionalFormatting sqref="Q7">
    <cfRule type="expression" dxfId="2187" priority="146">
      <formula>Q7&gt;0</formula>
    </cfRule>
    <cfRule type="expression" dxfId="2186" priority="147">
      <formula>Q7&lt;0</formula>
    </cfRule>
  </conditionalFormatting>
  <conditionalFormatting sqref="F385:F391">
    <cfRule type="expression" dxfId="2185" priority="118">
      <formula>F385&gt;0</formula>
    </cfRule>
    <cfRule type="expression" dxfId="2184" priority="119">
      <formula>F385&lt;0</formula>
    </cfRule>
  </conditionalFormatting>
  <conditionalFormatting sqref="F310:F328 H310:H328">
    <cfRule type="expression" dxfId="2183" priority="140">
      <formula>F310&gt;0</formula>
    </cfRule>
    <cfRule type="expression" dxfId="2182" priority="141">
      <formula>F310&lt;0</formula>
    </cfRule>
  </conditionalFormatting>
  <conditionalFormatting sqref="F303:F309">
    <cfRule type="expression" dxfId="2181" priority="138">
      <formula>F303&gt;0</formula>
    </cfRule>
    <cfRule type="expression" dxfId="2180" priority="139">
      <formula>F303&lt;0</formula>
    </cfRule>
  </conditionalFormatting>
  <conditionalFormatting sqref="H303:H309">
    <cfRule type="expression" dxfId="2179" priority="136">
      <formula>H303&gt;0</formula>
    </cfRule>
    <cfRule type="expression" dxfId="2178" priority="137">
      <formula>H303&lt;0</formula>
    </cfRule>
  </conditionalFormatting>
  <conditionalFormatting sqref="F336:F354 H336:H354">
    <cfRule type="expression" dxfId="2177" priority="134">
      <formula>F336&gt;0</formula>
    </cfRule>
    <cfRule type="expression" dxfId="2176" priority="135">
      <formula>F336&lt;0</formula>
    </cfRule>
  </conditionalFormatting>
  <conditionalFormatting sqref="F329:F335">
    <cfRule type="expression" dxfId="2175" priority="132">
      <formula>F329&gt;0</formula>
    </cfRule>
    <cfRule type="expression" dxfId="2174" priority="133">
      <formula>F329&lt;0</formula>
    </cfRule>
  </conditionalFormatting>
  <conditionalFormatting sqref="H329:H335">
    <cfRule type="expression" dxfId="2173" priority="130">
      <formula>H329&gt;0</formula>
    </cfRule>
    <cfRule type="expression" dxfId="2172" priority="131">
      <formula>H329&lt;0</formula>
    </cfRule>
  </conditionalFormatting>
  <conditionalFormatting sqref="F362:F379 H362:H379">
    <cfRule type="expression" dxfId="2171" priority="128">
      <formula>F362&gt;0</formula>
    </cfRule>
    <cfRule type="expression" dxfId="2170" priority="129">
      <formula>F362&lt;0</formula>
    </cfRule>
  </conditionalFormatting>
  <conditionalFormatting sqref="F355:F361">
    <cfRule type="expression" dxfId="2169" priority="126">
      <formula>F355&gt;0</formula>
    </cfRule>
    <cfRule type="expression" dxfId="2168" priority="127">
      <formula>F355&lt;0</formula>
    </cfRule>
  </conditionalFormatting>
  <conditionalFormatting sqref="H355:H361">
    <cfRule type="expression" dxfId="2167" priority="124">
      <formula>H355&gt;0</formula>
    </cfRule>
    <cfRule type="expression" dxfId="2166" priority="125">
      <formula>H355&lt;0</formula>
    </cfRule>
  </conditionalFormatting>
  <conditionalFormatting sqref="F380:F384 H380:H384">
    <cfRule type="expression" dxfId="2165" priority="122">
      <formula>F380&gt;0</formula>
    </cfRule>
    <cfRule type="expression" dxfId="2164" priority="123">
      <formula>F380&lt;0</formula>
    </cfRule>
  </conditionalFormatting>
  <conditionalFormatting sqref="F392:F407 H392:H407">
    <cfRule type="expression" dxfId="2163" priority="120">
      <formula>F392&gt;0</formula>
    </cfRule>
    <cfRule type="expression" dxfId="2162" priority="121">
      <formula>F392&lt;0</formula>
    </cfRule>
  </conditionalFormatting>
  <conditionalFormatting sqref="H385:H391">
    <cfRule type="expression" dxfId="2161" priority="116">
      <formula>H385&gt;0</formula>
    </cfRule>
    <cfRule type="expression" dxfId="2160" priority="117">
      <formula>H385&lt;0</formula>
    </cfRule>
  </conditionalFormatting>
  <conditionalFormatting sqref="F408 H408">
    <cfRule type="expression" dxfId="2159" priority="114">
      <formula>F408&gt;0</formula>
    </cfRule>
    <cfRule type="expression" dxfId="2158" priority="115">
      <formula>F408&lt;0</formula>
    </cfRule>
  </conditionalFormatting>
  <conditionalFormatting sqref="F409:F413 H409:H413">
    <cfRule type="expression" dxfId="2157" priority="112">
      <formula>F409&gt;0</formula>
    </cfRule>
    <cfRule type="expression" dxfId="2156" priority="113">
      <formula>F409&lt;0</formula>
    </cfRule>
  </conditionalFormatting>
  <conditionalFormatting sqref="F421:F436 H421:H436">
    <cfRule type="expression" dxfId="2155" priority="110">
      <formula>F421&gt;0</formula>
    </cfRule>
    <cfRule type="expression" dxfId="2154" priority="111">
      <formula>F421&lt;0</formula>
    </cfRule>
  </conditionalFormatting>
  <conditionalFormatting sqref="F414:F420">
    <cfRule type="expression" dxfId="2153" priority="108">
      <formula>F414&gt;0</formula>
    </cfRule>
    <cfRule type="expression" dxfId="2152" priority="109">
      <formula>F414&lt;0</formula>
    </cfRule>
  </conditionalFormatting>
  <conditionalFormatting sqref="H414:H420">
    <cfRule type="expression" dxfId="2151" priority="106">
      <formula>H414&gt;0</formula>
    </cfRule>
    <cfRule type="expression" dxfId="2150" priority="107">
      <formula>H414&lt;0</formula>
    </cfRule>
  </conditionalFormatting>
  <conditionalFormatting sqref="F438:F443 H438:H443">
    <cfRule type="expression" dxfId="2149" priority="104">
      <formula>F438&gt;0</formula>
    </cfRule>
    <cfRule type="expression" dxfId="2148" priority="105">
      <formula>F438&lt;0</formula>
    </cfRule>
  </conditionalFormatting>
  <conditionalFormatting sqref="F444 H444">
    <cfRule type="expression" dxfId="2147" priority="102">
      <formula>F444&gt;0</formula>
    </cfRule>
    <cfRule type="expression" dxfId="2146" priority="103">
      <formula>F444&lt;0</formula>
    </cfRule>
  </conditionalFormatting>
  <conditionalFormatting sqref="F445:F449 H445:H449">
    <cfRule type="expression" dxfId="2145" priority="100">
      <formula>F445&gt;0</formula>
    </cfRule>
    <cfRule type="expression" dxfId="2144" priority="101">
      <formula>F445&lt;0</formula>
    </cfRule>
  </conditionalFormatting>
  <conditionalFormatting sqref="F457:F472 H457:H472">
    <cfRule type="expression" dxfId="2143" priority="98">
      <formula>F457&gt;0</formula>
    </cfRule>
    <cfRule type="expression" dxfId="2142" priority="99">
      <formula>F457&lt;0</formula>
    </cfRule>
  </conditionalFormatting>
  <conditionalFormatting sqref="F450:F456">
    <cfRule type="expression" dxfId="2141" priority="96">
      <formula>F450&gt;0</formula>
    </cfRule>
    <cfRule type="expression" dxfId="2140" priority="97">
      <formula>F450&lt;0</formula>
    </cfRule>
  </conditionalFormatting>
  <conditionalFormatting sqref="H450:H456">
    <cfRule type="expression" dxfId="2139" priority="94">
      <formula>H450&gt;0</formula>
    </cfRule>
    <cfRule type="expression" dxfId="2138" priority="95">
      <formula>H450&lt;0</formula>
    </cfRule>
  </conditionalFormatting>
  <conditionalFormatting sqref="F473:F478 H473:H478">
    <cfRule type="expression" dxfId="2137" priority="92">
      <formula>F473&gt;0</formula>
    </cfRule>
    <cfRule type="expression" dxfId="2136" priority="93">
      <formula>F473&lt;0</formula>
    </cfRule>
  </conditionalFormatting>
  <conditionalFormatting sqref="F479 H479">
    <cfRule type="expression" dxfId="2135" priority="90">
      <formula>F479&gt;0</formula>
    </cfRule>
    <cfRule type="expression" dxfId="2134" priority="91">
      <formula>F479&lt;0</formula>
    </cfRule>
  </conditionalFormatting>
  <conditionalFormatting sqref="F480:F484 H480:H484">
    <cfRule type="expression" dxfId="2133" priority="88">
      <formula>F480&gt;0</formula>
    </cfRule>
    <cfRule type="expression" dxfId="2132" priority="89">
      <formula>F480&lt;0</formula>
    </cfRule>
  </conditionalFormatting>
  <conditionalFormatting sqref="F492:F507 H492:H507">
    <cfRule type="expression" dxfId="2131" priority="86">
      <formula>F492&gt;0</formula>
    </cfRule>
    <cfRule type="expression" dxfId="2130" priority="87">
      <formula>F492&lt;0</formula>
    </cfRule>
  </conditionalFormatting>
  <conditionalFormatting sqref="F485:F491">
    <cfRule type="expression" dxfId="2129" priority="84">
      <formula>F485&gt;0</formula>
    </cfRule>
    <cfRule type="expression" dxfId="2128" priority="85">
      <formula>F485&lt;0</formula>
    </cfRule>
  </conditionalFormatting>
  <conditionalFormatting sqref="H485:H491">
    <cfRule type="expression" dxfId="2127" priority="82">
      <formula>H485&gt;0</formula>
    </cfRule>
    <cfRule type="expression" dxfId="2126" priority="83">
      <formula>H485&lt;0</formula>
    </cfRule>
  </conditionalFormatting>
  <conditionalFormatting sqref="M536">
    <cfRule type="expression" dxfId="2125" priority="80">
      <formula>M536&gt;0</formula>
    </cfRule>
    <cfRule type="expression" dxfId="2124" priority="81">
      <formula>M536&lt;0</formula>
    </cfRule>
  </conditionalFormatting>
  <conditionalFormatting sqref="F110:F121">
    <cfRule type="expression" dxfId="2123" priority="76">
      <formula>F110&gt;0</formula>
    </cfRule>
    <cfRule type="expression" dxfId="2122" priority="77">
      <formula>F110&lt;0</formula>
    </cfRule>
  </conditionalFormatting>
  <conditionalFormatting sqref="H110:H121">
    <cfRule type="expression" dxfId="2121" priority="74">
      <formula>H110&gt;0</formula>
    </cfRule>
    <cfRule type="expression" dxfId="2120" priority="75">
      <formula>H110&lt;0</formula>
    </cfRule>
  </conditionalFormatting>
  <conditionalFormatting sqref="F104:F109 H104:H109">
    <cfRule type="expression" dxfId="2119" priority="72">
      <formula>F104&gt;0</formula>
    </cfRule>
    <cfRule type="expression" dxfId="2118" priority="73">
      <formula>F104&lt;0</formula>
    </cfRule>
  </conditionalFormatting>
  <conditionalFormatting sqref="J106:K106">
    <cfRule type="expression" dxfId="2117" priority="70">
      <formula>J106&gt;0</formula>
    </cfRule>
    <cfRule type="expression" dxfId="2116" priority="71">
      <formula>J106&lt;0</formula>
    </cfRule>
  </conditionalFormatting>
  <conditionalFormatting sqref="J107:K113">
    <cfRule type="expression" dxfId="2115" priority="68">
      <formula>J107&gt;0</formula>
    </cfRule>
    <cfRule type="expression" dxfId="2114" priority="69">
      <formula>J107&lt;0</formula>
    </cfRule>
  </conditionalFormatting>
  <conditionalFormatting sqref="L106:L188 L195 L197">
    <cfRule type="expression" dxfId="2113" priority="64">
      <formula>L106&gt;0</formula>
    </cfRule>
    <cfRule type="expression" dxfId="2112" priority="65">
      <formula>L106&lt;0</formula>
    </cfRule>
  </conditionalFormatting>
  <conditionalFormatting sqref="Q10">
    <cfRule type="expression" dxfId="2111" priority="62">
      <formula>Q10&gt;0</formula>
    </cfRule>
    <cfRule type="expression" dxfId="2110" priority="63">
      <formula>Q10&lt;0</formula>
    </cfRule>
  </conditionalFormatting>
  <conditionalFormatting sqref="K217:K218 H217:H219 F217:F219">
    <cfRule type="expression" dxfId="2109" priority="59">
      <formula>F217&gt;0</formula>
    </cfRule>
    <cfRule type="expression" dxfId="2108" priority="60">
      <formula>F217&lt;0</formula>
    </cfRule>
  </conditionalFormatting>
  <conditionalFormatting sqref="K213:K215 H213:H215 F213:F215">
    <cfRule type="expression" dxfId="2107" priority="57">
      <formula>F213&gt;0</formula>
    </cfRule>
    <cfRule type="expression" dxfId="2106" priority="58">
      <formula>F213&lt;0</formula>
    </cfRule>
  </conditionalFormatting>
  <conditionalFormatting sqref="K211:K212 H212 F212">
    <cfRule type="expression" dxfId="2105" priority="55">
      <formula>F211&gt;0</formula>
    </cfRule>
    <cfRule type="expression" dxfId="2104" priority="56">
      <formula>F211&lt;0</formula>
    </cfRule>
  </conditionalFormatting>
  <conditionalFormatting sqref="K216 H216 F216">
    <cfRule type="expression" dxfId="2103" priority="53">
      <formula>F216&gt;0</formula>
    </cfRule>
    <cfRule type="expression" dxfId="2102" priority="54">
      <formula>F216&lt;0</formula>
    </cfRule>
  </conditionalFormatting>
  <conditionalFormatting sqref="K224:K225">
    <cfRule type="expression" dxfId="2101" priority="51">
      <formula>K224&gt;0</formula>
    </cfRule>
    <cfRule type="expression" dxfId="2100" priority="52">
      <formula>K224&lt;0</formula>
    </cfRule>
  </conditionalFormatting>
  <conditionalFormatting sqref="K222:K223 H222:H225 F222:F225">
    <cfRule type="expression" dxfId="2099" priority="49">
      <formula>F222&gt;0</formula>
    </cfRule>
    <cfRule type="expression" dxfId="2098" priority="50">
      <formula>F222&lt;0</formula>
    </cfRule>
  </conditionalFormatting>
  <conditionalFormatting sqref="H220:H221 F220:F221 K220:K221">
    <cfRule type="expression" dxfId="2097" priority="47">
      <formula>F220&gt;0</formula>
    </cfRule>
    <cfRule type="expression" dxfId="2096" priority="48">
      <formula>F220&lt;0</formula>
    </cfRule>
  </conditionalFormatting>
  <conditionalFormatting sqref="K246:K247 H247 F247">
    <cfRule type="expression" dxfId="2095" priority="45">
      <formula>F246&gt;0</formula>
    </cfRule>
    <cfRule type="expression" dxfId="2094" priority="46">
      <formula>F246&lt;0</formula>
    </cfRule>
  </conditionalFormatting>
  <conditionalFormatting sqref="K228:K229 H228:H230 F228:F230">
    <cfRule type="expression" dxfId="2093" priority="43">
      <formula>F228&gt;0</formula>
    </cfRule>
    <cfRule type="expression" dxfId="2092" priority="44">
      <formula>F228&lt;0</formula>
    </cfRule>
  </conditionalFormatting>
  <conditionalFormatting sqref="K226:K227 H226:H227 F226:F227">
    <cfRule type="expression" dxfId="2091" priority="41">
      <formula>F226&gt;0</formula>
    </cfRule>
    <cfRule type="expression" dxfId="2090" priority="42">
      <formula>F226&lt;0</formula>
    </cfRule>
  </conditionalFormatting>
  <conditionalFormatting sqref="K240:K241 H240:H242 F240:F242">
    <cfRule type="expression" dxfId="2089" priority="39">
      <formula>F240&gt;0</formula>
    </cfRule>
    <cfRule type="expression" dxfId="2088" priority="40">
      <formula>F240&lt;0</formula>
    </cfRule>
  </conditionalFormatting>
  <conditionalFormatting sqref="K238:K239 H239 F239">
    <cfRule type="expression" dxfId="2087" priority="37">
      <formula>F238&gt;0</formula>
    </cfRule>
    <cfRule type="expression" dxfId="2086" priority="38">
      <formula>F238&lt;0</formula>
    </cfRule>
  </conditionalFormatting>
  <conditionalFormatting sqref="K236:K237 H236:H238 F236:F238">
    <cfRule type="expression" dxfId="2085" priority="35">
      <formula>F236&gt;0</formula>
    </cfRule>
    <cfRule type="expression" dxfId="2084" priority="36">
      <formula>F236&lt;0</formula>
    </cfRule>
  </conditionalFormatting>
  <conditionalFormatting sqref="K234:K235 H235 F235">
    <cfRule type="expression" dxfId="2083" priority="33">
      <formula>F234&gt;0</formula>
    </cfRule>
    <cfRule type="expression" dxfId="2082" priority="34">
      <formula>F234&lt;0</formula>
    </cfRule>
  </conditionalFormatting>
  <conditionalFormatting sqref="K232:K233 H232:H234 F232:F234">
    <cfRule type="expression" dxfId="2081" priority="31">
      <formula>F232&gt;0</formula>
    </cfRule>
    <cfRule type="expression" dxfId="2080" priority="32">
      <formula>F232&lt;0</formula>
    </cfRule>
  </conditionalFormatting>
  <conditionalFormatting sqref="K230:K231 H231 F231">
    <cfRule type="expression" dxfId="2079" priority="29">
      <formula>F230&gt;0</formula>
    </cfRule>
    <cfRule type="expression" dxfId="2078" priority="30">
      <formula>F230&lt;0</formula>
    </cfRule>
  </conditionalFormatting>
  <conditionalFormatting sqref="K244:K245 H244:H246 F244:F246">
    <cfRule type="expression" dxfId="2077" priority="27">
      <formula>F244&gt;0</formula>
    </cfRule>
    <cfRule type="expression" dxfId="2076" priority="28">
      <formula>F244&lt;0</formula>
    </cfRule>
  </conditionalFormatting>
  <conditionalFormatting sqref="K242:K243 H243 F243">
    <cfRule type="expression" dxfId="2075" priority="25">
      <formula>F242&gt;0</formula>
    </cfRule>
    <cfRule type="expression" dxfId="2074" priority="26">
      <formula>F242&lt;0</formula>
    </cfRule>
  </conditionalFormatting>
  <conditionalFormatting sqref="K250:K251 H251 F251">
    <cfRule type="expression" dxfId="2073" priority="21">
      <formula>F250&gt;0</formula>
    </cfRule>
    <cfRule type="expression" dxfId="2072" priority="22">
      <formula>F250&lt;0</formula>
    </cfRule>
  </conditionalFormatting>
  <conditionalFormatting sqref="K248:K249 H248:H250 F248:F250">
    <cfRule type="expression" dxfId="2071" priority="19">
      <formula>F248&gt;0</formula>
    </cfRule>
    <cfRule type="expression" dxfId="2070" priority="20">
      <formula>F248&lt;0</formula>
    </cfRule>
  </conditionalFormatting>
  <conditionalFormatting sqref="H262:H263 F262:F263">
    <cfRule type="expression" dxfId="2069" priority="17">
      <formula>F262&gt;0</formula>
    </cfRule>
    <cfRule type="expression" dxfId="2068" priority="18">
      <formula>F262&lt;0</formula>
    </cfRule>
  </conditionalFormatting>
  <conditionalFormatting sqref="H258:H261 F258:F261">
    <cfRule type="expression" dxfId="2067" priority="13">
      <formula>F258&gt;0</formula>
    </cfRule>
    <cfRule type="expression" dxfId="2066" priority="14">
      <formula>F258&lt;0</formula>
    </cfRule>
  </conditionalFormatting>
  <conditionalFormatting sqref="H256:H257 F256:F257">
    <cfRule type="expression" dxfId="2065" priority="11">
      <formula>F256&gt;0</formula>
    </cfRule>
    <cfRule type="expression" dxfId="2064" priority="12">
      <formula>F256&lt;0</formula>
    </cfRule>
  </conditionalFormatting>
  <conditionalFormatting sqref="K252 H252:H255 F252:F255">
    <cfRule type="expression" dxfId="2063" priority="7">
      <formula>F252&gt;0</formula>
    </cfRule>
    <cfRule type="expression" dxfId="2062" priority="8">
      <formula>F252&lt;0</formula>
    </cfRule>
  </conditionalFormatting>
  <conditionalFormatting sqref="F271 H271">
    <cfRule type="expression" dxfId="2061" priority="5">
      <formula>F271&gt;0</formula>
    </cfRule>
    <cfRule type="expression" dxfId="2060" priority="6">
      <formula>F271&lt;0</formula>
    </cfRule>
  </conditionalFormatting>
  <conditionalFormatting sqref="F268:F270 H268:H270 K267:K270">
    <cfRule type="expression" dxfId="2059" priority="3">
      <formula>F267&gt;0</formula>
    </cfRule>
    <cfRule type="expression" dxfId="2058" priority="4">
      <formula>F267&lt;0</formula>
    </cfRule>
  </conditionalFormatting>
  <conditionalFormatting sqref="F267 H267">
    <cfRule type="expression" dxfId="2057" priority="1">
      <formula>F267&gt;0</formula>
    </cfRule>
    <cfRule type="expression" dxfId="2056" priority="2">
      <formula>F267&lt;0</formula>
    </cfRule>
  </conditionalFormatting>
  <hyperlinks>
    <hyperlink ref="A3" location="ACTIVE!A1" display="Back"/>
    <hyperlink ref="A5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236</v>
      </c>
      <c r="AJ2">
        <f>$Q$2*$Q$4</f>
        <v>7380</v>
      </c>
      <c r="AK2">
        <f ca="1">AJ2*EXP(-$X$2 * AI2/365.25)</f>
        <v>7380</v>
      </c>
      <c r="AM2" s="2">
        <f>Q10</f>
        <v>0</v>
      </c>
      <c r="AO2">
        <f ca="1" xml:space="preserve"> (SUM(AB:AB) - SUM(AE:AE) - SUM(AH:AH) - SUM(AK:AK))/SUM(AB:AB)</f>
        <v>6.5546037824582667E-2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12.3</v>
      </c>
      <c r="R4" s="495">
        <v>0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7380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-975.6200000000008</v>
      </c>
      <c r="R7">
        <v>300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-975.6200000000008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-0.11676213135590185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3.9024390243902432E-2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1270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12.947368421052634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134"/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0" t="s">
        <v>78</v>
      </c>
      <c r="P20" s="860"/>
      <c r="W20" s="134"/>
    </row>
    <row r="21" spans="1:34" ht="15.75" thickTop="1" x14ac:dyDescent="0.25">
      <c r="O21" s="81">
        <v>1.1000000000000001</v>
      </c>
      <c r="P21" s="81">
        <f>O21*$Q$4</f>
        <v>13.530000000000001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13.407000000000002</v>
      </c>
      <c r="W22" s="134"/>
    </row>
    <row r="23" spans="1:34" x14ac:dyDescent="0.25">
      <c r="O23" s="81">
        <v>1.08</v>
      </c>
      <c r="P23" s="81">
        <f t="shared" si="10"/>
        <v>13.284000000000002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13.161000000000001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13.038000000000002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12.915000000000001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12.792000000000002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12.669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12.546000000000001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12.423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12.3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12.177000000000001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5" si="14">C33*(E33-D33)</f>
        <v>-920.00000000000023</v>
      </c>
      <c r="G33" s="39">
        <f t="shared" ref="G33:G45" si="15">D33*C33</f>
        <v>6296</v>
      </c>
      <c r="H33" s="222">
        <f t="shared" ref="H33:H45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12.054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11.931000000000001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11.808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11.685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11.561999999999999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11.439000000000002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11.316000000000001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11.193000000000001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11.07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55" priority="25">
      <formula>F56&gt;0</formula>
    </cfRule>
    <cfRule type="expression" dxfId="2054" priority="26">
      <formula>F56&lt;0</formula>
    </cfRule>
  </conditionalFormatting>
  <conditionalFormatting sqref="Q7">
    <cfRule type="expression" dxfId="2053" priority="23">
      <formula>Q7&gt;0</formula>
    </cfRule>
    <cfRule type="expression" dxfId="2052" priority="24">
      <formula>Q7&lt;0</formula>
    </cfRule>
  </conditionalFormatting>
  <conditionalFormatting sqref="Q8">
    <cfRule type="expression" dxfId="2051" priority="21">
      <formula>Q8&gt;0</formula>
    </cfRule>
    <cfRule type="expression" dxfId="2050" priority="22">
      <formula>Q8&lt;0</formula>
    </cfRule>
  </conditionalFormatting>
  <conditionalFormatting sqref="F25:F30 F34:F55">
    <cfRule type="expression" dxfId="2049" priority="19">
      <formula>F25&gt;0</formula>
    </cfRule>
    <cfRule type="expression" dxfId="2048" priority="20">
      <formula>F25&lt;0</formula>
    </cfRule>
  </conditionalFormatting>
  <conditionalFormatting sqref="H25:H30 H34:H55">
    <cfRule type="expression" dxfId="2047" priority="17">
      <formula>H25&gt;0</formula>
    </cfRule>
    <cfRule type="expression" dxfId="2046" priority="18">
      <formula>H25&lt;0</formula>
    </cfRule>
  </conditionalFormatting>
  <conditionalFormatting sqref="F89:F110">
    <cfRule type="expression" dxfId="2045" priority="15">
      <formula>F89&gt;0</formula>
    </cfRule>
    <cfRule type="expression" dxfId="2044" priority="16">
      <formula>F89&lt;0</formula>
    </cfRule>
  </conditionalFormatting>
  <conditionalFormatting sqref="H89:H110">
    <cfRule type="expression" dxfId="2043" priority="13">
      <formula>H89&gt;0</formula>
    </cfRule>
    <cfRule type="expression" dxfId="2042" priority="14">
      <formula>H89&lt;0</formula>
    </cfRule>
  </conditionalFormatting>
  <conditionalFormatting sqref="Q10">
    <cfRule type="expression" dxfId="2041" priority="11">
      <formula>Q10&gt;0</formula>
    </cfRule>
    <cfRule type="expression" dxfId="2040" priority="12">
      <formula>Q10&lt;0</formula>
    </cfRule>
  </conditionalFormatting>
  <conditionalFormatting sqref="J25:J38">
    <cfRule type="expression" dxfId="2039" priority="9">
      <formula>J25&gt;0</formula>
    </cfRule>
    <cfRule type="expression" dxfId="2038" priority="10">
      <formula>J25&lt;0</formula>
    </cfRule>
  </conditionalFormatting>
  <conditionalFormatting sqref="K25:K38">
    <cfRule type="expression" dxfId="2037" priority="7">
      <formula>K25&gt;0</formula>
    </cfRule>
    <cfRule type="expression" dxfId="2036" priority="8">
      <formula>K25&lt;0</formula>
    </cfRule>
  </conditionalFormatting>
  <conditionalFormatting sqref="L25:L38">
    <cfRule type="expression" dxfId="2035" priority="5">
      <formula>L25&gt;0</formula>
    </cfRule>
    <cfRule type="expression" dxfId="203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3" priority="3">
      <formula>F31&gt;0</formula>
    </cfRule>
    <cfRule type="expression" dxfId="2032" priority="4">
      <formula>F31&lt;0</formula>
    </cfRule>
  </conditionalFormatting>
  <conditionalFormatting sqref="H31:H33">
    <cfRule type="expression" dxfId="2031" priority="1">
      <formula>H31&gt;0</formula>
    </cfRule>
    <cfRule type="expression" dxfId="203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1121</v>
      </c>
      <c r="U2" t="s">
        <v>1269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38.67</v>
      </c>
      <c r="R4" s="495">
        <v>1.55E-2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13534.5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-1442.3100000000013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-1442.3100000000013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-9.6302884259064581E-2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1182</v>
      </c>
    </row>
    <row r="13" spans="1:21" x14ac:dyDescent="0.25">
      <c r="H13" s="70"/>
      <c r="O13" s="11" t="s">
        <v>952</v>
      </c>
      <c r="Q13" s="2">
        <f>Q4/2.075</f>
        <v>18.636144578313253</v>
      </c>
      <c r="T13" s="1">
        <v>43319</v>
      </c>
      <c r="U13" t="s">
        <v>1232</v>
      </c>
    </row>
    <row r="14" spans="1:21" x14ac:dyDescent="0.25">
      <c r="H14" s="70"/>
      <c r="O14" s="11" t="s">
        <v>1039</v>
      </c>
      <c r="Q14" s="1">
        <v>43331</v>
      </c>
      <c r="U14" t="s">
        <v>1233</v>
      </c>
    </row>
    <row r="15" spans="1:21" x14ac:dyDescent="0.25">
      <c r="H15" s="70"/>
      <c r="U15" t="s">
        <v>1234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42.537000000000006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42.150300000000001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41.763600000000004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41.376900000000006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40.990200000000002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40.603500000000004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40.216800000000006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39.830100000000002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39.443400000000004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39.056699999999999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38.67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38.283300000000004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37.896599999999999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37.509900000000002</v>
      </c>
    </row>
    <row r="37" spans="1:17" x14ac:dyDescent="0.25">
      <c r="A37" s="33" t="s">
        <v>1179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37.123199999999997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36.736499999999999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36.349800000000002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35.963100000000004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35.5764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35.189700000000002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34.803000000000004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" si="8">C48*(E48-D48)</f>
        <v>-1441.9999999999991</v>
      </c>
      <c r="G48" s="39">
        <f t="shared" ref="G48" si="9">D48*C48</f>
        <v>14976.5</v>
      </c>
      <c r="H48" s="222">
        <f t="shared" ref="H4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29" priority="31">
      <formula>F60&gt;0</formula>
    </cfRule>
    <cfRule type="expression" dxfId="2028" priority="32">
      <formula>F60&lt;0</formula>
    </cfRule>
  </conditionalFormatting>
  <conditionalFormatting sqref="Q7">
    <cfRule type="expression" dxfId="2027" priority="29">
      <formula>Q7&gt;0</formula>
    </cfRule>
    <cfRule type="expression" dxfId="2026" priority="30">
      <formula>Q7&lt;0</formula>
    </cfRule>
  </conditionalFormatting>
  <conditionalFormatting sqref="Q8">
    <cfRule type="expression" dxfId="2025" priority="27">
      <formula>Q8&gt;0</formula>
    </cfRule>
    <cfRule type="expression" dxfId="2024" priority="28">
      <formula>Q8&lt;0</formula>
    </cfRule>
  </conditionalFormatting>
  <conditionalFormatting sqref="F31:F59">
    <cfRule type="expression" dxfId="2023" priority="25">
      <formula>F31&gt;0</formula>
    </cfRule>
    <cfRule type="expression" dxfId="2022" priority="26">
      <formula>F31&lt;0</formula>
    </cfRule>
  </conditionalFormatting>
  <conditionalFormatting sqref="H31:H59">
    <cfRule type="expression" dxfId="2021" priority="23">
      <formula>H31&gt;0</formula>
    </cfRule>
    <cfRule type="expression" dxfId="2020" priority="24">
      <formula>H31&lt;0</formula>
    </cfRule>
  </conditionalFormatting>
  <conditionalFormatting sqref="Q10">
    <cfRule type="expression" dxfId="2019" priority="21">
      <formula>Q10&gt;0</formula>
    </cfRule>
    <cfRule type="expression" dxfId="2018" priority="22">
      <formula>Q10&lt;0</formula>
    </cfRule>
  </conditionalFormatting>
  <conditionalFormatting sqref="J25:J38">
    <cfRule type="expression" dxfId="2017" priority="19">
      <formula>J25&gt;0</formula>
    </cfRule>
    <cfRule type="expression" dxfId="2016" priority="20">
      <formula>J25&lt;0</formula>
    </cfRule>
  </conditionalFormatting>
  <conditionalFormatting sqref="K38">
    <cfRule type="expression" dxfId="2015" priority="17">
      <formula>K38&gt;0</formula>
    </cfRule>
    <cfRule type="expression" dxfId="2014" priority="18">
      <formula>K38&lt;0</formula>
    </cfRule>
  </conditionalFormatting>
  <conditionalFormatting sqref="L25:L38">
    <cfRule type="expression" dxfId="2013" priority="15">
      <formula>L25&gt;0</formula>
    </cfRule>
    <cfRule type="expression" dxfId="2012" priority="16">
      <formula>L25&lt;0</formula>
    </cfRule>
  </conditionalFormatting>
  <conditionalFormatting sqref="F89:F110">
    <cfRule type="expression" dxfId="2011" priority="13">
      <formula>F89&gt;0</formula>
    </cfRule>
    <cfRule type="expression" dxfId="2010" priority="14">
      <formula>F89&lt;0</formula>
    </cfRule>
  </conditionalFormatting>
  <conditionalFormatting sqref="H89:H110">
    <cfRule type="expression" dxfId="2009" priority="11">
      <formula>H89&gt;0</formula>
    </cfRule>
    <cfRule type="expression" dxfId="2008" priority="12">
      <formula>H89&lt;0</formula>
    </cfRule>
  </conditionalFormatting>
  <conditionalFormatting sqref="J89:J102">
    <cfRule type="expression" dxfId="2007" priority="9">
      <formula>J89&gt;0</formula>
    </cfRule>
    <cfRule type="expression" dxfId="2006" priority="10">
      <formula>J89&lt;0</formula>
    </cfRule>
  </conditionalFormatting>
  <conditionalFormatting sqref="K89:K102">
    <cfRule type="expression" dxfId="2005" priority="7">
      <formula>K89&gt;0</formula>
    </cfRule>
    <cfRule type="expression" dxfId="2004" priority="8">
      <formula>K89&lt;0</formula>
    </cfRule>
  </conditionalFormatting>
  <conditionalFormatting sqref="L89:L102">
    <cfRule type="expression" dxfId="2003" priority="5">
      <formula>L89&gt;0</formula>
    </cfRule>
    <cfRule type="expression" dxfId="2002" priority="6">
      <formula>L89&lt;0</formula>
    </cfRule>
  </conditionalFormatting>
  <conditionalFormatting sqref="F25:F30">
    <cfRule type="expression" dxfId="2001" priority="3">
      <formula>F25&gt;0</formula>
    </cfRule>
    <cfRule type="expression" dxfId="2000" priority="4">
      <formula>F25&lt;0</formula>
    </cfRule>
  </conditionalFormatting>
  <conditionalFormatting sqref="H25:H30">
    <cfRule type="expression" dxfId="1999" priority="1">
      <formula>H25&gt;0</formula>
    </cfRule>
    <cfRule type="expression" dxfId="19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7" priority="35">
      <formula>F47&gt;0</formula>
    </cfRule>
    <cfRule type="expression" dxfId="1996" priority="36">
      <formula>F47&lt;0</formula>
    </cfRule>
  </conditionalFormatting>
  <conditionalFormatting sqref="Q7">
    <cfRule type="expression" dxfId="1995" priority="33">
      <formula>Q7&gt;0</formula>
    </cfRule>
    <cfRule type="expression" dxfId="1994" priority="34">
      <formula>Q7&lt;0</formula>
    </cfRule>
  </conditionalFormatting>
  <conditionalFormatting sqref="Q8">
    <cfRule type="expression" dxfId="1993" priority="31">
      <formula>Q8&gt;0</formula>
    </cfRule>
    <cfRule type="expression" dxfId="1992" priority="32">
      <formula>Q8&lt;0</formula>
    </cfRule>
  </conditionalFormatting>
  <conditionalFormatting sqref="F30:F46">
    <cfRule type="expression" dxfId="1991" priority="29">
      <formula>F30&gt;0</formula>
    </cfRule>
    <cfRule type="expression" dxfId="1990" priority="30">
      <formula>F30&lt;0</formula>
    </cfRule>
  </conditionalFormatting>
  <conditionalFormatting sqref="H30:H46">
    <cfRule type="expression" dxfId="1989" priority="27">
      <formula>H30&gt;0</formula>
    </cfRule>
    <cfRule type="expression" dxfId="1988" priority="28">
      <formula>H30&lt;0</formula>
    </cfRule>
  </conditionalFormatting>
  <conditionalFormatting sqref="Q10">
    <cfRule type="expression" dxfId="1987" priority="25">
      <formula>Q10&gt;0</formula>
    </cfRule>
    <cfRule type="expression" dxfId="1986" priority="26">
      <formula>Q10&lt;0</formula>
    </cfRule>
  </conditionalFormatting>
  <conditionalFormatting sqref="J25:J38">
    <cfRule type="expression" dxfId="1985" priority="23">
      <formula>J25&gt;0</formula>
    </cfRule>
    <cfRule type="expression" dxfId="1984" priority="24">
      <formula>J25&lt;0</formula>
    </cfRule>
  </conditionalFormatting>
  <conditionalFormatting sqref="K25:K38">
    <cfRule type="expression" dxfId="1983" priority="21">
      <formula>K25&gt;0</formula>
    </cfRule>
    <cfRule type="expression" dxfId="1982" priority="22">
      <formula>K25&lt;0</formula>
    </cfRule>
  </conditionalFormatting>
  <conditionalFormatting sqref="L25 L38">
    <cfRule type="expression" dxfId="1981" priority="19">
      <formula>L25&gt;0</formula>
    </cfRule>
    <cfRule type="expression" dxfId="1980" priority="20">
      <formula>L25&lt;0</formula>
    </cfRule>
  </conditionalFormatting>
  <conditionalFormatting sqref="F89:F110">
    <cfRule type="expression" dxfId="1979" priority="17">
      <formula>F89&gt;0</formula>
    </cfRule>
    <cfRule type="expression" dxfId="1978" priority="18">
      <formula>F89&lt;0</formula>
    </cfRule>
  </conditionalFormatting>
  <conditionalFormatting sqref="H89:H110">
    <cfRule type="expression" dxfId="1977" priority="15">
      <formula>H89&gt;0</formula>
    </cfRule>
    <cfRule type="expression" dxfId="1976" priority="16">
      <formula>H89&lt;0</formula>
    </cfRule>
  </conditionalFormatting>
  <conditionalFormatting sqref="J89:J102">
    <cfRule type="expression" dxfId="1975" priority="13">
      <formula>J89&gt;0</formula>
    </cfRule>
    <cfRule type="expression" dxfId="1974" priority="14">
      <formula>J89&lt;0</formula>
    </cfRule>
  </conditionalFormatting>
  <conditionalFormatting sqref="K89:K102">
    <cfRule type="expression" dxfId="1973" priority="11">
      <formula>K89&gt;0</formula>
    </cfRule>
    <cfRule type="expression" dxfId="1972" priority="12">
      <formula>K89&lt;0</formula>
    </cfRule>
  </conditionalFormatting>
  <conditionalFormatting sqref="L89:L102">
    <cfRule type="expression" dxfId="1971" priority="9">
      <formula>L89&gt;0</formula>
    </cfRule>
    <cfRule type="expression" dxfId="1970" priority="10">
      <formula>L89&lt;0</formula>
    </cfRule>
  </conditionalFormatting>
  <conditionalFormatting sqref="F25 F29">
    <cfRule type="expression" dxfId="1969" priority="7">
      <formula>F25&gt;0</formula>
    </cfRule>
    <cfRule type="expression" dxfId="1968" priority="8">
      <formula>F25&lt;0</formula>
    </cfRule>
  </conditionalFormatting>
  <conditionalFormatting sqref="H29 H25:H27">
    <cfRule type="expression" dxfId="1967" priority="5">
      <formula>H25&gt;0</formula>
    </cfRule>
    <cfRule type="expression" dxfId="1966" priority="6">
      <formula>H25&lt;0</formula>
    </cfRule>
  </conditionalFormatting>
  <conditionalFormatting sqref="F26:F28">
    <cfRule type="expression" dxfId="1965" priority="3">
      <formula>F26&gt;0</formula>
    </cfRule>
    <cfRule type="expression" dxfId="1964" priority="4">
      <formula>F26&lt;0</formula>
    </cfRule>
  </conditionalFormatting>
  <conditionalFormatting sqref="H28">
    <cfRule type="expression" dxfId="1963" priority="1">
      <formula>H28&gt;0</formula>
    </cfRule>
    <cfRule type="expression" dxfId="196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N17" sqref="N17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31.35</v>
      </c>
      <c r="R4" s="222">
        <v>2.69E-2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9405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6331.6200000000172</v>
      </c>
      <c r="R7" s="29">
        <v>43353</v>
      </c>
      <c r="T7" s="813" t="s">
        <v>1121</v>
      </c>
      <c r="U7" t="s">
        <v>1122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4583.6500000000233</v>
      </c>
      <c r="T8" s="813" t="s">
        <v>1257</v>
      </c>
      <c r="U8" t="s">
        <v>1275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0.95069845582669232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1.7862838915470497E-2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15.108433734939759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0" t="s">
        <v>78</v>
      </c>
      <c r="P22" s="86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34.485000000000007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34.171500000000002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33.858000000000004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33.544500000000006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33.231000000000002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32.917500000000004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32.603999999999999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32.290500000000002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31.977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31.663500000000003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31.0365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30.723000000000003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30.409500000000001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30.096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29.782499999999999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29.469000000000001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29.155500000000004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28.842000000000002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28.528500000000001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28.215000000000003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1115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1132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1116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1117</v>
      </c>
      <c r="AA61" s="2"/>
      <c r="AD61" s="2"/>
      <c r="AG61" s="2"/>
      <c r="AI61" s="2"/>
    </row>
    <row r="62" spans="1:39" x14ac:dyDescent="0.25">
      <c r="U62" t="s">
        <v>1118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1128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1129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1211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1238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1163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1106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1" priority="107">
      <formula>F94&gt;0</formula>
    </cfRule>
    <cfRule type="expression" dxfId="1960" priority="108">
      <formula>F94&lt;0</formula>
    </cfRule>
  </conditionalFormatting>
  <conditionalFormatting sqref="F178:F191 F194:F238 F241:F242">
    <cfRule type="expression" dxfId="1959" priority="103">
      <formula>F178&gt;0</formula>
    </cfRule>
    <cfRule type="expression" dxfId="1958" priority="104">
      <formula>F178&lt;0</formula>
    </cfRule>
  </conditionalFormatting>
  <conditionalFormatting sqref="F178:F191 F194:F238 F241:F242">
    <cfRule type="expression" dxfId="1957" priority="105">
      <formula>F178&gt;0</formula>
    </cfRule>
    <cfRule type="expression" dxfId="1956" priority="106">
      <formula>F178&lt;0</formula>
    </cfRule>
  </conditionalFormatting>
  <conditionalFormatting sqref="H173:H191 H194:H238 H241:H242">
    <cfRule type="expression" dxfId="1955" priority="101">
      <formula>H173&gt;0</formula>
    </cfRule>
    <cfRule type="expression" dxfId="1954" priority="102">
      <formula>H173&lt;0</formula>
    </cfRule>
  </conditionalFormatting>
  <conditionalFormatting sqref="F169:F172">
    <cfRule type="expression" dxfId="1953" priority="95">
      <formula>F169&gt;0</formula>
    </cfRule>
    <cfRule type="expression" dxfId="1952" priority="96">
      <formula>F169&lt;0</formula>
    </cfRule>
  </conditionalFormatting>
  <conditionalFormatting sqref="H169:H172">
    <cfRule type="expression" dxfId="1951" priority="93">
      <formula>H169&gt;0</formula>
    </cfRule>
    <cfRule type="expression" dxfId="1950" priority="94">
      <formula>H169&lt;0</formula>
    </cfRule>
  </conditionalFormatting>
  <conditionalFormatting sqref="Q8">
    <cfRule type="expression" dxfId="1949" priority="89">
      <formula>Q8&gt;0</formula>
    </cfRule>
    <cfRule type="expression" dxfId="1948" priority="90">
      <formula>Q8&lt;0</formula>
    </cfRule>
  </conditionalFormatting>
  <conditionalFormatting sqref="Q7">
    <cfRule type="expression" dxfId="1947" priority="91">
      <formula>Q7&gt;0</formula>
    </cfRule>
    <cfRule type="expression" dxfId="1946" priority="92">
      <formula>Q7&lt;0</formula>
    </cfRule>
  </conditionalFormatting>
  <conditionalFormatting sqref="F192">
    <cfRule type="expression" dxfId="1945" priority="85">
      <formula>F192&gt;0</formula>
    </cfRule>
    <cfRule type="expression" dxfId="1944" priority="86">
      <formula>F192&lt;0</formula>
    </cfRule>
  </conditionalFormatting>
  <conditionalFormatting sqref="F192">
    <cfRule type="expression" dxfId="1943" priority="87">
      <formula>F192&gt;0</formula>
    </cfRule>
    <cfRule type="expression" dxfId="1942" priority="88">
      <formula>F192&lt;0</formula>
    </cfRule>
  </conditionalFormatting>
  <conditionalFormatting sqref="H192">
    <cfRule type="expression" dxfId="1941" priority="83">
      <formula>H192&gt;0</formula>
    </cfRule>
    <cfRule type="expression" dxfId="1940" priority="84">
      <formula>H192&lt;0</formula>
    </cfRule>
  </conditionalFormatting>
  <conditionalFormatting sqref="F193">
    <cfRule type="expression" dxfId="1939" priority="79">
      <formula>F193&gt;0</formula>
    </cfRule>
    <cfRule type="expression" dxfId="1938" priority="80">
      <formula>F193&lt;0</formula>
    </cfRule>
  </conditionalFormatting>
  <conditionalFormatting sqref="F193">
    <cfRule type="expression" dxfId="1937" priority="81">
      <formula>F193&gt;0</formula>
    </cfRule>
    <cfRule type="expression" dxfId="1936" priority="82">
      <formula>F193&lt;0</formula>
    </cfRule>
  </conditionalFormatting>
  <conditionalFormatting sqref="H193">
    <cfRule type="expression" dxfId="1935" priority="77">
      <formula>H193&gt;0</formula>
    </cfRule>
    <cfRule type="expression" dxfId="1934" priority="78">
      <formula>H193&lt;0</formula>
    </cfRule>
  </conditionalFormatting>
  <conditionalFormatting sqref="F239:F240">
    <cfRule type="expression" dxfId="1933" priority="73">
      <formula>F239&gt;0</formula>
    </cfRule>
    <cfRule type="expression" dxfId="1932" priority="74">
      <formula>F239&lt;0</formula>
    </cfRule>
  </conditionalFormatting>
  <conditionalFormatting sqref="F239:F240">
    <cfRule type="expression" dxfId="1931" priority="75">
      <formula>F239&gt;0</formula>
    </cfRule>
    <cfRule type="expression" dxfId="1930" priority="76">
      <formula>F239&lt;0</formula>
    </cfRule>
  </conditionalFormatting>
  <conditionalFormatting sqref="H239:H240">
    <cfRule type="expression" dxfId="1929" priority="71">
      <formula>H239&gt;0</formula>
    </cfRule>
    <cfRule type="expression" dxfId="1928" priority="72">
      <formula>H239&lt;0</formula>
    </cfRule>
  </conditionalFormatting>
  <conditionalFormatting sqref="F64:F79">
    <cfRule type="expression" dxfId="1927" priority="69">
      <formula>F64&gt;0</formula>
    </cfRule>
    <cfRule type="expression" dxfId="1926" priority="70">
      <formula>F64&lt;0</formula>
    </cfRule>
  </conditionalFormatting>
  <conditionalFormatting sqref="H64:H79">
    <cfRule type="expression" dxfId="1925" priority="67">
      <formula>H64&gt;0</formula>
    </cfRule>
    <cfRule type="expression" dxfId="1924" priority="68">
      <formula>H64&lt;0</formula>
    </cfRule>
  </conditionalFormatting>
  <conditionalFormatting sqref="Q10">
    <cfRule type="expression" dxfId="1923" priority="65">
      <formula>Q10&gt;0</formula>
    </cfRule>
    <cfRule type="expression" dxfId="1922" priority="66">
      <formula>Q10&lt;0</formula>
    </cfRule>
  </conditionalFormatting>
  <conditionalFormatting sqref="J74:K74">
    <cfRule type="expression" dxfId="1921" priority="63">
      <formula>J74&gt;0</formula>
    </cfRule>
    <cfRule type="expression" dxfId="1920" priority="64">
      <formula>J74&lt;0</formula>
    </cfRule>
  </conditionalFormatting>
  <conditionalFormatting sqref="K75">
    <cfRule type="expression" dxfId="1919" priority="61">
      <formula>K75&gt;0</formula>
    </cfRule>
    <cfRule type="expression" dxfId="1918" priority="62">
      <formula>K75&lt;0</formula>
    </cfRule>
  </conditionalFormatting>
  <conditionalFormatting sqref="K76:K89">
    <cfRule type="expression" dxfId="1917" priority="59">
      <formula>K76&gt;0</formula>
    </cfRule>
    <cfRule type="expression" dxfId="1916" priority="60">
      <formula>K76&lt;0</formula>
    </cfRule>
  </conditionalFormatting>
  <conditionalFormatting sqref="F81:F89">
    <cfRule type="expression" dxfId="1915" priority="57">
      <formula>F81&gt;0</formula>
    </cfRule>
    <cfRule type="expression" dxfId="1914" priority="58">
      <formula>F81&lt;0</formula>
    </cfRule>
  </conditionalFormatting>
  <conditionalFormatting sqref="H81:H89">
    <cfRule type="expression" dxfId="1913" priority="55">
      <formula>H81&gt;0</formula>
    </cfRule>
    <cfRule type="expression" dxfId="1912" priority="56">
      <formula>H81&lt;0</formula>
    </cfRule>
  </conditionalFormatting>
  <conditionalFormatting sqref="R4">
    <cfRule type="expression" dxfId="1911" priority="53">
      <formula>R4&gt;0</formula>
    </cfRule>
    <cfRule type="expression" dxfId="1910" priority="54">
      <formula>R4&lt;0</formula>
    </cfRule>
  </conditionalFormatting>
  <conditionalFormatting sqref="Q9">
    <cfRule type="expression" dxfId="1909" priority="51">
      <formula>Q9&gt;0</formula>
    </cfRule>
    <cfRule type="expression" dxfId="1908" priority="52">
      <formula>Q9&lt;0</formula>
    </cfRule>
  </conditionalFormatting>
  <conditionalFormatting sqref="K90:K93">
    <cfRule type="expression" dxfId="1907" priority="49">
      <formula>K90&gt;0</formula>
    </cfRule>
    <cfRule type="expression" dxfId="1906" priority="50">
      <formula>K90&lt;0</formula>
    </cfRule>
  </conditionalFormatting>
  <conditionalFormatting sqref="F90:F113">
    <cfRule type="expression" dxfId="1905" priority="47">
      <formula>F90&gt;0</formula>
    </cfRule>
    <cfRule type="expression" dxfId="1904" priority="48">
      <formula>F90&lt;0</formula>
    </cfRule>
  </conditionalFormatting>
  <conditionalFormatting sqref="H90:H113">
    <cfRule type="expression" dxfId="1903" priority="45">
      <formula>H90&gt;0</formula>
    </cfRule>
    <cfRule type="expression" dxfId="1902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1" priority="41">
      <formula>F114&gt;0</formula>
    </cfRule>
    <cfRule type="expression" dxfId="1900" priority="42">
      <formula>F114&lt;0</formula>
    </cfRule>
  </conditionalFormatting>
  <conditionalFormatting sqref="H114:H138">
    <cfRule type="expression" dxfId="1899" priority="39">
      <formula>H114&gt;0</formula>
    </cfRule>
    <cfRule type="expression" dxfId="1898" priority="40">
      <formula>H114&lt;0</formula>
    </cfRule>
  </conditionalFormatting>
  <conditionalFormatting sqref="K129:K131">
    <cfRule type="expression" dxfId="1897" priority="37">
      <formula>K129&gt;0</formula>
    </cfRule>
    <cfRule type="expression" dxfId="1896" priority="38">
      <formula>K129&lt;0</formula>
    </cfRule>
  </conditionalFormatting>
  <conditionalFormatting sqref="K133:K135">
    <cfRule type="expression" dxfId="1895" priority="35">
      <formula>K133&gt;0</formula>
    </cfRule>
    <cfRule type="expression" dxfId="1894" priority="36">
      <formula>K133&lt;0</formula>
    </cfRule>
  </conditionalFormatting>
  <conditionalFormatting sqref="K140">
    <cfRule type="expression" dxfId="1893" priority="31">
      <formula>K140&gt;0</formula>
    </cfRule>
    <cfRule type="expression" dxfId="1892" priority="32">
      <formula>K140&lt;0</formula>
    </cfRule>
  </conditionalFormatting>
  <conditionalFormatting sqref="K136:K138">
    <cfRule type="expression" dxfId="1891" priority="29">
      <formula>K136&gt;0</formula>
    </cfRule>
    <cfRule type="expression" dxfId="1890" priority="30">
      <formula>K136&lt;0</formula>
    </cfRule>
  </conditionalFormatting>
  <conditionalFormatting sqref="K139">
    <cfRule type="expression" dxfId="1889" priority="23">
      <formula>K139&gt;0</formula>
    </cfRule>
    <cfRule type="expression" dxfId="1888" priority="24">
      <formula>K139&lt;0</formula>
    </cfRule>
  </conditionalFormatting>
  <conditionalFormatting sqref="H148:H149 F148:F149 K148:K149">
    <cfRule type="expression" dxfId="1887" priority="21">
      <formula>F148&gt;0</formula>
    </cfRule>
    <cfRule type="expression" dxfId="1886" priority="22">
      <formula>F148&lt;0</formula>
    </cfRule>
  </conditionalFormatting>
  <conditionalFormatting sqref="H143:H147 F143:F147 K143:K147">
    <cfRule type="expression" dxfId="1885" priority="19">
      <formula>F143&gt;0</formula>
    </cfRule>
    <cfRule type="expression" dxfId="1884" priority="20">
      <formula>F143&lt;0</formula>
    </cfRule>
  </conditionalFormatting>
  <conditionalFormatting sqref="F80">
    <cfRule type="expression" dxfId="1883" priority="17">
      <formula>F80&gt;0</formula>
    </cfRule>
    <cfRule type="expression" dxfId="1882" priority="18">
      <formula>F80&lt;0</formula>
    </cfRule>
  </conditionalFormatting>
  <conditionalFormatting sqref="H80">
    <cfRule type="expression" dxfId="1881" priority="15">
      <formula>H80&gt;0</formula>
    </cfRule>
    <cfRule type="expression" dxfId="1880" priority="16">
      <formula>H80&lt;0</formula>
    </cfRule>
  </conditionalFormatting>
  <conditionalFormatting sqref="F165 H165 K164:K165">
    <cfRule type="expression" dxfId="1879" priority="13">
      <formula>F164&gt;0</formula>
    </cfRule>
    <cfRule type="expression" dxfId="1878" priority="14">
      <formula>F164&lt;0</formula>
    </cfRule>
  </conditionalFormatting>
  <conditionalFormatting sqref="K162:K163">
    <cfRule type="expression" dxfId="1877" priority="11">
      <formula>K162&gt;0</formula>
    </cfRule>
    <cfRule type="expression" dxfId="1876" priority="12">
      <formula>K162&lt;0</formula>
    </cfRule>
  </conditionalFormatting>
  <conditionalFormatting sqref="K160:K161 F160:F164 H160:H164">
    <cfRule type="expression" dxfId="1875" priority="9">
      <formula>F160&gt;0</formula>
    </cfRule>
    <cfRule type="expression" dxfId="1874" priority="10">
      <formula>F160&lt;0</formula>
    </cfRule>
  </conditionalFormatting>
  <conditionalFormatting sqref="F157:F159 H157:H159 K156:K159">
    <cfRule type="expression" dxfId="1873" priority="5">
      <formula>F156&gt;0</formula>
    </cfRule>
    <cfRule type="expression" dxfId="1872" priority="6">
      <formula>F156&lt;0</formula>
    </cfRule>
  </conditionalFormatting>
  <conditionalFormatting sqref="K154:K155 F154:F156 H154:H156">
    <cfRule type="expression" dxfId="1871" priority="3">
      <formula>F154&gt;0</formula>
    </cfRule>
    <cfRule type="expression" dxfId="1870" priority="4">
      <formula>F154&lt;0</formula>
    </cfRule>
  </conditionalFormatting>
  <conditionalFormatting sqref="F153 H153 K152:K153">
    <cfRule type="expression" dxfId="1869" priority="1">
      <formula>F152&gt;0</formula>
    </cfRule>
    <cfRule type="expression" dxfId="1868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67" priority="31">
      <formula>Q7&gt;0</formula>
    </cfRule>
    <cfRule type="expression" dxfId="1866" priority="32">
      <formula>Q7&lt;0</formula>
    </cfRule>
  </conditionalFormatting>
  <conditionalFormatting sqref="Q8">
    <cfRule type="expression" dxfId="1865" priority="29">
      <formula>Q8&gt;0</formula>
    </cfRule>
    <cfRule type="expression" dxfId="1864" priority="30">
      <formula>Q8&lt;0</formula>
    </cfRule>
  </conditionalFormatting>
  <conditionalFormatting sqref="F62:F65">
    <cfRule type="expression" dxfId="1863" priority="21">
      <formula>F62&gt;0</formula>
    </cfRule>
    <cfRule type="expression" dxfId="1862" priority="22">
      <formula>F62&lt;0</formula>
    </cfRule>
  </conditionalFormatting>
  <conditionalFormatting sqref="F66:F74 F78:F98 F102:F106">
    <cfRule type="expression" dxfId="1861" priority="17">
      <formula>F66&gt;0</formula>
    </cfRule>
    <cfRule type="expression" dxfId="1860" priority="18">
      <formula>F66&lt;0</formula>
    </cfRule>
  </conditionalFormatting>
  <conditionalFormatting sqref="F66:F74 F78:F98 F102:F106">
    <cfRule type="expression" dxfId="1859" priority="19">
      <formula>F66&gt;0</formula>
    </cfRule>
    <cfRule type="expression" dxfId="1858" priority="20">
      <formula>F66&lt;0</formula>
    </cfRule>
  </conditionalFormatting>
  <conditionalFormatting sqref="H62:H74 H78:H98 H102:H106">
    <cfRule type="expression" dxfId="1857" priority="15">
      <formula>H62&gt;0</formula>
    </cfRule>
    <cfRule type="expression" dxfId="1856" priority="16">
      <formula>H62&lt;0</formula>
    </cfRule>
  </conditionalFormatting>
  <conditionalFormatting sqref="F57:F61">
    <cfRule type="expression" dxfId="1855" priority="13">
      <formula>F57&gt;0</formula>
    </cfRule>
    <cfRule type="expression" dxfId="1854" priority="14">
      <formula>F57&lt;0</formula>
    </cfRule>
  </conditionalFormatting>
  <conditionalFormatting sqref="H57:H61">
    <cfRule type="expression" dxfId="1853" priority="11">
      <formula>H57&gt;0</formula>
    </cfRule>
    <cfRule type="expression" dxfId="1852" priority="12">
      <formula>H57&lt;0</formula>
    </cfRule>
  </conditionalFormatting>
  <conditionalFormatting sqref="F75:F77">
    <cfRule type="expression" dxfId="1851" priority="7">
      <formula>F75&gt;0</formula>
    </cfRule>
    <cfRule type="expression" dxfId="1850" priority="8">
      <formula>F75&lt;0</formula>
    </cfRule>
  </conditionalFormatting>
  <conditionalFormatting sqref="F75:F77">
    <cfRule type="expression" dxfId="1849" priority="9">
      <formula>F75&gt;0</formula>
    </cfRule>
    <cfRule type="expression" dxfId="1848" priority="10">
      <formula>F75&lt;0</formula>
    </cfRule>
  </conditionalFormatting>
  <conditionalFormatting sqref="H75:H77">
    <cfRule type="expression" dxfId="1847" priority="5">
      <formula>H75&gt;0</formula>
    </cfRule>
    <cfRule type="expression" dxfId="1846" priority="6">
      <formula>H75&lt;0</formula>
    </cfRule>
  </conditionalFormatting>
  <conditionalFormatting sqref="F22:F30">
    <cfRule type="expression" dxfId="1845" priority="3">
      <formula>F22&gt;0</formula>
    </cfRule>
    <cfRule type="expression" dxfId="1844" priority="4">
      <formula>F22&lt;0</formula>
    </cfRule>
  </conditionalFormatting>
  <conditionalFormatting sqref="F99:F101">
    <cfRule type="expression" dxfId="1843" priority="1">
      <formula>F99&gt;0</formula>
    </cfRule>
    <cfRule type="expression" dxfId="184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132.47989999999999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132.47989999999999</v>
      </c>
      <c r="R4" s="475">
        <v>1.5699999999999999E-2</v>
      </c>
      <c r="T4" s="817">
        <v>43288</v>
      </c>
      <c r="U4" s="1" t="s">
        <v>1173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16.315258620689654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145.72789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144.40309099999999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143.078292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141.75349299999999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140.42869399999998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139.10389499999999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137.77909599999998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136.454297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135.12949799999998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133.804699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132.47989999999999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131.15510099999997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129.83030199999999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128.50550299999998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127.18070399999998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125.85590499999998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124.53110599999998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123.206307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121.881508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120.556709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119.23190999999998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1" priority="25">
      <formula>F30&gt;0</formula>
    </cfRule>
    <cfRule type="expression" dxfId="1840" priority="26">
      <formula>F30&lt;0</formula>
    </cfRule>
  </conditionalFormatting>
  <conditionalFormatting sqref="Q7">
    <cfRule type="expression" dxfId="1839" priority="23">
      <formula>Q7&gt;0</formula>
    </cfRule>
    <cfRule type="expression" dxfId="1838" priority="24">
      <formula>Q7&lt;0</formula>
    </cfRule>
  </conditionalFormatting>
  <conditionalFormatting sqref="Q8">
    <cfRule type="expression" dxfId="1837" priority="21">
      <formula>Q8&gt;0</formula>
    </cfRule>
    <cfRule type="expression" dxfId="1836" priority="22">
      <formula>Q8&lt;0</formula>
    </cfRule>
  </conditionalFormatting>
  <conditionalFormatting sqref="M74">
    <cfRule type="expression" dxfId="1835" priority="15">
      <formula>M74&gt;0</formula>
    </cfRule>
    <cfRule type="expression" dxfId="1834" priority="16">
      <formula>M74&lt;0</formula>
    </cfRule>
  </conditionalFormatting>
  <conditionalFormatting sqref="F113:F149 H113:H149">
    <cfRule type="expression" dxfId="1833" priority="13">
      <formula>F113&gt;0</formula>
    </cfRule>
    <cfRule type="expression" dxfId="1832" priority="14">
      <formula>F113&lt;0</formula>
    </cfRule>
  </conditionalFormatting>
  <conditionalFormatting sqref="F105:F112">
    <cfRule type="expression" dxfId="1831" priority="11">
      <formula>F105&gt;0</formula>
    </cfRule>
    <cfRule type="expression" dxfId="1830" priority="12">
      <formula>F105&lt;0</formula>
    </cfRule>
  </conditionalFormatting>
  <conditionalFormatting sqref="H105:H112">
    <cfRule type="expression" dxfId="1829" priority="9">
      <formula>H105&gt;0</formula>
    </cfRule>
    <cfRule type="expression" dxfId="1828" priority="10">
      <formula>H105&lt;0</formula>
    </cfRule>
  </conditionalFormatting>
  <conditionalFormatting sqref="Q10">
    <cfRule type="expression" dxfId="1827" priority="7">
      <formula>Q10&gt;0</formula>
    </cfRule>
    <cfRule type="expression" dxfId="1826" priority="8">
      <formula>Q10&lt;0</formula>
    </cfRule>
  </conditionalFormatting>
  <conditionalFormatting sqref="F25:F29">
    <cfRule type="expression" dxfId="1825" priority="5">
      <formula>F25&gt;0</formula>
    </cfRule>
    <cfRule type="expression" dxfId="1824" priority="6">
      <formula>F25&lt;0</formula>
    </cfRule>
  </conditionalFormatting>
  <conditionalFormatting sqref="H25:H29">
    <cfRule type="expression" dxfId="1823" priority="3">
      <formula>H25&gt;0</formula>
    </cfRule>
    <cfRule type="expression" dxfId="1822" priority="4">
      <formula>H25&lt;0</formula>
    </cfRule>
  </conditionalFormatting>
  <conditionalFormatting sqref="J26:J35">
    <cfRule type="expression" dxfId="1821" priority="1">
      <formula>J26&gt;0</formula>
    </cfRule>
    <cfRule type="expression" dxfId="182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235.04</v>
      </c>
      <c r="R4" s="495">
        <v>8.0000000000000002E-3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10576.8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3941.3699999999881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3716.5999999999876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0.54176263082708687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24.003267973856207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0" t="s">
        <v>78</v>
      </c>
      <c r="P19" s="860"/>
      <c r="T19" s="1">
        <v>43285</v>
      </c>
      <c r="U19" t="s">
        <v>1144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258.54400000000004</v>
      </c>
      <c r="T20" s="1">
        <v>43288</v>
      </c>
      <c r="U20" t="s">
        <v>1170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256.1936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253.8432</v>
      </c>
      <c r="T22" s="770">
        <v>43314</v>
      </c>
      <c r="U22" t="s">
        <v>1256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251.49280000000002</v>
      </c>
    </row>
    <row r="24" spans="1:21" x14ac:dyDescent="0.25">
      <c r="C24" s="4"/>
      <c r="O24" s="81">
        <v>1.06</v>
      </c>
      <c r="P24" s="81">
        <f t="shared" si="4"/>
        <v>249.14240000000001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246.792</v>
      </c>
    </row>
    <row r="26" spans="1:21" x14ac:dyDescent="0.25">
      <c r="O26" s="81">
        <v>1.04</v>
      </c>
      <c r="P26" s="81">
        <f t="shared" si="4"/>
        <v>244.44159999999999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242.09119999999999</v>
      </c>
    </row>
    <row r="28" spans="1:21" x14ac:dyDescent="0.25">
      <c r="O28" s="81">
        <v>1.02</v>
      </c>
      <c r="P28" s="81">
        <f t="shared" si="4"/>
        <v>239.74080000000001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237.3904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235.04</v>
      </c>
    </row>
    <row r="31" spans="1:21" x14ac:dyDescent="0.25">
      <c r="O31" s="81">
        <v>0.99</v>
      </c>
      <c r="P31" s="81">
        <f t="shared" si="4"/>
        <v>232.68959999999998</v>
      </c>
    </row>
    <row r="32" spans="1:21" x14ac:dyDescent="0.25">
      <c r="O32" s="81">
        <v>0.98</v>
      </c>
      <c r="P32" s="81">
        <f t="shared" si="4"/>
        <v>230.33919999999998</v>
      </c>
    </row>
    <row r="33" spans="1:17" x14ac:dyDescent="0.25">
      <c r="O33" s="81">
        <v>0.97</v>
      </c>
      <c r="P33" s="81">
        <f t="shared" si="4"/>
        <v>227.9888</v>
      </c>
    </row>
    <row r="34" spans="1:17" x14ac:dyDescent="0.25">
      <c r="O34" s="81">
        <v>0.96</v>
      </c>
      <c r="P34" s="81">
        <f t="shared" si="4"/>
        <v>225.63839999999999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223.28799999999998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220.93759999999997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218.5872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216.23679999999999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213.88640000000001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211.536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>D77*C77</f>
        <v>-549.15</v>
      </c>
      <c r="H77" s="222">
        <f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>D78*C78</f>
        <v>3239.4989999999998</v>
      </c>
      <c r="H78" s="222">
        <f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>D79*C79</f>
        <v>6860.2005000000008</v>
      </c>
      <c r="H79" s="222">
        <f>(E79-D79)/D79</f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>D80*C80</f>
        <v>6860.2005000000008</v>
      </c>
      <c r="H80" s="222">
        <f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>D81*C81</f>
        <v>6860.2005000000008</v>
      </c>
      <c r="H81" s="222">
        <f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19" priority="45">
      <formula>F7&gt;0</formula>
    </cfRule>
    <cfRule type="expression" dxfId="1818" priority="46">
      <formula>F7&lt;0</formula>
    </cfRule>
  </conditionalFormatting>
  <conditionalFormatting sqref="Q8">
    <cfRule type="expression" dxfId="1817" priority="43">
      <formula>Q8&gt;0</formula>
    </cfRule>
    <cfRule type="expression" dxfId="1816" priority="44">
      <formula>Q8&lt;0</formula>
    </cfRule>
  </conditionalFormatting>
  <conditionalFormatting sqref="F41:F60">
    <cfRule type="expression" dxfId="1815" priority="41">
      <formula>F41&gt;0</formula>
    </cfRule>
    <cfRule type="expression" dxfId="1814" priority="42">
      <formula>F41&lt;0</formula>
    </cfRule>
  </conditionalFormatting>
  <conditionalFormatting sqref="H41:H60">
    <cfRule type="expression" dxfId="1813" priority="39">
      <formula>H41&gt;0</formula>
    </cfRule>
    <cfRule type="expression" dxfId="1812" priority="40">
      <formula>H41&lt;0</formula>
    </cfRule>
  </conditionalFormatting>
  <conditionalFormatting sqref="Q10">
    <cfRule type="expression" dxfId="1811" priority="33">
      <formula>Q10&gt;0</formula>
    </cfRule>
    <cfRule type="expression" dxfId="1810" priority="34">
      <formula>Q10&lt;0</formula>
    </cfRule>
  </conditionalFormatting>
  <conditionalFormatting sqref="J36:J60">
    <cfRule type="expression" dxfId="1809" priority="31">
      <formula>J36&gt;0</formula>
    </cfRule>
    <cfRule type="expression" dxfId="1808" priority="32">
      <formula>J36&lt;0</formula>
    </cfRule>
  </conditionalFormatting>
  <conditionalFormatting sqref="K36:K49">
    <cfRule type="expression" dxfId="1807" priority="29">
      <formula>K36&gt;0</formula>
    </cfRule>
    <cfRule type="expression" dxfId="1806" priority="30">
      <formula>K36&lt;0</formula>
    </cfRule>
  </conditionalFormatting>
  <conditionalFormatting sqref="L36:L49">
    <cfRule type="expression" dxfId="1805" priority="27">
      <formula>L36&gt;0</formula>
    </cfRule>
    <cfRule type="expression" dxfId="1804" priority="28">
      <formula>L36&lt;0</formula>
    </cfRule>
  </conditionalFormatting>
  <conditionalFormatting sqref="F111:F132">
    <cfRule type="expression" dxfId="1803" priority="25">
      <formula>F111&gt;0</formula>
    </cfRule>
    <cfRule type="expression" dxfId="1802" priority="26">
      <formula>F111&lt;0</formula>
    </cfRule>
  </conditionalFormatting>
  <conditionalFormatting sqref="H111:H132">
    <cfRule type="expression" dxfId="1801" priority="23">
      <formula>H111&gt;0</formula>
    </cfRule>
    <cfRule type="expression" dxfId="1800" priority="24">
      <formula>H111&lt;0</formula>
    </cfRule>
  </conditionalFormatting>
  <conditionalFormatting sqref="J111:J124">
    <cfRule type="expression" dxfId="1799" priority="21">
      <formula>J111&gt;0</formula>
    </cfRule>
    <cfRule type="expression" dxfId="1798" priority="22">
      <formula>J111&lt;0</formula>
    </cfRule>
  </conditionalFormatting>
  <conditionalFormatting sqref="K111:K124">
    <cfRule type="expression" dxfId="1797" priority="19">
      <formula>K111&gt;0</formula>
    </cfRule>
    <cfRule type="expression" dxfId="1796" priority="20">
      <formula>K111&lt;0</formula>
    </cfRule>
  </conditionalFormatting>
  <conditionalFormatting sqref="L111:L124">
    <cfRule type="expression" dxfId="1795" priority="17">
      <formula>L111&gt;0</formula>
    </cfRule>
    <cfRule type="expression" dxfId="1794" priority="18">
      <formula>L111&lt;0</formula>
    </cfRule>
  </conditionalFormatting>
  <conditionalFormatting sqref="F36:F40">
    <cfRule type="expression" dxfId="1793" priority="15">
      <formula>F36&gt;0</formula>
    </cfRule>
    <cfRule type="expression" dxfId="1792" priority="16">
      <formula>F36&lt;0</formula>
    </cfRule>
  </conditionalFormatting>
  <conditionalFormatting sqref="H36:H40">
    <cfRule type="expression" dxfId="1791" priority="13">
      <formula>H36&gt;0</formula>
    </cfRule>
    <cfRule type="expression" dxfId="1790" priority="14">
      <formula>H36&lt;0</formula>
    </cfRule>
  </conditionalFormatting>
  <conditionalFormatting sqref="F61:F62">
    <cfRule type="expression" dxfId="1789" priority="11">
      <formula>F61&gt;0</formula>
    </cfRule>
    <cfRule type="expression" dxfId="1788" priority="12">
      <formula>F61&lt;0</formula>
    </cfRule>
  </conditionalFormatting>
  <conditionalFormatting sqref="H61:H62">
    <cfRule type="expression" dxfId="1787" priority="9">
      <formula>H61&gt;0</formula>
    </cfRule>
    <cfRule type="expression" dxfId="1786" priority="10">
      <formula>H61&lt;0</formula>
    </cfRule>
  </conditionalFormatting>
  <conditionalFormatting sqref="J61:J62">
    <cfRule type="expression" dxfId="1785" priority="7">
      <formula>J61&gt;0</formula>
    </cfRule>
    <cfRule type="expression" dxfId="1784" priority="8">
      <formula>J61&lt;0</formula>
    </cfRule>
  </conditionalFormatting>
  <conditionalFormatting sqref="J74:J75 H74:H75 F74:F75">
    <cfRule type="expression" dxfId="1783" priority="5">
      <formula>F74&gt;0</formula>
    </cfRule>
    <cfRule type="expression" dxfId="1782" priority="6">
      <formula>F74&lt;0</formula>
    </cfRule>
  </conditionalFormatting>
  <conditionalFormatting sqref="F79:F82 H79:H82 J79:J82">
    <cfRule type="expression" dxfId="1781" priority="1">
      <formula>F79&gt;0</formula>
    </cfRule>
    <cfRule type="expression" dxfId="1780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1099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1176</v>
      </c>
      <c r="W14" s="134"/>
    </row>
    <row r="15" spans="1:23" ht="20.25" thickBot="1" x14ac:dyDescent="0.35">
      <c r="H15" s="70"/>
      <c r="O15" s="860" t="s">
        <v>78</v>
      </c>
      <c r="P15" s="860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79" priority="21">
      <formula>F47&gt;0</formula>
    </cfRule>
    <cfRule type="expression" dxfId="1778" priority="22">
      <formula>F47&lt;0</formula>
    </cfRule>
  </conditionalFormatting>
  <conditionalFormatting sqref="Q7">
    <cfRule type="expression" dxfId="1777" priority="19">
      <formula>Q7&gt;0</formula>
    </cfRule>
    <cfRule type="expression" dxfId="1776" priority="20">
      <formula>Q7&lt;0</formula>
    </cfRule>
  </conditionalFormatting>
  <conditionalFormatting sqref="Q8">
    <cfRule type="expression" dxfId="1775" priority="17">
      <formula>Q8&gt;0</formula>
    </cfRule>
    <cfRule type="expression" dxfId="1774" priority="18">
      <formula>Q8&lt;0</formula>
    </cfRule>
  </conditionalFormatting>
  <conditionalFormatting sqref="F25:F46">
    <cfRule type="expression" dxfId="1773" priority="15">
      <formula>F25&gt;0</formula>
    </cfRule>
    <cfRule type="expression" dxfId="1772" priority="16">
      <formula>F25&lt;0</formula>
    </cfRule>
  </conditionalFormatting>
  <conditionalFormatting sqref="H25:H46">
    <cfRule type="expression" dxfId="1771" priority="13">
      <formula>H25&gt;0</formula>
    </cfRule>
    <cfRule type="expression" dxfId="1770" priority="14">
      <formula>H25&lt;0</formula>
    </cfRule>
  </conditionalFormatting>
  <conditionalFormatting sqref="F89:F110">
    <cfRule type="expression" dxfId="1769" priority="11">
      <formula>F89&gt;0</formula>
    </cfRule>
    <cfRule type="expression" dxfId="1768" priority="12">
      <formula>F89&lt;0</formula>
    </cfRule>
  </conditionalFormatting>
  <conditionalFormatting sqref="H89:H110">
    <cfRule type="expression" dxfId="1767" priority="9">
      <formula>H89&gt;0</formula>
    </cfRule>
    <cfRule type="expression" dxfId="1766" priority="10">
      <formula>H89&lt;0</formula>
    </cfRule>
  </conditionalFormatting>
  <conditionalFormatting sqref="Q10">
    <cfRule type="expression" dxfId="1765" priority="7">
      <formula>Q10&gt;0</formula>
    </cfRule>
    <cfRule type="expression" dxfId="1764" priority="8">
      <formula>Q10&lt;0</formula>
    </cfRule>
  </conditionalFormatting>
  <conditionalFormatting sqref="J25:J38">
    <cfRule type="expression" dxfId="1763" priority="5">
      <formula>J25&gt;0</formula>
    </cfRule>
    <cfRule type="expression" dxfId="1762" priority="6">
      <formula>J25&lt;0</formula>
    </cfRule>
  </conditionalFormatting>
  <conditionalFormatting sqref="K25:K38">
    <cfRule type="expression" dxfId="1761" priority="3">
      <formula>K25&gt;0</formula>
    </cfRule>
    <cfRule type="expression" dxfId="1760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0" t="s">
        <v>78</v>
      </c>
      <c r="P17" s="86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59" priority="25">
      <formula>F7&gt;0</formula>
    </cfRule>
    <cfRule type="expression" dxfId="1758" priority="26">
      <formula>F7&lt;0</formula>
    </cfRule>
  </conditionalFormatting>
  <conditionalFormatting sqref="Q8">
    <cfRule type="expression" dxfId="1757" priority="23">
      <formula>Q8&gt;0</formula>
    </cfRule>
    <cfRule type="expression" dxfId="1756" priority="24">
      <formula>Q8&lt;0</formula>
    </cfRule>
  </conditionalFormatting>
  <conditionalFormatting sqref="F93:F114">
    <cfRule type="expression" dxfId="1755" priority="17">
      <formula>F93&gt;0</formula>
    </cfRule>
    <cfRule type="expression" dxfId="1754" priority="18">
      <formula>F93&lt;0</formula>
    </cfRule>
  </conditionalFormatting>
  <conditionalFormatting sqref="H93:H114">
    <cfRule type="expression" dxfId="1753" priority="15">
      <formula>H93&gt;0</formula>
    </cfRule>
    <cfRule type="expression" dxfId="1752" priority="16">
      <formula>H93&lt;0</formula>
    </cfRule>
  </conditionalFormatting>
  <conditionalFormatting sqref="Q10">
    <cfRule type="expression" dxfId="1751" priority="13">
      <formula>Q10&gt;0</formula>
    </cfRule>
    <cfRule type="expression" dxfId="1750" priority="14">
      <formula>Q10&lt;0</formula>
    </cfRule>
  </conditionalFormatting>
  <conditionalFormatting sqref="J25:J38">
    <cfRule type="expression" dxfId="1749" priority="11">
      <formula>J25&gt;0</formula>
    </cfRule>
    <cfRule type="expression" dxfId="1748" priority="12">
      <formula>J25&lt;0</formula>
    </cfRule>
  </conditionalFormatting>
  <conditionalFormatting sqref="K25:K38">
    <cfRule type="expression" dxfId="1747" priority="9">
      <formula>K25&gt;0</formula>
    </cfRule>
    <cfRule type="expression" dxfId="1746" priority="10">
      <formula>K25&lt;0</formula>
    </cfRule>
  </conditionalFormatting>
  <conditionalFormatting sqref="L25:L34">
    <cfRule type="expression" dxfId="1745" priority="7">
      <formula>L25&gt;0</formula>
    </cfRule>
    <cfRule type="expression" dxfId="1744" priority="8">
      <formula>L25&lt;0</formula>
    </cfRule>
  </conditionalFormatting>
  <conditionalFormatting sqref="J43">
    <cfRule type="expression" dxfId="1743" priority="5">
      <formula>J43&gt;0</formula>
    </cfRule>
    <cfRule type="expression" dxfId="1742" priority="6">
      <formula>J43&lt;0</formula>
    </cfRule>
  </conditionalFormatting>
  <conditionalFormatting sqref="M25:M34">
    <cfRule type="expression" dxfId="1741" priority="3">
      <formula>M25&gt;0</formula>
    </cfRule>
    <cfRule type="expression" dxfId="1740" priority="4">
      <formula>M25&lt;0</formula>
    </cfRule>
  </conditionalFormatting>
  <conditionalFormatting sqref="H61:H64 F61:F64">
    <cfRule type="expression" dxfId="1739" priority="1">
      <formula>F61&gt;0</formula>
    </cfRule>
    <cfRule type="expression" dxfId="173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35.6</v>
      </c>
      <c r="R4" s="495">
        <v>-1.6999999999999999E-3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5340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846.77999999999884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846.77999999999884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0.18845727562861347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2.1348314606741574E-2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1112</v>
      </c>
      <c r="T12" s="67"/>
    </row>
    <row r="13" spans="1:21" x14ac:dyDescent="0.25">
      <c r="H13" s="70"/>
      <c r="O13" s="11" t="s">
        <v>952</v>
      </c>
      <c r="Q13">
        <f>Q4/2.5</f>
        <v>14.24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1113</v>
      </c>
    </row>
    <row r="16" spans="1:21" x14ac:dyDescent="0.25">
      <c r="H16" s="70"/>
      <c r="T16" s="1">
        <v>43300</v>
      </c>
      <c r="U16" t="s">
        <v>1196</v>
      </c>
    </row>
    <row r="17" spans="1:21" x14ac:dyDescent="0.25">
      <c r="T17" s="156">
        <v>43308</v>
      </c>
      <c r="U17" t="s">
        <v>1146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39.160000000000004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38.804000000000002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38.448000000000008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38.092000000000006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37.736000000000004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37.380000000000003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37.024000000000001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36.667999999999999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36.312000000000005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35.956000000000003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35.6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35.244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1109</v>
      </c>
      <c r="J35" s="39"/>
      <c r="K35" s="39">
        <v>13.53</v>
      </c>
      <c r="L35" s="155"/>
      <c r="O35" s="81">
        <v>0.98</v>
      </c>
      <c r="P35" s="81">
        <f t="shared" si="1"/>
        <v>34.887999999999998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1109</v>
      </c>
      <c r="J36" s="39"/>
      <c r="K36" s="39">
        <v>13.03</v>
      </c>
      <c r="L36" s="39"/>
      <c r="O36" s="81">
        <v>0.97</v>
      </c>
      <c r="P36" s="81">
        <f t="shared" si="1"/>
        <v>34.532000000000004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34.176000000000002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33.82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33.463999999999999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33.108000000000004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32.752000000000002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32.396000000000001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1208</v>
      </c>
      <c r="J43" s="39"/>
      <c r="K43" s="39"/>
      <c r="L43" s="39"/>
      <c r="O43" s="81">
        <v>0.9</v>
      </c>
      <c r="P43" s="81">
        <f t="shared" si="1"/>
        <v>32.04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7" priority="33">
      <formula>F54&gt;0</formula>
    </cfRule>
    <cfRule type="expression" dxfId="1736" priority="34">
      <formula>F54&lt;0</formula>
    </cfRule>
  </conditionalFormatting>
  <conditionalFormatting sqref="Q7">
    <cfRule type="expression" dxfId="1735" priority="31">
      <formula>Q7&gt;0</formula>
    </cfRule>
    <cfRule type="expression" dxfId="1734" priority="32">
      <formula>Q7&lt;0</formula>
    </cfRule>
  </conditionalFormatting>
  <conditionalFormatting sqref="Q8">
    <cfRule type="expression" dxfId="1733" priority="29">
      <formula>Q8&gt;0</formula>
    </cfRule>
    <cfRule type="expression" dxfId="1732" priority="30">
      <formula>Q8&lt;0</formula>
    </cfRule>
  </conditionalFormatting>
  <conditionalFormatting sqref="F30:F53">
    <cfRule type="expression" dxfId="1731" priority="27">
      <formula>F30&gt;0</formula>
    </cfRule>
    <cfRule type="expression" dxfId="1730" priority="28">
      <formula>F30&lt;0</formula>
    </cfRule>
  </conditionalFormatting>
  <conditionalFormatting sqref="H30:H53">
    <cfRule type="expression" dxfId="1729" priority="25">
      <formula>H30&gt;0</formula>
    </cfRule>
    <cfRule type="expression" dxfId="1728" priority="26">
      <formula>H30&lt;0</formula>
    </cfRule>
  </conditionalFormatting>
  <conditionalFormatting sqref="Q10">
    <cfRule type="expression" dxfId="1727" priority="23">
      <formula>Q10&gt;0</formula>
    </cfRule>
    <cfRule type="expression" dxfId="1726" priority="24">
      <formula>Q10&lt;0</formula>
    </cfRule>
  </conditionalFormatting>
  <conditionalFormatting sqref="J25:J38">
    <cfRule type="expression" dxfId="1725" priority="21">
      <formula>J25&gt;0</formula>
    </cfRule>
    <cfRule type="expression" dxfId="1724" priority="22">
      <formula>J25&lt;0</formula>
    </cfRule>
  </conditionalFormatting>
  <conditionalFormatting sqref="K25:K33">
    <cfRule type="expression" dxfId="1723" priority="19">
      <formula>K25&gt;0</formula>
    </cfRule>
    <cfRule type="expression" dxfId="1722" priority="20">
      <formula>K25&lt;0</formula>
    </cfRule>
  </conditionalFormatting>
  <conditionalFormatting sqref="L25:L38">
    <cfRule type="expression" dxfId="1721" priority="17">
      <formula>L25&gt;0</formula>
    </cfRule>
    <cfRule type="expression" dxfId="1720" priority="18">
      <formula>L25&lt;0</formula>
    </cfRule>
  </conditionalFormatting>
  <conditionalFormatting sqref="F89:F110">
    <cfRule type="expression" dxfId="1719" priority="15">
      <formula>F89&gt;0</formula>
    </cfRule>
    <cfRule type="expression" dxfId="1718" priority="16">
      <formula>F89&lt;0</formula>
    </cfRule>
  </conditionalFormatting>
  <conditionalFormatting sqref="H89:H110">
    <cfRule type="expression" dxfId="1717" priority="13">
      <formula>H89&gt;0</formula>
    </cfRule>
    <cfRule type="expression" dxfId="1716" priority="14">
      <formula>H89&lt;0</formula>
    </cfRule>
  </conditionalFormatting>
  <conditionalFormatting sqref="J89:J102">
    <cfRule type="expression" dxfId="1715" priority="11">
      <formula>J89&gt;0</formula>
    </cfRule>
    <cfRule type="expression" dxfId="1714" priority="12">
      <formula>J89&lt;0</formula>
    </cfRule>
  </conditionalFormatting>
  <conditionalFormatting sqref="K89:K102">
    <cfRule type="expression" dxfId="1713" priority="9">
      <formula>K89&gt;0</formula>
    </cfRule>
    <cfRule type="expression" dxfId="1712" priority="10">
      <formula>K89&lt;0</formula>
    </cfRule>
  </conditionalFormatting>
  <conditionalFormatting sqref="L89:L102">
    <cfRule type="expression" dxfId="1711" priority="7">
      <formula>L89&gt;0</formula>
    </cfRule>
    <cfRule type="expression" dxfId="1710" priority="8">
      <formula>L89&lt;0</formula>
    </cfRule>
  </conditionalFormatting>
  <conditionalFormatting sqref="F25:F29">
    <cfRule type="expression" dxfId="1709" priority="5">
      <formula>F25&gt;0</formula>
    </cfRule>
    <cfRule type="expression" dxfId="1708" priority="6">
      <formula>F25&lt;0</formula>
    </cfRule>
  </conditionalFormatting>
  <conditionalFormatting sqref="H25:H29">
    <cfRule type="expression" dxfId="1707" priority="3">
      <formula>H25&gt;0</formula>
    </cfRule>
    <cfRule type="expression" dxfId="1706" priority="4">
      <formula>H25&lt;0</formula>
    </cfRule>
  </conditionalFormatting>
  <conditionalFormatting sqref="F29">
    <cfRule type="expression" dxfId="1705" priority="1">
      <formula>F29&gt;0</formula>
    </cfRule>
    <cfRule type="expression" dxfId="170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3" priority="31">
      <formula>F47&gt;0</formula>
    </cfRule>
    <cfRule type="expression" dxfId="1702" priority="32">
      <formula>F47&lt;0</formula>
    </cfRule>
  </conditionalFormatting>
  <conditionalFormatting sqref="Q7">
    <cfRule type="expression" dxfId="1701" priority="29">
      <formula>Q7&gt;0</formula>
    </cfRule>
    <cfRule type="expression" dxfId="1700" priority="30">
      <formula>Q7&lt;0</formula>
    </cfRule>
  </conditionalFormatting>
  <conditionalFormatting sqref="Q8">
    <cfRule type="expression" dxfId="1699" priority="27">
      <formula>Q8&gt;0</formula>
    </cfRule>
    <cfRule type="expression" dxfId="1698" priority="28">
      <formula>Q8&lt;0</formula>
    </cfRule>
  </conditionalFormatting>
  <conditionalFormatting sqref="F30:F46">
    <cfRule type="expression" dxfId="1697" priority="25">
      <formula>F30&gt;0</formula>
    </cfRule>
    <cfRule type="expression" dxfId="1696" priority="26">
      <formula>F30&lt;0</formula>
    </cfRule>
  </conditionalFormatting>
  <conditionalFormatting sqref="H30:H46">
    <cfRule type="expression" dxfId="1695" priority="23">
      <formula>H30&gt;0</formula>
    </cfRule>
    <cfRule type="expression" dxfId="1694" priority="24">
      <formula>H30&lt;0</formula>
    </cfRule>
  </conditionalFormatting>
  <conditionalFormatting sqref="Q10">
    <cfRule type="expression" dxfId="1693" priority="21">
      <formula>Q10&gt;0</formula>
    </cfRule>
    <cfRule type="expression" dxfId="1692" priority="22">
      <formula>Q10&lt;0</formula>
    </cfRule>
  </conditionalFormatting>
  <conditionalFormatting sqref="J25:J38">
    <cfRule type="expression" dxfId="1691" priority="19">
      <formula>J25&gt;0</formula>
    </cfRule>
    <cfRule type="expression" dxfId="1690" priority="20">
      <formula>J25&lt;0</formula>
    </cfRule>
  </conditionalFormatting>
  <conditionalFormatting sqref="K25:K38">
    <cfRule type="expression" dxfId="1689" priority="17">
      <formula>K25&gt;0</formula>
    </cfRule>
    <cfRule type="expression" dxfId="1688" priority="18">
      <formula>K25&lt;0</formula>
    </cfRule>
  </conditionalFormatting>
  <conditionalFormatting sqref="L25:L38">
    <cfRule type="expression" dxfId="1687" priority="15">
      <formula>L25&gt;0</formula>
    </cfRule>
    <cfRule type="expression" dxfId="1686" priority="16">
      <formula>L25&lt;0</formula>
    </cfRule>
  </conditionalFormatting>
  <conditionalFormatting sqref="F89:F110">
    <cfRule type="expression" dxfId="1685" priority="13">
      <formula>F89&gt;0</formula>
    </cfRule>
    <cfRule type="expression" dxfId="1684" priority="14">
      <formula>F89&lt;0</formula>
    </cfRule>
  </conditionalFormatting>
  <conditionalFormatting sqref="H89:H110">
    <cfRule type="expression" dxfId="1683" priority="11">
      <formula>H89&gt;0</formula>
    </cfRule>
    <cfRule type="expression" dxfId="1682" priority="12">
      <formula>H89&lt;0</formula>
    </cfRule>
  </conditionalFormatting>
  <conditionalFormatting sqref="J89:J102">
    <cfRule type="expression" dxfId="1681" priority="9">
      <formula>J89&gt;0</formula>
    </cfRule>
    <cfRule type="expression" dxfId="1680" priority="10">
      <formula>J89&lt;0</formula>
    </cfRule>
  </conditionalFormatting>
  <conditionalFormatting sqref="K89:K102">
    <cfRule type="expression" dxfId="1679" priority="7">
      <formula>K89&gt;0</formula>
    </cfRule>
    <cfRule type="expression" dxfId="1678" priority="8">
      <formula>K89&lt;0</formula>
    </cfRule>
  </conditionalFormatting>
  <conditionalFormatting sqref="L89:L102">
    <cfRule type="expression" dxfId="1677" priority="5">
      <formula>L89&gt;0</formula>
    </cfRule>
    <cfRule type="expression" dxfId="1676" priority="6">
      <formula>L89&lt;0</formula>
    </cfRule>
  </conditionalFormatting>
  <conditionalFormatting sqref="F25:F29">
    <cfRule type="expression" dxfId="1675" priority="3">
      <formula>F25&gt;0</formula>
    </cfRule>
    <cfRule type="expression" dxfId="1674" priority="4">
      <formula>F25&lt;0</formula>
    </cfRule>
  </conditionalFormatting>
  <conditionalFormatting sqref="H25:H29">
    <cfRule type="expression" dxfId="1673" priority="1">
      <formula>H25&gt;0</formula>
    </cfRule>
    <cfRule type="expression" dxfId="16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1262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1121</v>
      </c>
      <c r="U2" s="837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55.32</v>
      </c>
      <c r="R4" s="495">
        <v>3.5999999999999999E-3</v>
      </c>
      <c r="T4" s="770"/>
      <c r="U4" s="87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5532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1273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1.5418502202643172E-2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3.1091829356471437E-2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1218</v>
      </c>
    </row>
    <row r="13" spans="1:21" x14ac:dyDescent="0.25">
      <c r="H13" s="70"/>
      <c r="O13" s="11" t="s">
        <v>952</v>
      </c>
      <c r="Q13" s="2">
        <f>Q4/(3.94+4.03)*2</f>
        <v>13.882057716436636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0" ht="15.75" thickTop="1" x14ac:dyDescent="0.25">
      <c r="O17" s="81">
        <v>1.1000000000000001</v>
      </c>
      <c r="P17" s="81">
        <f>O17*$Q$4</f>
        <v>60.852000000000004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60.298800000000007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59.745600000000003</v>
      </c>
    </row>
    <row r="20" spans="1:20" x14ac:dyDescent="0.25">
      <c r="O20" s="81">
        <v>1.07</v>
      </c>
      <c r="P20" s="81">
        <f t="shared" si="0"/>
        <v>59.192400000000006</v>
      </c>
    </row>
    <row r="21" spans="1:20" x14ac:dyDescent="0.25">
      <c r="O21" s="81">
        <v>1.06</v>
      </c>
      <c r="P21" s="81">
        <f t="shared" si="0"/>
        <v>58.639200000000002</v>
      </c>
    </row>
    <row r="22" spans="1:20" x14ac:dyDescent="0.25">
      <c r="O22" s="81">
        <v>1.05</v>
      </c>
      <c r="P22" s="81">
        <f t="shared" si="0"/>
        <v>58.086000000000006</v>
      </c>
    </row>
    <row r="23" spans="1:20" x14ac:dyDescent="0.25">
      <c r="O23" s="81">
        <v>1.04</v>
      </c>
      <c r="P23" s="81">
        <f t="shared" si="0"/>
        <v>57.532800000000002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56.979600000000005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56.426400000000001</v>
      </c>
    </row>
    <row r="26" spans="1:20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55.873200000000004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55.32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54.766799999999996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54.2136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53.660399999999996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53.107199999999999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52.553999999999995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52.000799999999998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51.447600000000001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50.894400000000005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50.341200000000001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49.788000000000004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1" priority="35">
      <formula>F54&gt;0</formula>
    </cfRule>
    <cfRule type="expression" dxfId="1670" priority="36">
      <formula>F54&lt;0</formula>
    </cfRule>
  </conditionalFormatting>
  <conditionalFormatting sqref="Q7">
    <cfRule type="expression" dxfId="1669" priority="33">
      <formula>Q7&gt;0</formula>
    </cfRule>
    <cfRule type="expression" dxfId="1668" priority="34">
      <formula>Q7&lt;0</formula>
    </cfRule>
  </conditionalFormatting>
  <conditionalFormatting sqref="Q8">
    <cfRule type="expression" dxfId="1667" priority="31">
      <formula>Q8&gt;0</formula>
    </cfRule>
    <cfRule type="expression" dxfId="1666" priority="32">
      <formula>Q8&lt;0</formula>
    </cfRule>
  </conditionalFormatting>
  <conditionalFormatting sqref="F30:F53">
    <cfRule type="expression" dxfId="1665" priority="29">
      <formula>F30&gt;0</formula>
    </cfRule>
    <cfRule type="expression" dxfId="1664" priority="30">
      <formula>F30&lt;0</formula>
    </cfRule>
  </conditionalFormatting>
  <conditionalFormatting sqref="H30:H53">
    <cfRule type="expression" dxfId="1663" priority="27">
      <formula>H30&gt;0</formula>
    </cfRule>
    <cfRule type="expression" dxfId="1662" priority="28">
      <formula>H30&lt;0</formula>
    </cfRule>
  </conditionalFormatting>
  <conditionalFormatting sqref="Q10">
    <cfRule type="expression" dxfId="1661" priority="25">
      <formula>Q10&gt;0</formula>
    </cfRule>
    <cfRule type="expression" dxfId="1660" priority="26">
      <formula>Q10&lt;0</formula>
    </cfRule>
  </conditionalFormatting>
  <conditionalFormatting sqref="J25:J39">
    <cfRule type="expression" dxfId="1659" priority="23">
      <formula>J25&gt;0</formula>
    </cfRule>
    <cfRule type="expression" dxfId="1658" priority="24">
      <formula>J25&lt;0</formula>
    </cfRule>
  </conditionalFormatting>
  <conditionalFormatting sqref="K25:K39">
    <cfRule type="expression" dxfId="1657" priority="21">
      <formula>K25&gt;0</formula>
    </cfRule>
    <cfRule type="expression" dxfId="1656" priority="22">
      <formula>K25&lt;0</formula>
    </cfRule>
  </conditionalFormatting>
  <conditionalFormatting sqref="L25">
    <cfRule type="expression" dxfId="1655" priority="19">
      <formula>L25&gt;0</formula>
    </cfRule>
    <cfRule type="expression" dxfId="1654" priority="20">
      <formula>L25&lt;0</formula>
    </cfRule>
  </conditionalFormatting>
  <conditionalFormatting sqref="F89:F110">
    <cfRule type="expression" dxfId="1653" priority="17">
      <formula>F89&gt;0</formula>
    </cfRule>
    <cfRule type="expression" dxfId="1652" priority="18">
      <formula>F89&lt;0</formula>
    </cfRule>
  </conditionalFormatting>
  <conditionalFormatting sqref="H89:H110">
    <cfRule type="expression" dxfId="1651" priority="15">
      <formula>H89&gt;0</formula>
    </cfRule>
    <cfRule type="expression" dxfId="1650" priority="16">
      <formula>H89&lt;0</formula>
    </cfRule>
  </conditionalFormatting>
  <conditionalFormatting sqref="J89:J102">
    <cfRule type="expression" dxfId="1649" priority="13">
      <formula>J89&gt;0</formula>
    </cfRule>
    <cfRule type="expression" dxfId="1648" priority="14">
      <formula>J89&lt;0</formula>
    </cfRule>
  </conditionalFormatting>
  <conditionalFormatting sqref="K89:K102">
    <cfRule type="expression" dxfId="1647" priority="11">
      <formula>K89&gt;0</formula>
    </cfRule>
    <cfRule type="expression" dxfId="1646" priority="12">
      <formula>K89&lt;0</formula>
    </cfRule>
  </conditionalFormatting>
  <conditionalFormatting sqref="L89:L102">
    <cfRule type="expression" dxfId="1645" priority="9">
      <formula>L89&gt;0</formula>
    </cfRule>
    <cfRule type="expression" dxfId="1644" priority="10">
      <formula>L89&lt;0</formula>
    </cfRule>
  </conditionalFormatting>
  <conditionalFormatting sqref="F25 F29">
    <cfRule type="expression" dxfId="1643" priority="7">
      <formula>F25&gt;0</formula>
    </cfRule>
    <cfRule type="expression" dxfId="1642" priority="8">
      <formula>F25&lt;0</formula>
    </cfRule>
  </conditionalFormatting>
  <conditionalFormatting sqref="H25 H29">
    <cfRule type="expression" dxfId="1641" priority="5">
      <formula>H25&gt;0</formula>
    </cfRule>
    <cfRule type="expression" dxfId="1640" priority="6">
      <formula>H25&lt;0</formula>
    </cfRule>
  </conditionalFormatting>
  <conditionalFormatting sqref="F26:F28">
    <cfRule type="expression" dxfId="1639" priority="3">
      <formula>F26&gt;0</formula>
    </cfRule>
    <cfRule type="expression" dxfId="1638" priority="4">
      <formula>F26&lt;0</formula>
    </cfRule>
  </conditionalFormatting>
  <conditionalFormatting sqref="H26:H28">
    <cfRule type="expression" dxfId="1637" priority="1">
      <formula>H26&gt;0</formula>
    </cfRule>
    <cfRule type="expression" dxfId="163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1142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61</v>
      </c>
      <c r="R4" s="495">
        <v>2.8E-3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12200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876.84000000000015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876.84000000000015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7.7437747060008E-2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4.5901639344262293E-2</v>
      </c>
      <c r="R11">
        <v>0.7</v>
      </c>
      <c r="T11" s="1">
        <v>43285</v>
      </c>
      <c r="U11" t="s">
        <v>1141</v>
      </c>
    </row>
    <row r="12" spans="1:21" x14ac:dyDescent="0.25">
      <c r="H12" s="70"/>
      <c r="O12" s="11" t="s">
        <v>925</v>
      </c>
      <c r="Q12" s="1" t="s">
        <v>1218</v>
      </c>
    </row>
    <row r="13" spans="1:21" x14ac:dyDescent="0.25">
      <c r="H13" s="70"/>
      <c r="O13" s="11" t="s">
        <v>952</v>
      </c>
      <c r="Q13" s="2">
        <f>Q4/(3.94+4.03)*2</f>
        <v>15.307402760351316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1165</v>
      </c>
    </row>
    <row r="15" spans="1:21" x14ac:dyDescent="0.25">
      <c r="H15" s="70"/>
      <c r="U15" t="s">
        <v>1194</v>
      </c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67.100000000000009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66.490000000000009</v>
      </c>
      <c r="T18" s="1">
        <v>43307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65.88000000000001</v>
      </c>
    </row>
    <row r="20" spans="1:21" x14ac:dyDescent="0.25">
      <c r="O20" s="81">
        <v>1.07</v>
      </c>
      <c r="P20" s="81">
        <f t="shared" si="0"/>
        <v>65.27000000000001</v>
      </c>
    </row>
    <row r="21" spans="1:21" x14ac:dyDescent="0.25">
      <c r="O21" s="81">
        <v>1.06</v>
      </c>
      <c r="P21" s="81">
        <f t="shared" si="0"/>
        <v>64.66</v>
      </c>
    </row>
    <row r="22" spans="1:21" x14ac:dyDescent="0.25">
      <c r="O22" s="81">
        <v>1.05</v>
      </c>
      <c r="P22" s="81">
        <f t="shared" si="0"/>
        <v>64.05</v>
      </c>
    </row>
    <row r="23" spans="1:21" x14ac:dyDescent="0.25">
      <c r="O23" s="81">
        <v>1.04</v>
      </c>
      <c r="P23" s="81">
        <f t="shared" si="0"/>
        <v>63.440000000000005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62.83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62.22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61.61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60.39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59.78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59.17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58.559999999999995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57.949999999999996</v>
      </c>
    </row>
    <row r="33" spans="1:17" x14ac:dyDescent="0.25">
      <c r="A33" t="s">
        <v>1174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57.339999999999996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56.730000000000004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56.120000000000005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55.510000000000005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35" priority="35">
      <formula>F54&gt;0</formula>
    </cfRule>
    <cfRule type="expression" dxfId="1634" priority="36">
      <formula>F54&lt;0</formula>
    </cfRule>
  </conditionalFormatting>
  <conditionalFormatting sqref="Q7">
    <cfRule type="expression" dxfId="1633" priority="33">
      <formula>Q7&gt;0</formula>
    </cfRule>
    <cfRule type="expression" dxfId="1632" priority="34">
      <formula>Q7&lt;0</formula>
    </cfRule>
  </conditionalFormatting>
  <conditionalFormatting sqref="Q8">
    <cfRule type="expression" dxfId="1631" priority="31">
      <formula>Q8&gt;0</formula>
    </cfRule>
    <cfRule type="expression" dxfId="1630" priority="32">
      <formula>Q8&lt;0</formula>
    </cfRule>
  </conditionalFormatting>
  <conditionalFormatting sqref="F30:F53">
    <cfRule type="expression" dxfId="1629" priority="29">
      <formula>F30&gt;0</formula>
    </cfRule>
    <cfRule type="expression" dxfId="1628" priority="30">
      <formula>F30&lt;0</formula>
    </cfRule>
  </conditionalFormatting>
  <conditionalFormatting sqref="H30:H53">
    <cfRule type="expression" dxfId="1627" priority="27">
      <formula>H30&gt;0</formula>
    </cfRule>
    <cfRule type="expression" dxfId="1626" priority="28">
      <formula>H30&lt;0</formula>
    </cfRule>
  </conditionalFormatting>
  <conditionalFormatting sqref="Q10">
    <cfRule type="expression" dxfId="1625" priority="25">
      <formula>Q10&gt;0</formula>
    </cfRule>
    <cfRule type="expression" dxfId="1624" priority="26">
      <formula>Q10&lt;0</formula>
    </cfRule>
  </conditionalFormatting>
  <conditionalFormatting sqref="J25:J39">
    <cfRule type="expression" dxfId="1623" priority="23">
      <formula>J25&gt;0</formula>
    </cfRule>
    <cfRule type="expression" dxfId="1622" priority="24">
      <formula>J25&lt;0</formula>
    </cfRule>
  </conditionalFormatting>
  <conditionalFormatting sqref="K25:K39">
    <cfRule type="expression" dxfId="1621" priority="21">
      <formula>K25&gt;0</formula>
    </cfRule>
    <cfRule type="expression" dxfId="1620" priority="22">
      <formula>K25&lt;0</formula>
    </cfRule>
  </conditionalFormatting>
  <conditionalFormatting sqref="L25">
    <cfRule type="expression" dxfId="1619" priority="19">
      <formula>L25&gt;0</formula>
    </cfRule>
    <cfRule type="expression" dxfId="1618" priority="20">
      <formula>L25&lt;0</formula>
    </cfRule>
  </conditionalFormatting>
  <conditionalFormatting sqref="F89:F110">
    <cfRule type="expression" dxfId="1617" priority="17">
      <formula>F89&gt;0</formula>
    </cfRule>
    <cfRule type="expression" dxfId="1616" priority="18">
      <formula>F89&lt;0</formula>
    </cfRule>
  </conditionalFormatting>
  <conditionalFormatting sqref="H89:H110">
    <cfRule type="expression" dxfId="1615" priority="15">
      <formula>H89&gt;0</formula>
    </cfRule>
    <cfRule type="expression" dxfId="1614" priority="16">
      <formula>H89&lt;0</formula>
    </cfRule>
  </conditionalFormatting>
  <conditionalFormatting sqref="J89:J102">
    <cfRule type="expression" dxfId="1613" priority="13">
      <formula>J89&gt;0</formula>
    </cfRule>
    <cfRule type="expression" dxfId="1612" priority="14">
      <formula>J89&lt;0</formula>
    </cfRule>
  </conditionalFormatting>
  <conditionalFormatting sqref="K89:K102">
    <cfRule type="expression" dxfId="1611" priority="11">
      <formula>K89&gt;0</formula>
    </cfRule>
    <cfRule type="expression" dxfId="1610" priority="12">
      <formula>K89&lt;0</formula>
    </cfRule>
  </conditionalFormatting>
  <conditionalFormatting sqref="L89:L102">
    <cfRule type="expression" dxfId="1609" priority="9">
      <formula>L89&gt;0</formula>
    </cfRule>
    <cfRule type="expression" dxfId="1608" priority="10">
      <formula>L89&lt;0</formula>
    </cfRule>
  </conditionalFormatting>
  <conditionalFormatting sqref="F25 F29">
    <cfRule type="expression" dxfId="1607" priority="7">
      <formula>F25&gt;0</formula>
    </cfRule>
    <cfRule type="expression" dxfId="1606" priority="8">
      <formula>F25&lt;0</formula>
    </cfRule>
  </conditionalFormatting>
  <conditionalFormatting sqref="H25 H29">
    <cfRule type="expression" dxfId="1605" priority="5">
      <formula>H25&gt;0</formula>
    </cfRule>
    <cfRule type="expression" dxfId="1604" priority="6">
      <formula>H25&lt;0</formula>
    </cfRule>
  </conditionalFormatting>
  <conditionalFormatting sqref="F26:F28">
    <cfRule type="expression" dxfId="1603" priority="3">
      <formula>F26&gt;0</formula>
    </cfRule>
    <cfRule type="expression" dxfId="1602" priority="4">
      <formula>F26&lt;0</formula>
    </cfRule>
  </conditionalFormatting>
  <conditionalFormatting sqref="H26:H28">
    <cfRule type="expression" dxfId="1601" priority="1">
      <formula>H26&gt;0</formula>
    </cfRule>
    <cfRule type="expression" dxfId="160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1121</v>
      </c>
      <c r="U3" t="s">
        <v>1252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33.029899999999998</v>
      </c>
      <c r="R4" s="495">
        <v>-1.8E-3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39635.879999999997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3268.5899999999965</v>
      </c>
      <c r="R7" s="29">
        <v>43339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3268.5899999999965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8.9877194588873582E-2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6.0551197551309575E-2</v>
      </c>
      <c r="R11">
        <v>0.5</v>
      </c>
    </row>
    <row r="12" spans="1:21" x14ac:dyDescent="0.25">
      <c r="H12" s="70"/>
      <c r="O12" s="11" t="s">
        <v>925</v>
      </c>
      <c r="Q12" s="1" t="s">
        <v>1246</v>
      </c>
      <c r="T12" s="1">
        <v>43294</v>
      </c>
      <c r="U12" t="s">
        <v>1178</v>
      </c>
    </row>
    <row r="13" spans="1:21" x14ac:dyDescent="0.25">
      <c r="H13" s="70"/>
      <c r="O13" s="11" t="s">
        <v>952</v>
      </c>
      <c r="Q13" s="2">
        <f>Q4/3.47</f>
        <v>9.5187031700288181</v>
      </c>
      <c r="T13" s="770"/>
    </row>
    <row r="14" spans="1:21" x14ac:dyDescent="0.25">
      <c r="H14" s="70"/>
      <c r="O14" s="11" t="s">
        <v>1212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0" t="s">
        <v>78</v>
      </c>
      <c r="P17" s="860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36.332889999999999</v>
      </c>
      <c r="T18" s="1">
        <v>43308</v>
      </c>
      <c r="U18" t="s">
        <v>1210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36.002591000000002</v>
      </c>
    </row>
    <row r="20" spans="1:21" x14ac:dyDescent="0.25">
      <c r="O20" s="81">
        <v>1.08</v>
      </c>
      <c r="P20" s="81">
        <f t="shared" si="1"/>
        <v>35.672291999999999</v>
      </c>
      <c r="T20" s="1">
        <v>43320</v>
      </c>
      <c r="U20" t="s">
        <v>1248</v>
      </c>
    </row>
    <row r="21" spans="1:21" x14ac:dyDescent="0.25">
      <c r="O21" s="81">
        <v>1.07</v>
      </c>
      <c r="P21" s="81">
        <f t="shared" si="1"/>
        <v>35.341993000000002</v>
      </c>
    </row>
    <row r="22" spans="1:21" x14ac:dyDescent="0.25">
      <c r="O22" s="81">
        <v>1.06</v>
      </c>
      <c r="P22" s="81">
        <f t="shared" si="1"/>
        <v>35.011693999999999</v>
      </c>
    </row>
    <row r="23" spans="1:21" x14ac:dyDescent="0.25">
      <c r="O23" s="81">
        <v>1.05</v>
      </c>
      <c r="P23" s="81">
        <f t="shared" si="1"/>
        <v>34.681395000000002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34.351095999999998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6" si="2">C25*(E25-D25)</f>
        <v>-189.00000000000006</v>
      </c>
      <c r="G25" s="39">
        <f t="shared" ref="G25:G46" si="3">D25*C25</f>
        <v>3658</v>
      </c>
      <c r="H25" s="222">
        <f t="shared" ref="H25:H46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34.020797000000002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33.690497999999998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33.360199000000001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33.029899999999998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32.699600999999994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1103</v>
      </c>
      <c r="J30" s="39"/>
      <c r="K30" s="39"/>
      <c r="L30" s="155"/>
      <c r="O30" s="81">
        <v>0.98</v>
      </c>
      <c r="P30" s="81">
        <f t="shared" si="1"/>
        <v>32.369301999999998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1105</v>
      </c>
      <c r="J31" s="39"/>
      <c r="K31" s="39"/>
      <c r="L31" s="155"/>
      <c r="O31" s="81">
        <v>0.97</v>
      </c>
      <c r="P31" s="81">
        <f t="shared" si="1"/>
        <v>32.039002999999994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31.708703999999997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31.378404999999997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31.048105999999997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30.717807000000001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30.387508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30.057209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29.72691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99" priority="33">
      <formula>F53&gt;0</formula>
    </cfRule>
    <cfRule type="expression" dxfId="1598" priority="34">
      <formula>F53&lt;0</formula>
    </cfRule>
  </conditionalFormatting>
  <conditionalFormatting sqref="Q7">
    <cfRule type="expression" dxfId="1597" priority="31">
      <formula>Q7&gt;0</formula>
    </cfRule>
    <cfRule type="expression" dxfId="1596" priority="32">
      <formula>Q7&lt;0</formula>
    </cfRule>
  </conditionalFormatting>
  <conditionalFormatting sqref="Q8">
    <cfRule type="expression" dxfId="1595" priority="29">
      <formula>Q8&gt;0</formula>
    </cfRule>
    <cfRule type="expression" dxfId="1594" priority="30">
      <formula>Q8&lt;0</formula>
    </cfRule>
  </conditionalFormatting>
  <conditionalFormatting sqref="F30:F52">
    <cfRule type="expression" dxfId="1593" priority="27">
      <formula>F30&gt;0</formula>
    </cfRule>
    <cfRule type="expression" dxfId="1592" priority="28">
      <formula>F30&lt;0</formula>
    </cfRule>
  </conditionalFormatting>
  <conditionalFormatting sqref="H30:H52">
    <cfRule type="expression" dxfId="1591" priority="25">
      <formula>H30&gt;0</formula>
    </cfRule>
    <cfRule type="expression" dxfId="1590" priority="26">
      <formula>H30&lt;0</formula>
    </cfRule>
  </conditionalFormatting>
  <conditionalFormatting sqref="Q10">
    <cfRule type="expression" dxfId="1589" priority="23">
      <formula>Q10&gt;0</formula>
    </cfRule>
    <cfRule type="expression" dxfId="1588" priority="24">
      <formula>Q10&lt;0</formula>
    </cfRule>
  </conditionalFormatting>
  <conditionalFormatting sqref="J25:J38">
    <cfRule type="expression" dxfId="1587" priority="21">
      <formula>J25&gt;0</formula>
    </cfRule>
    <cfRule type="expression" dxfId="1586" priority="22">
      <formula>J25&lt;0</formula>
    </cfRule>
  </conditionalFormatting>
  <conditionalFormatting sqref="K25:K38">
    <cfRule type="expression" dxfId="1585" priority="19">
      <formula>K25&gt;0</formula>
    </cfRule>
    <cfRule type="expression" dxfId="1584" priority="20">
      <formula>K25&lt;0</formula>
    </cfRule>
  </conditionalFormatting>
  <conditionalFormatting sqref="L25:L33">
    <cfRule type="expression" dxfId="1583" priority="17">
      <formula>L25&gt;0</formula>
    </cfRule>
    <cfRule type="expression" dxfId="1582" priority="18">
      <formula>L25&lt;0</formula>
    </cfRule>
  </conditionalFormatting>
  <conditionalFormatting sqref="F89:F110">
    <cfRule type="expression" dxfId="1581" priority="15">
      <formula>F89&gt;0</formula>
    </cfRule>
    <cfRule type="expression" dxfId="1580" priority="16">
      <formula>F89&lt;0</formula>
    </cfRule>
  </conditionalFormatting>
  <conditionalFormatting sqref="H89:H110">
    <cfRule type="expression" dxfId="1579" priority="13">
      <formula>H89&gt;0</formula>
    </cfRule>
    <cfRule type="expression" dxfId="1578" priority="14">
      <formula>H89&lt;0</formula>
    </cfRule>
  </conditionalFormatting>
  <conditionalFormatting sqref="J89:J102">
    <cfRule type="expression" dxfId="1577" priority="11">
      <formula>J89&gt;0</formula>
    </cfRule>
    <cfRule type="expression" dxfId="1576" priority="12">
      <formula>J89&lt;0</formula>
    </cfRule>
  </conditionalFormatting>
  <conditionalFormatting sqref="K89:K102">
    <cfRule type="expression" dxfId="1575" priority="9">
      <formula>K89&gt;0</formula>
    </cfRule>
    <cfRule type="expression" dxfId="1574" priority="10">
      <formula>K89&lt;0</formula>
    </cfRule>
  </conditionalFormatting>
  <conditionalFormatting sqref="L89:L102">
    <cfRule type="expression" dxfId="1573" priority="7">
      <formula>L89&gt;0</formula>
    </cfRule>
    <cfRule type="expression" dxfId="1572" priority="8">
      <formula>L89&lt;0</formula>
    </cfRule>
  </conditionalFormatting>
  <conditionalFormatting sqref="F25:F29">
    <cfRule type="expression" dxfId="1571" priority="5">
      <formula>F25&gt;0</formula>
    </cfRule>
    <cfRule type="expression" dxfId="1570" priority="6">
      <formula>F25&lt;0</formula>
    </cfRule>
  </conditionalFormatting>
  <conditionalFormatting sqref="H25:H29">
    <cfRule type="expression" dxfId="1569" priority="3">
      <formula>H25&gt;0</formula>
    </cfRule>
    <cfRule type="expression" dxfId="1568" priority="4">
      <formula>H25&lt;0</formula>
    </cfRule>
  </conditionalFormatting>
  <conditionalFormatting sqref="Q9">
    <cfRule type="expression" dxfId="1567" priority="1">
      <formula>Q9&gt;0</formula>
    </cfRule>
    <cfRule type="expression" dxfId="1566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0" t="s">
        <v>78</v>
      </c>
      <c r="P24" s="86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65" priority="24">
      <formula>F51&gt;0</formula>
    </cfRule>
    <cfRule type="expression" dxfId="1564" priority="25">
      <formula>F51&lt;0</formula>
    </cfRule>
  </conditionalFormatting>
  <conditionalFormatting sqref="Q7">
    <cfRule type="expression" dxfId="1563" priority="22">
      <formula>Q7&gt;0</formula>
    </cfRule>
    <cfRule type="expression" dxfId="1562" priority="23">
      <formula>Q7&lt;0</formula>
    </cfRule>
  </conditionalFormatting>
  <conditionalFormatting sqref="Q8">
    <cfRule type="expression" dxfId="1561" priority="20">
      <formula>Q8&gt;0</formula>
    </cfRule>
    <cfRule type="expression" dxfId="1560" priority="21">
      <formula>Q8&lt;0</formula>
    </cfRule>
  </conditionalFormatting>
  <conditionalFormatting sqref="F25:F50">
    <cfRule type="expression" dxfId="1559" priority="18">
      <formula>F25&gt;0</formula>
    </cfRule>
    <cfRule type="expression" dxfId="1558" priority="19">
      <formula>F25&lt;0</formula>
    </cfRule>
  </conditionalFormatting>
  <conditionalFormatting sqref="H25:H50">
    <cfRule type="expression" dxfId="1557" priority="16">
      <formula>H25&gt;0</formula>
    </cfRule>
    <cfRule type="expression" dxfId="1556" priority="17">
      <formula>H25&lt;0</formula>
    </cfRule>
  </conditionalFormatting>
  <conditionalFormatting sqref="F89:F110">
    <cfRule type="expression" dxfId="1555" priority="14">
      <formula>F89&gt;0</formula>
    </cfRule>
    <cfRule type="expression" dxfId="1554" priority="15">
      <formula>F89&lt;0</formula>
    </cfRule>
  </conditionalFormatting>
  <conditionalFormatting sqref="H89:H110">
    <cfRule type="expression" dxfId="1553" priority="12">
      <formula>H89&gt;0</formula>
    </cfRule>
    <cfRule type="expression" dxfId="1552" priority="13">
      <formula>H89&lt;0</formula>
    </cfRule>
  </conditionalFormatting>
  <conditionalFormatting sqref="Q10">
    <cfRule type="expression" dxfId="1551" priority="10">
      <formula>Q10&gt;0</formula>
    </cfRule>
    <cfRule type="expression" dxfId="1550" priority="11">
      <formula>Q10&lt;0</formula>
    </cfRule>
  </conditionalFormatting>
  <conditionalFormatting sqref="J25:J39">
    <cfRule type="expression" dxfId="1549" priority="8">
      <formula>J25&gt;0</formula>
    </cfRule>
    <cfRule type="expression" dxfId="1548" priority="9">
      <formula>J25&lt;0</formula>
    </cfRule>
  </conditionalFormatting>
  <conditionalFormatting sqref="K25:K38">
    <cfRule type="expression" dxfId="1547" priority="6">
      <formula>K25&gt;0</formula>
    </cfRule>
    <cfRule type="expression" dxfId="1546" priority="7">
      <formula>K25&lt;0</formula>
    </cfRule>
  </conditionalFormatting>
  <conditionalFormatting sqref="L25:L38">
    <cfRule type="expression" dxfId="1545" priority="4">
      <formula>L25&gt;0</formula>
    </cfRule>
    <cfRule type="expression" dxfId="154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43" priority="1">
      <formula>J40&gt;0</formula>
    </cfRule>
    <cfRule type="expression" dxfId="154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1" priority="74">
      <formula>F12&gt;0</formula>
    </cfRule>
    <cfRule type="expression" dxfId="15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39" priority="67">
      <formula>F124&gt;0</formula>
    </cfRule>
    <cfRule type="expression" dxfId="1538" priority="68">
      <formula>F124&lt;0</formula>
    </cfRule>
  </conditionalFormatting>
  <conditionalFormatting sqref="H124:H130">
    <cfRule type="expression" dxfId="1537" priority="55">
      <formula>H124&gt;0</formula>
    </cfRule>
    <cfRule type="expression" dxfId="1536" priority="56">
      <formula>H124&lt;0</formula>
    </cfRule>
  </conditionalFormatting>
  <conditionalFormatting sqref="H131">
    <cfRule type="expression" dxfId="1535" priority="53">
      <formula>H131&gt;0</formula>
    </cfRule>
    <cfRule type="expression" dxfId="1534" priority="54">
      <formula>H131&lt;0</formula>
    </cfRule>
  </conditionalFormatting>
  <conditionalFormatting sqref="H132">
    <cfRule type="expression" dxfId="1533" priority="51">
      <formula>H132&gt;0</formula>
    </cfRule>
    <cfRule type="expression" dxfId="1532" priority="52">
      <formula>H132&lt;0</formula>
    </cfRule>
  </conditionalFormatting>
  <conditionalFormatting sqref="H133:H135">
    <cfRule type="expression" dxfId="1531" priority="49">
      <formula>H133&gt;0</formula>
    </cfRule>
    <cfRule type="expression" dxfId="1530" priority="50">
      <formula>H133&lt;0</formula>
    </cfRule>
  </conditionalFormatting>
  <conditionalFormatting sqref="H136">
    <cfRule type="expression" dxfId="1529" priority="45">
      <formula>H136&gt;0</formula>
    </cfRule>
    <cfRule type="expression" dxfId="1528" priority="46">
      <formula>H136&lt;0</formula>
    </cfRule>
  </conditionalFormatting>
  <conditionalFormatting sqref="Q7">
    <cfRule type="expression" dxfId="1527" priority="39">
      <formula>Q7&gt;0</formula>
    </cfRule>
    <cfRule type="expression" dxfId="1526" priority="40">
      <formula>Q7&lt;0</formula>
    </cfRule>
  </conditionalFormatting>
  <conditionalFormatting sqref="Q8">
    <cfRule type="expression" dxfId="1525" priority="37">
      <formula>Q8&gt;0</formula>
    </cfRule>
    <cfRule type="expression" dxfId="1524" priority="38">
      <formula>Q8&lt;0</formula>
    </cfRule>
  </conditionalFormatting>
  <conditionalFormatting sqref="F167:F178 H167:H178">
    <cfRule type="expression" dxfId="1523" priority="35">
      <formula>F167&gt;0</formula>
    </cfRule>
    <cfRule type="expression" dxfId="1522" priority="36">
      <formula>F167&lt;0</formula>
    </cfRule>
  </conditionalFormatting>
  <conditionalFormatting sqref="F183:F197 H183:H197">
    <cfRule type="expression" dxfId="1521" priority="33">
      <formula>F183&gt;0</formula>
    </cfRule>
    <cfRule type="expression" dxfId="1520" priority="34">
      <formula>F183&lt;0</formula>
    </cfRule>
  </conditionalFormatting>
  <conditionalFormatting sqref="F198:F206 H198:H206">
    <cfRule type="expression" dxfId="1519" priority="31">
      <formula>F198&gt;0</formula>
    </cfRule>
    <cfRule type="expression" dxfId="1518" priority="32">
      <formula>F198&lt;0</formula>
    </cfRule>
  </conditionalFormatting>
  <conditionalFormatting sqref="F141:F147 H141:H147">
    <cfRule type="expression" dxfId="1517" priority="29">
      <formula>F141&gt;0</formula>
    </cfRule>
    <cfRule type="expression" dxfId="1516" priority="30">
      <formula>F141&lt;0</formula>
    </cfRule>
  </conditionalFormatting>
  <conditionalFormatting sqref="H149:H152 F149:F152">
    <cfRule type="expression" dxfId="1515" priority="27">
      <formula>F149&gt;0</formula>
    </cfRule>
    <cfRule type="expression" dxfId="1514" priority="28">
      <formula>F149&lt;0</formula>
    </cfRule>
  </conditionalFormatting>
  <conditionalFormatting sqref="F226 H215:H218 H257:H260 F257:F260 H226 H231:H233 F231:F233 F235:F244 H235:H244">
    <cfRule type="expression" dxfId="1513" priority="25">
      <formula>F215&gt;0</formula>
    </cfRule>
    <cfRule type="expression" dxfId="1512" priority="26">
      <formula>F215&lt;0</formula>
    </cfRule>
  </conditionalFormatting>
  <conditionalFormatting sqref="F207:F218">
    <cfRule type="expression" dxfId="1511" priority="23">
      <formula>F207&gt;0</formula>
    </cfRule>
    <cfRule type="expression" dxfId="1510" priority="24">
      <formula>F207&lt;0</formula>
    </cfRule>
  </conditionalFormatting>
  <conditionalFormatting sqref="H207:H208">
    <cfRule type="expression" dxfId="1509" priority="21">
      <formula>H207&gt;0</formula>
    </cfRule>
    <cfRule type="expression" dxfId="1508" priority="22">
      <formula>H207&lt;0</formula>
    </cfRule>
  </conditionalFormatting>
  <conditionalFormatting sqref="H209">
    <cfRule type="expression" dxfId="1507" priority="19">
      <formula>H209&gt;0</formula>
    </cfRule>
    <cfRule type="expression" dxfId="1506" priority="20">
      <formula>H209&lt;0</formula>
    </cfRule>
  </conditionalFormatting>
  <conditionalFormatting sqref="H210">
    <cfRule type="expression" dxfId="1505" priority="17">
      <formula>H210&gt;0</formula>
    </cfRule>
    <cfRule type="expression" dxfId="1504" priority="18">
      <formula>H210&lt;0</formula>
    </cfRule>
  </conditionalFormatting>
  <conditionalFormatting sqref="H211:H213">
    <cfRule type="expression" dxfId="1503" priority="15">
      <formula>H211&gt;0</formula>
    </cfRule>
    <cfRule type="expression" dxfId="1502" priority="16">
      <formula>H211&lt;0</formula>
    </cfRule>
  </conditionalFormatting>
  <conditionalFormatting sqref="H214">
    <cfRule type="expression" dxfId="1501" priority="13">
      <formula>H214&gt;0</formula>
    </cfRule>
    <cfRule type="expression" dxfId="1500" priority="14">
      <formula>H214&lt;0</formula>
    </cfRule>
  </conditionalFormatting>
  <conditionalFormatting sqref="F245:F256 H245:H256">
    <cfRule type="expression" dxfId="1499" priority="11">
      <formula>F245&gt;0</formula>
    </cfRule>
    <cfRule type="expression" dxfId="1498" priority="12">
      <formula>F245&lt;0</formula>
    </cfRule>
  </conditionalFormatting>
  <conditionalFormatting sqref="F261:F275 H261:H275">
    <cfRule type="expression" dxfId="1497" priority="9">
      <formula>F261&gt;0</formula>
    </cfRule>
    <cfRule type="expression" dxfId="1496" priority="10">
      <formula>F261&lt;0</formula>
    </cfRule>
  </conditionalFormatting>
  <conditionalFormatting sqref="F276:F283 H276:H283">
    <cfRule type="expression" dxfId="1495" priority="7">
      <formula>F276&gt;0</formula>
    </cfRule>
    <cfRule type="expression" dxfId="1494" priority="8">
      <formula>F276&lt;0</formula>
    </cfRule>
  </conditionalFormatting>
  <conditionalFormatting sqref="F219:F225 H219:H225">
    <cfRule type="expression" dxfId="1493" priority="5">
      <formula>F219&gt;0</formula>
    </cfRule>
    <cfRule type="expression" dxfId="1492" priority="6">
      <formula>F219&lt;0</formula>
    </cfRule>
  </conditionalFormatting>
  <conditionalFormatting sqref="H227:H230 F227:F230">
    <cfRule type="expression" dxfId="1491" priority="3">
      <formula>F227&gt;0</formula>
    </cfRule>
    <cfRule type="expression" dxfId="1490" priority="4">
      <formula>F227&lt;0</formula>
    </cfRule>
  </conditionalFormatting>
  <conditionalFormatting sqref="H234 F234">
    <cfRule type="expression" dxfId="1489" priority="1">
      <formula>F234&gt;0</formula>
    </cfRule>
    <cfRule type="expression" dxfId="14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87" priority="43">
      <formula>F33&gt;0</formula>
    </cfRule>
    <cfRule type="expression" dxfId="1486" priority="44">
      <formula>F33&lt;0</formula>
    </cfRule>
  </conditionalFormatting>
  <conditionalFormatting sqref="Q7">
    <cfRule type="expression" dxfId="1485" priority="41">
      <formula>Q7&gt;0</formula>
    </cfRule>
    <cfRule type="expression" dxfId="1484" priority="42">
      <formula>Q7&lt;0</formula>
    </cfRule>
  </conditionalFormatting>
  <conditionalFormatting sqref="Q8">
    <cfRule type="expression" dxfId="1483" priority="39">
      <formula>Q8&gt;0</formula>
    </cfRule>
    <cfRule type="expression" dxfId="1482" priority="40">
      <formula>Q8&lt;0</formula>
    </cfRule>
  </conditionalFormatting>
  <conditionalFormatting sqref="F29 F32">
    <cfRule type="expression" dxfId="1481" priority="37">
      <formula>F29&gt;0</formula>
    </cfRule>
    <cfRule type="expression" dxfId="1480" priority="38">
      <formula>F29&lt;0</formula>
    </cfRule>
  </conditionalFormatting>
  <conditionalFormatting sqref="H29 H32">
    <cfRule type="expression" dxfId="1479" priority="35">
      <formula>H29&gt;0</formula>
    </cfRule>
    <cfRule type="expression" dxfId="1478" priority="36">
      <formula>H29&lt;0</formula>
    </cfRule>
  </conditionalFormatting>
  <conditionalFormatting sqref="F30:F31">
    <cfRule type="expression" dxfId="1477" priority="33">
      <formula>F30&gt;0</formula>
    </cfRule>
    <cfRule type="expression" dxfId="1476" priority="34">
      <formula>F30&lt;0</formula>
    </cfRule>
  </conditionalFormatting>
  <conditionalFormatting sqref="H30:H31">
    <cfRule type="expression" dxfId="1475" priority="31">
      <formula>H30&gt;0</formula>
    </cfRule>
    <cfRule type="expression" dxfId="1474" priority="32">
      <formula>H30&lt;0</formula>
    </cfRule>
  </conditionalFormatting>
  <conditionalFormatting sqref="F105:F140 H105:H140">
    <cfRule type="expression" dxfId="1473" priority="29">
      <formula>F105&gt;0</formula>
    </cfRule>
    <cfRule type="expression" dxfId="1472" priority="30">
      <formula>F105&lt;0</formula>
    </cfRule>
  </conditionalFormatting>
  <conditionalFormatting sqref="F96:F99">
    <cfRule type="expression" dxfId="1471" priority="27">
      <formula>F96&gt;0</formula>
    </cfRule>
    <cfRule type="expression" dxfId="1470" priority="28">
      <formula>F96&lt;0</formula>
    </cfRule>
  </conditionalFormatting>
  <conditionalFormatting sqref="H96:H99">
    <cfRule type="expression" dxfId="1469" priority="25">
      <formula>H96&gt;0</formula>
    </cfRule>
    <cfRule type="expression" dxfId="1468" priority="26">
      <formula>H96&lt;0</formula>
    </cfRule>
  </conditionalFormatting>
  <conditionalFormatting sqref="F25:F28">
    <cfRule type="expression" dxfId="1467" priority="19">
      <formula>F25&gt;0</formula>
    </cfRule>
    <cfRule type="expression" dxfId="1466" priority="20">
      <formula>F25&lt;0</formula>
    </cfRule>
  </conditionalFormatting>
  <conditionalFormatting sqref="H25:H28">
    <cfRule type="expression" dxfId="1465" priority="17">
      <formula>H25&gt;0</formula>
    </cfRule>
    <cfRule type="expression" dxfId="1464" priority="18">
      <formula>H25&lt;0</formula>
    </cfRule>
  </conditionalFormatting>
  <conditionalFormatting sqref="J27">
    <cfRule type="expression" dxfId="1463" priority="15">
      <formula>J27&gt;0</formula>
    </cfRule>
    <cfRule type="expression" dxfId="1462" priority="16">
      <formula>J27&lt;0</formula>
    </cfRule>
  </conditionalFormatting>
  <conditionalFormatting sqref="F104">
    <cfRule type="expression" dxfId="1461" priority="13">
      <formula>F104&gt;0</formula>
    </cfRule>
    <cfRule type="expression" dxfId="1460" priority="14">
      <formula>F104&lt;0</formula>
    </cfRule>
  </conditionalFormatting>
  <conditionalFormatting sqref="H104">
    <cfRule type="expression" dxfId="1459" priority="11">
      <formula>H104&gt;0</formula>
    </cfRule>
    <cfRule type="expression" dxfId="1458" priority="12">
      <formula>H104&lt;0</formula>
    </cfRule>
  </conditionalFormatting>
  <conditionalFormatting sqref="F100:F103">
    <cfRule type="expression" dxfId="1457" priority="9">
      <formula>F100&gt;0</formula>
    </cfRule>
    <cfRule type="expression" dxfId="1456" priority="10">
      <formula>F100&lt;0</formula>
    </cfRule>
  </conditionalFormatting>
  <conditionalFormatting sqref="H100:H103">
    <cfRule type="expression" dxfId="1455" priority="7">
      <formula>H100&gt;0</formula>
    </cfRule>
    <cfRule type="expression" dxfId="1454" priority="8">
      <formula>H100&lt;0</formula>
    </cfRule>
  </conditionalFormatting>
  <conditionalFormatting sqref="J102">
    <cfRule type="expression" dxfId="1453" priority="5">
      <formula>J102&gt;0</formula>
    </cfRule>
    <cfRule type="expression" dxfId="1452" priority="6">
      <formula>J102&lt;0</formula>
    </cfRule>
  </conditionalFormatting>
  <conditionalFormatting sqref="Q10">
    <cfRule type="expression" dxfId="1451" priority="3">
      <formula>Q10&gt;0</formula>
    </cfRule>
    <cfRule type="expression" dxfId="1450" priority="4">
      <formula>Q10&lt;0</formula>
    </cfRule>
  </conditionalFormatting>
  <conditionalFormatting sqref="M71">
    <cfRule type="expression" dxfId="1449" priority="1">
      <formula>M71&gt;0</formula>
    </cfRule>
    <cfRule type="expression" dxfId="14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47" priority="33">
      <formula>F34&gt;0</formula>
    </cfRule>
    <cfRule type="expression" dxfId="1446" priority="34">
      <formula>F34&lt;0</formula>
    </cfRule>
  </conditionalFormatting>
  <conditionalFormatting sqref="Q7">
    <cfRule type="expression" dxfId="1445" priority="31">
      <formula>Q7&gt;0</formula>
    </cfRule>
    <cfRule type="expression" dxfId="1444" priority="32">
      <formula>Q7&lt;0</formula>
    </cfRule>
  </conditionalFormatting>
  <conditionalFormatting sqref="Q8">
    <cfRule type="expression" dxfId="1443" priority="29">
      <formula>Q8&gt;0</formula>
    </cfRule>
    <cfRule type="expression" dxfId="1442" priority="30">
      <formula>Q8&lt;0</formula>
    </cfRule>
  </conditionalFormatting>
  <conditionalFormatting sqref="F27:F33">
    <cfRule type="expression" dxfId="1441" priority="27">
      <formula>F27&gt;0</formula>
    </cfRule>
    <cfRule type="expression" dxfId="1440" priority="28">
      <formula>F27&lt;0</formula>
    </cfRule>
  </conditionalFormatting>
  <conditionalFormatting sqref="H27:H33">
    <cfRule type="expression" dxfId="1439" priority="25">
      <formula>H27&gt;0</formula>
    </cfRule>
    <cfRule type="expression" dxfId="1438" priority="26">
      <formula>H27&lt;0</formula>
    </cfRule>
  </conditionalFormatting>
  <conditionalFormatting sqref="M46">
    <cfRule type="expression" dxfId="1437" priority="23">
      <formula>M46&gt;0</formula>
    </cfRule>
    <cfRule type="expression" dxfId="1436" priority="24">
      <formula>M46&lt;0</formula>
    </cfRule>
  </conditionalFormatting>
  <conditionalFormatting sqref="F79:F87 H79:H87">
    <cfRule type="expression" dxfId="1435" priority="21">
      <formula>F79&gt;0</formula>
    </cfRule>
    <cfRule type="expression" dxfId="1434" priority="22">
      <formula>F79&lt;0</formula>
    </cfRule>
  </conditionalFormatting>
  <conditionalFormatting sqref="F73 F77:F78">
    <cfRule type="expression" dxfId="1433" priority="19">
      <formula>F73&gt;0</formula>
    </cfRule>
    <cfRule type="expression" dxfId="1432" priority="20">
      <formula>F73&lt;0</formula>
    </cfRule>
  </conditionalFormatting>
  <conditionalFormatting sqref="H73 H77:H78">
    <cfRule type="expression" dxfId="1431" priority="17">
      <formula>H73&gt;0</formula>
    </cfRule>
    <cfRule type="expression" dxfId="1430" priority="18">
      <formula>H73&lt;0</formula>
    </cfRule>
  </conditionalFormatting>
  <conditionalFormatting sqref="F70:F72">
    <cfRule type="expression" dxfId="1429" priority="15">
      <formula>F70&gt;0</formula>
    </cfRule>
    <cfRule type="expression" dxfId="1428" priority="16">
      <formula>F70&lt;0</formula>
    </cfRule>
  </conditionalFormatting>
  <conditionalFormatting sqref="H70:H72">
    <cfRule type="expression" dxfId="1427" priority="13">
      <formula>H70&gt;0</formula>
    </cfRule>
    <cfRule type="expression" dxfId="1426" priority="14">
      <formula>H70&lt;0</formula>
    </cfRule>
  </conditionalFormatting>
  <conditionalFormatting sqref="F25:F26">
    <cfRule type="expression" dxfId="1425" priority="11">
      <formula>F25&gt;0</formula>
    </cfRule>
    <cfRule type="expression" dxfId="1424" priority="12">
      <formula>F25&lt;0</formula>
    </cfRule>
  </conditionalFormatting>
  <conditionalFormatting sqref="H25:H26">
    <cfRule type="expression" dxfId="1423" priority="9">
      <formula>H25&gt;0</formula>
    </cfRule>
    <cfRule type="expression" dxfId="1422" priority="10">
      <formula>H25&lt;0</formula>
    </cfRule>
  </conditionalFormatting>
  <conditionalFormatting sqref="F76">
    <cfRule type="expression" dxfId="1421" priority="7">
      <formula>F76&gt;0</formula>
    </cfRule>
    <cfRule type="expression" dxfId="1420" priority="8">
      <formula>F76&lt;0</formula>
    </cfRule>
  </conditionalFormatting>
  <conditionalFormatting sqref="H76">
    <cfRule type="expression" dxfId="1419" priority="5">
      <formula>H76&gt;0</formula>
    </cfRule>
    <cfRule type="expression" dxfId="1418" priority="6">
      <formula>H76&lt;0</formula>
    </cfRule>
  </conditionalFormatting>
  <conditionalFormatting sqref="F74:F75">
    <cfRule type="expression" dxfId="1417" priority="3">
      <formula>F74&gt;0</formula>
    </cfRule>
    <cfRule type="expression" dxfId="1416" priority="4">
      <formula>F74&lt;0</formula>
    </cfRule>
  </conditionalFormatting>
  <conditionalFormatting sqref="H74:H75">
    <cfRule type="expression" dxfId="1415" priority="1">
      <formula>H74&gt;0</formula>
    </cfRule>
    <cfRule type="expression" dxfId="141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179.85990000000001</v>
      </c>
      <c r="R4" s="495">
        <v>2.0000000000000001E-4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2697.8985000000002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1045.898499999993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1045.898499999993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0.63311047215495631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7.1166502372124081E-3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197.84589000000003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196.04729100000003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194.24869200000003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192.45009300000001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190.65149400000001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188.85289500000002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187.05429600000002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185.25569700000003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183.457098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181.65849900000001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179.85990000000001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178.06130100000001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176.26270200000002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174.46410299999999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172.665504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170.866905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169.06830600000001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167.26970700000001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165.47110800000002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163.67250900000002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161.87391000000002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3" priority="37">
      <formula>F54&gt;0</formula>
    </cfRule>
    <cfRule type="expression" dxfId="1412" priority="38">
      <formula>F54&lt;0</formula>
    </cfRule>
  </conditionalFormatting>
  <conditionalFormatting sqref="Q7">
    <cfRule type="expression" dxfId="1411" priority="35">
      <formula>Q7&gt;0</formula>
    </cfRule>
    <cfRule type="expression" dxfId="1410" priority="36">
      <formula>Q7&lt;0</formula>
    </cfRule>
  </conditionalFormatting>
  <conditionalFormatting sqref="Q8">
    <cfRule type="expression" dxfId="1409" priority="33">
      <formula>Q8&gt;0</formula>
    </cfRule>
    <cfRule type="expression" dxfId="1408" priority="34">
      <formula>Q8&lt;0</formula>
    </cfRule>
  </conditionalFormatting>
  <conditionalFormatting sqref="F31:F53">
    <cfRule type="expression" dxfId="1407" priority="31">
      <formula>F31&gt;0</formula>
    </cfRule>
    <cfRule type="expression" dxfId="1406" priority="32">
      <formula>F31&lt;0</formula>
    </cfRule>
  </conditionalFormatting>
  <conditionalFormatting sqref="H31:H53">
    <cfRule type="expression" dxfId="1405" priority="29">
      <formula>H31&gt;0</formula>
    </cfRule>
    <cfRule type="expression" dxfId="1404" priority="30">
      <formula>H31&lt;0</formula>
    </cfRule>
  </conditionalFormatting>
  <conditionalFormatting sqref="Q10">
    <cfRule type="expression" dxfId="1403" priority="27">
      <formula>Q10&gt;0</formula>
    </cfRule>
    <cfRule type="expression" dxfId="1402" priority="28">
      <formula>Q10&lt;0</formula>
    </cfRule>
  </conditionalFormatting>
  <conditionalFormatting sqref="J25:J38">
    <cfRule type="expression" dxfId="1401" priority="25">
      <formula>J25&gt;0</formula>
    </cfRule>
    <cfRule type="expression" dxfId="1400" priority="26">
      <formula>J25&lt;0</formula>
    </cfRule>
  </conditionalFormatting>
  <conditionalFormatting sqref="K25:K38">
    <cfRule type="expression" dxfId="1399" priority="23">
      <formula>K25&gt;0</formula>
    </cfRule>
    <cfRule type="expression" dxfId="1398" priority="24">
      <formula>K25&lt;0</formula>
    </cfRule>
  </conditionalFormatting>
  <conditionalFormatting sqref="L25:L38">
    <cfRule type="expression" dxfId="1397" priority="21">
      <formula>L25&gt;0</formula>
    </cfRule>
    <cfRule type="expression" dxfId="1396" priority="22">
      <formula>L25&lt;0</formula>
    </cfRule>
  </conditionalFormatting>
  <conditionalFormatting sqref="F89:F110">
    <cfRule type="expression" dxfId="1395" priority="19">
      <formula>F89&gt;0</formula>
    </cfRule>
    <cfRule type="expression" dxfId="1394" priority="20">
      <formula>F89&lt;0</formula>
    </cfRule>
  </conditionalFormatting>
  <conditionalFormatting sqref="H89:H110">
    <cfRule type="expression" dxfId="1393" priority="17">
      <formula>H89&gt;0</formula>
    </cfRule>
    <cfRule type="expression" dxfId="1392" priority="18">
      <formula>H89&lt;0</formula>
    </cfRule>
  </conditionalFormatting>
  <conditionalFormatting sqref="J89:J102">
    <cfRule type="expression" dxfId="1391" priority="15">
      <formula>J89&gt;0</formula>
    </cfRule>
    <cfRule type="expression" dxfId="1390" priority="16">
      <formula>J89&lt;0</formula>
    </cfRule>
  </conditionalFormatting>
  <conditionalFormatting sqref="K89:K102">
    <cfRule type="expression" dxfId="1389" priority="13">
      <formula>K89&gt;0</formula>
    </cfRule>
    <cfRule type="expression" dxfId="1388" priority="14">
      <formula>K89&lt;0</formula>
    </cfRule>
  </conditionalFormatting>
  <conditionalFormatting sqref="L89:L102">
    <cfRule type="expression" dxfId="1387" priority="11">
      <formula>L89&gt;0</formula>
    </cfRule>
    <cfRule type="expression" dxfId="1386" priority="12">
      <formula>L89&lt;0</formula>
    </cfRule>
  </conditionalFormatting>
  <conditionalFormatting sqref="F25:F28">
    <cfRule type="expression" dxfId="1385" priority="9">
      <formula>F25&gt;0</formula>
    </cfRule>
    <cfRule type="expression" dxfId="1384" priority="10">
      <formula>F25&lt;0</formula>
    </cfRule>
  </conditionalFormatting>
  <conditionalFormatting sqref="H25:H28">
    <cfRule type="expression" dxfId="1383" priority="7">
      <formula>H25&gt;0</formula>
    </cfRule>
    <cfRule type="expression" dxfId="1382" priority="8">
      <formula>H25&lt;0</formula>
    </cfRule>
  </conditionalFormatting>
  <conditionalFormatting sqref="F29:F30">
    <cfRule type="expression" dxfId="1381" priority="3">
      <formula>F29&gt;0</formula>
    </cfRule>
    <cfRule type="expression" dxfId="1380" priority="4">
      <formula>F29&lt;0</formula>
    </cfRule>
  </conditionalFormatting>
  <conditionalFormatting sqref="H29:H30">
    <cfRule type="expression" dxfId="1379" priority="1">
      <formula>H29&gt;0</formula>
    </cfRule>
    <cfRule type="expression" dxfId="1378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69.989900000000006</v>
      </c>
      <c r="R4" s="495">
        <v>5.3E-3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13997.980000000001</v>
      </c>
      <c r="T5" s="1"/>
      <c r="U5" t="s">
        <v>1139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1581.5799999999927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1581.5799999999927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0.12737830611127152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2.2860441292243596E-2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11.713790794979081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1101</v>
      </c>
      <c r="V16" s="134"/>
    </row>
    <row r="17" spans="1:22" x14ac:dyDescent="0.25">
      <c r="T17" s="1">
        <v>43271</v>
      </c>
      <c r="U17" t="s">
        <v>1120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1119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1131</v>
      </c>
      <c r="V20" s="134"/>
    </row>
    <row r="21" spans="1:22" ht="20.25" thickBot="1" x14ac:dyDescent="0.35">
      <c r="O21" s="860" t="s">
        <v>78</v>
      </c>
      <c r="P21" s="860"/>
      <c r="U21" t="s">
        <v>1138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76.988890000000012</v>
      </c>
      <c r="V22" s="134"/>
    </row>
    <row r="23" spans="1:22" x14ac:dyDescent="0.25">
      <c r="O23" s="81">
        <v>1.0900000000000001</v>
      </c>
      <c r="P23" s="81">
        <f t="shared" ref="P23:P42" si="2">O23*$Q$4</f>
        <v>76.28899100000001</v>
      </c>
      <c r="T23" s="1">
        <v>43285</v>
      </c>
      <c r="U23" t="s">
        <v>1134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75.589092000000008</v>
      </c>
      <c r="U24" t="s">
        <v>1135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74.889193000000006</v>
      </c>
      <c r="U25" t="s">
        <v>1136</v>
      </c>
      <c r="V25" s="134"/>
    </row>
    <row r="26" spans="1:22" x14ac:dyDescent="0.25">
      <c r="O26" s="81">
        <v>1.06</v>
      </c>
      <c r="P26" s="81">
        <f t="shared" si="2"/>
        <v>74.189294000000004</v>
      </c>
      <c r="U26" t="s">
        <v>1137</v>
      </c>
      <c r="V26" s="134"/>
    </row>
    <row r="27" spans="1:22" x14ac:dyDescent="0.25">
      <c r="O27" s="81">
        <v>1.05</v>
      </c>
      <c r="P27" s="81">
        <f t="shared" si="2"/>
        <v>73.489395000000016</v>
      </c>
      <c r="V27" s="134"/>
    </row>
    <row r="28" spans="1:22" x14ac:dyDescent="0.25">
      <c r="O28" s="81">
        <v>1.04</v>
      </c>
      <c r="P28" s="81">
        <f t="shared" si="2"/>
        <v>72.789496000000014</v>
      </c>
      <c r="V28" s="134"/>
    </row>
    <row r="29" spans="1:22" x14ac:dyDescent="0.25">
      <c r="O29" s="81">
        <v>1.03</v>
      </c>
      <c r="P29" s="81">
        <f t="shared" si="2"/>
        <v>72.089597000000012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71.38969800000001</v>
      </c>
      <c r="T30" s="770">
        <v>43318</v>
      </c>
      <c r="U30" t="s">
        <v>1162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70.689799000000008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69.989900000000006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69.290001000000004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68.590102000000002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67.890203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67.190303999999998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66.490404999999996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65.790506000000008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65.090607000000006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64.390708000000004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63.690809000000009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62.990910000000007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/>
      <c r="B80" s="184">
        <v>43329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77" priority="29">
      <formula>F7&gt;0</formula>
    </cfRule>
    <cfRule type="expression" dxfId="1376" priority="30">
      <formula>F7&lt;0</formula>
    </cfRule>
  </conditionalFormatting>
  <conditionalFormatting sqref="Q8">
    <cfRule type="expression" dxfId="1375" priority="27">
      <formula>Q8&gt;0</formula>
    </cfRule>
    <cfRule type="expression" dxfId="1374" priority="28">
      <formula>Q8&lt;0</formula>
    </cfRule>
  </conditionalFormatting>
  <conditionalFormatting sqref="F111:F132">
    <cfRule type="expression" dxfId="1373" priority="21">
      <formula>F111&gt;0</formula>
    </cfRule>
    <cfRule type="expression" dxfId="1372" priority="22">
      <formula>F111&lt;0</formula>
    </cfRule>
  </conditionalFormatting>
  <conditionalFormatting sqref="H111:H132">
    <cfRule type="expression" dxfId="1371" priority="19">
      <formula>H111&gt;0</formula>
    </cfRule>
    <cfRule type="expression" dxfId="1370" priority="20">
      <formula>H111&lt;0</formula>
    </cfRule>
  </conditionalFormatting>
  <conditionalFormatting sqref="Q10">
    <cfRule type="expression" dxfId="1369" priority="17">
      <formula>Q10&gt;0</formula>
    </cfRule>
    <cfRule type="expression" dxfId="1368" priority="18">
      <formula>Q10&lt;0</formula>
    </cfRule>
  </conditionalFormatting>
  <conditionalFormatting sqref="J31:J44">
    <cfRule type="expression" dxfId="1367" priority="15">
      <formula>J31&gt;0</formula>
    </cfRule>
    <cfRule type="expression" dxfId="1366" priority="16">
      <formula>J31&lt;0</formula>
    </cfRule>
  </conditionalFormatting>
  <conditionalFormatting sqref="K31:K44">
    <cfRule type="expression" dxfId="1365" priority="13">
      <formula>K31&gt;0</formula>
    </cfRule>
    <cfRule type="expression" dxfId="1364" priority="14">
      <formula>K31&lt;0</formula>
    </cfRule>
  </conditionalFormatting>
  <conditionalFormatting sqref="L31:L35 L37:L44">
    <cfRule type="expression" dxfId="1363" priority="11">
      <formula>L31&gt;0</formula>
    </cfRule>
    <cfRule type="expression" dxfId="1362" priority="12">
      <formula>L31&lt;0</formula>
    </cfRule>
  </conditionalFormatting>
  <conditionalFormatting sqref="M31:M44">
    <cfRule type="expression" dxfId="1361" priority="9">
      <formula>M31&gt;0</formula>
    </cfRule>
    <cfRule type="expression" dxfId="1360" priority="10">
      <formula>M31&lt;0</formula>
    </cfRule>
  </conditionalFormatting>
  <conditionalFormatting sqref="F81:F82 H81:H82">
    <cfRule type="expression" dxfId="1359" priority="5">
      <formula>F81&gt;0</formula>
    </cfRule>
    <cfRule type="expression" dxfId="1358" priority="6">
      <formula>F81&lt;0</formula>
    </cfRule>
  </conditionalFormatting>
  <conditionalFormatting sqref="F75:F80 H75:H80">
    <cfRule type="expression" dxfId="1357" priority="3">
      <formula>F75&gt;0</formula>
    </cfRule>
    <cfRule type="expression" dxfId="1356" priority="4">
      <formula>F75&lt;0</formula>
    </cfRule>
  </conditionalFormatting>
  <conditionalFormatting sqref="F71:F74 H71:H74">
    <cfRule type="expression" dxfId="1355" priority="1">
      <formula>F71&gt;0</formula>
    </cfRule>
    <cfRule type="expression" dxfId="1354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3" priority="21">
      <formula>F47&gt;0</formula>
    </cfRule>
    <cfRule type="expression" dxfId="1352" priority="22">
      <formula>F47&lt;0</formula>
    </cfRule>
  </conditionalFormatting>
  <conditionalFormatting sqref="Q7">
    <cfRule type="expression" dxfId="1351" priority="19">
      <formula>Q7&gt;0</formula>
    </cfRule>
    <cfRule type="expression" dxfId="1350" priority="20">
      <formula>Q7&lt;0</formula>
    </cfRule>
  </conditionalFormatting>
  <conditionalFormatting sqref="Q8">
    <cfRule type="expression" dxfId="1349" priority="17">
      <formula>Q8&gt;0</formula>
    </cfRule>
    <cfRule type="expression" dxfId="1348" priority="18">
      <formula>Q8&lt;0</formula>
    </cfRule>
  </conditionalFormatting>
  <conditionalFormatting sqref="F25:F46">
    <cfRule type="expression" dxfId="1347" priority="15">
      <formula>F25&gt;0</formula>
    </cfRule>
    <cfRule type="expression" dxfId="1346" priority="16">
      <formula>F25&lt;0</formula>
    </cfRule>
  </conditionalFormatting>
  <conditionalFormatting sqref="H25:H46">
    <cfRule type="expression" dxfId="1345" priority="13">
      <formula>H25&gt;0</formula>
    </cfRule>
    <cfRule type="expression" dxfId="1344" priority="14">
      <formula>H25&lt;0</formula>
    </cfRule>
  </conditionalFormatting>
  <conditionalFormatting sqref="F89:F110">
    <cfRule type="expression" dxfId="1343" priority="11">
      <formula>F89&gt;0</formula>
    </cfRule>
    <cfRule type="expression" dxfId="1342" priority="12">
      <formula>F89&lt;0</formula>
    </cfRule>
  </conditionalFormatting>
  <conditionalFormatting sqref="H89:H110">
    <cfRule type="expression" dxfId="1341" priority="9">
      <formula>H89&gt;0</formula>
    </cfRule>
    <cfRule type="expression" dxfId="1340" priority="10">
      <formula>H89&lt;0</formula>
    </cfRule>
  </conditionalFormatting>
  <conditionalFormatting sqref="Q10">
    <cfRule type="expression" dxfId="1339" priority="7">
      <formula>Q10&gt;0</formula>
    </cfRule>
    <cfRule type="expression" dxfId="1338" priority="8">
      <formula>Q10&lt;0</formula>
    </cfRule>
  </conditionalFormatting>
  <conditionalFormatting sqref="J25:J38">
    <cfRule type="expression" dxfId="1337" priority="5">
      <formula>J25&gt;0</formula>
    </cfRule>
    <cfRule type="expression" dxfId="1336" priority="6">
      <formula>J25&lt;0</formula>
    </cfRule>
  </conditionalFormatting>
  <conditionalFormatting sqref="K25:K38">
    <cfRule type="expression" dxfId="1335" priority="3">
      <formula>K25&gt;0</formula>
    </cfRule>
    <cfRule type="expression" dxfId="1334" priority="4">
      <formula>K25&lt;0</formula>
    </cfRule>
  </conditionalFormatting>
  <conditionalFormatting sqref="L25:L38">
    <cfRule type="expression" dxfId="1333" priority="1">
      <formula>L25&gt;0</formula>
    </cfRule>
    <cfRule type="expression" dxfId="13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50.7</v>
      </c>
      <c r="R4" s="495">
        <v>1.9099999999999999E-2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2535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1857.8299999999981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1857.8299999999981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2.7435208293338347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2.7218934911242599E-2</v>
      </c>
      <c r="R11">
        <f>0.345</f>
        <v>0.34499999999999997</v>
      </c>
      <c r="U11" t="s">
        <v>1266</v>
      </c>
    </row>
    <row r="12" spans="1:21" x14ac:dyDescent="0.25">
      <c r="H12" s="70"/>
      <c r="O12" s="11" t="s">
        <v>925</v>
      </c>
      <c r="Q12" s="1" t="s">
        <v>1261</v>
      </c>
    </row>
    <row r="13" spans="1:21" x14ac:dyDescent="0.25">
      <c r="H13" s="70"/>
      <c r="O13" s="11" t="s">
        <v>952</v>
      </c>
      <c r="Q13" s="2">
        <f>Q4/4.4</f>
        <v>11.522727272727272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55.77000000000001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55.263000000000005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54.756000000000007</v>
      </c>
    </row>
    <row r="20" spans="1:16" x14ac:dyDescent="0.25">
      <c r="O20" s="81">
        <v>1.07</v>
      </c>
      <c r="P20" s="81">
        <f t="shared" si="0"/>
        <v>54.249000000000009</v>
      </c>
    </row>
    <row r="21" spans="1:16" x14ac:dyDescent="0.25">
      <c r="O21" s="81">
        <v>1.06</v>
      </c>
      <c r="P21" s="81">
        <f t="shared" si="0"/>
        <v>53.742000000000004</v>
      </c>
    </row>
    <row r="22" spans="1:16" x14ac:dyDescent="0.25">
      <c r="O22" s="81">
        <v>1.05</v>
      </c>
      <c r="P22" s="81">
        <f t="shared" si="0"/>
        <v>53.235000000000007</v>
      </c>
    </row>
    <row r="23" spans="1:16" x14ac:dyDescent="0.25">
      <c r="O23" s="81">
        <v>1.04</v>
      </c>
      <c r="P23" s="81">
        <f t="shared" si="0"/>
        <v>52.728000000000002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52.221000000000004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51.714000000000006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51.207000000000001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50.7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50.193000000000005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49.686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49.179000000000002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48.672000000000004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48.164999999999999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47.658000000000001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47.151000000000003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46.644000000000005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46.137000000000008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45.63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1" priority="39">
      <formula>F47&gt;0</formula>
    </cfRule>
    <cfRule type="expression" dxfId="1330" priority="40">
      <formula>F47&lt;0</formula>
    </cfRule>
  </conditionalFormatting>
  <conditionalFormatting sqref="Q7">
    <cfRule type="expression" dxfId="1329" priority="37">
      <formula>Q7&gt;0</formula>
    </cfRule>
    <cfRule type="expression" dxfId="1328" priority="38">
      <formula>Q7&lt;0</formula>
    </cfRule>
  </conditionalFormatting>
  <conditionalFormatting sqref="Q8">
    <cfRule type="expression" dxfId="1327" priority="35">
      <formula>Q8&gt;0</formula>
    </cfRule>
    <cfRule type="expression" dxfId="1326" priority="36">
      <formula>Q8&lt;0</formula>
    </cfRule>
  </conditionalFormatting>
  <conditionalFormatting sqref="F33:F36 F38:F46">
    <cfRule type="expression" dxfId="1325" priority="33">
      <formula>F33&gt;0</formula>
    </cfRule>
    <cfRule type="expression" dxfId="1324" priority="34">
      <formula>F33&lt;0</formula>
    </cfRule>
  </conditionalFormatting>
  <conditionalFormatting sqref="H33:H36 H38:H46">
    <cfRule type="expression" dxfId="1323" priority="31">
      <formula>H33&gt;0</formula>
    </cfRule>
    <cfRule type="expression" dxfId="1322" priority="32">
      <formula>H33&lt;0</formula>
    </cfRule>
  </conditionalFormatting>
  <conditionalFormatting sqref="Q10">
    <cfRule type="expression" dxfId="1321" priority="29">
      <formula>Q10&gt;0</formula>
    </cfRule>
    <cfRule type="expression" dxfId="1320" priority="30">
      <formula>Q10&lt;0</formula>
    </cfRule>
  </conditionalFormatting>
  <conditionalFormatting sqref="J25:J38">
    <cfRule type="expression" dxfId="1319" priority="27">
      <formula>J25&gt;0</formula>
    </cfRule>
    <cfRule type="expression" dxfId="1318" priority="28">
      <formula>J25&lt;0</formula>
    </cfRule>
  </conditionalFormatting>
  <conditionalFormatting sqref="K25:K38">
    <cfRule type="expression" dxfId="1317" priority="25">
      <formula>K25&gt;0</formula>
    </cfRule>
    <cfRule type="expression" dxfId="1316" priority="26">
      <formula>K25&lt;0</formula>
    </cfRule>
  </conditionalFormatting>
  <conditionalFormatting sqref="L25">
    <cfRule type="expression" dxfId="1315" priority="23">
      <formula>L25&gt;0</formula>
    </cfRule>
    <cfRule type="expression" dxfId="1314" priority="24">
      <formula>L25&lt;0</formula>
    </cfRule>
  </conditionalFormatting>
  <conditionalFormatting sqref="F89:F110">
    <cfRule type="expression" dxfId="1313" priority="21">
      <formula>F89&gt;0</formula>
    </cfRule>
    <cfRule type="expression" dxfId="1312" priority="22">
      <formula>F89&lt;0</formula>
    </cfRule>
  </conditionalFormatting>
  <conditionalFormatting sqref="H89:H110">
    <cfRule type="expression" dxfId="1311" priority="19">
      <formula>H89&gt;0</formula>
    </cfRule>
    <cfRule type="expression" dxfId="1310" priority="20">
      <formula>H89&lt;0</formula>
    </cfRule>
  </conditionalFormatting>
  <conditionalFormatting sqref="J89:J102">
    <cfRule type="expression" dxfId="1309" priority="17">
      <formula>J89&gt;0</formula>
    </cfRule>
    <cfRule type="expression" dxfId="1308" priority="18">
      <formula>J89&lt;0</formula>
    </cfRule>
  </conditionalFormatting>
  <conditionalFormatting sqref="K89:K102">
    <cfRule type="expression" dxfId="1307" priority="15">
      <formula>K89&gt;0</formula>
    </cfRule>
    <cfRule type="expression" dxfId="1306" priority="16">
      <formula>K89&lt;0</formula>
    </cfRule>
  </conditionalFormatting>
  <conditionalFormatting sqref="L89:L102">
    <cfRule type="expression" dxfId="1305" priority="13">
      <formula>L89&gt;0</formula>
    </cfRule>
    <cfRule type="expression" dxfId="1304" priority="14">
      <formula>L89&lt;0</formula>
    </cfRule>
  </conditionalFormatting>
  <conditionalFormatting sqref="F29:F32">
    <cfRule type="expression" dxfId="1303" priority="11">
      <formula>F29&gt;0</formula>
    </cfRule>
    <cfRule type="expression" dxfId="1302" priority="12">
      <formula>F29&lt;0</formula>
    </cfRule>
  </conditionalFormatting>
  <conditionalFormatting sqref="H29:H32">
    <cfRule type="expression" dxfId="1301" priority="9">
      <formula>H29&gt;0</formula>
    </cfRule>
    <cfRule type="expression" dxfId="1300" priority="10">
      <formula>H29&lt;0</formula>
    </cfRule>
  </conditionalFormatting>
  <conditionalFormatting sqref="F25:F28">
    <cfRule type="expression" dxfId="1299" priority="7">
      <formula>F25&gt;0</formula>
    </cfRule>
    <cfRule type="expression" dxfId="1298" priority="8">
      <formula>F25&lt;0</formula>
    </cfRule>
  </conditionalFormatting>
  <conditionalFormatting sqref="H25:H28">
    <cfRule type="expression" dxfId="1297" priority="5">
      <formula>H25&gt;0</formula>
    </cfRule>
    <cfRule type="expression" dxfId="1296" priority="6">
      <formula>H25&lt;0</formula>
    </cfRule>
  </conditionalFormatting>
  <conditionalFormatting sqref="F37">
    <cfRule type="expression" dxfId="1295" priority="3">
      <formula>F37&gt;0</formula>
    </cfRule>
    <cfRule type="expression" dxfId="1294" priority="4">
      <formula>F37&lt;0</formula>
    </cfRule>
  </conditionalFormatting>
  <conditionalFormatting sqref="H37">
    <cfRule type="expression" dxfId="1293" priority="1">
      <formula>H37&gt;0</formula>
    </cfRule>
    <cfRule type="expression" dxfId="1292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1" priority="31">
      <formula>F47&gt;0</formula>
    </cfRule>
    <cfRule type="expression" dxfId="1290" priority="32">
      <formula>F47&lt;0</formula>
    </cfRule>
  </conditionalFormatting>
  <conditionalFormatting sqref="Q7">
    <cfRule type="expression" dxfId="1289" priority="29">
      <formula>Q7&gt;0</formula>
    </cfRule>
    <cfRule type="expression" dxfId="1288" priority="30">
      <formula>Q7&lt;0</formula>
    </cfRule>
  </conditionalFormatting>
  <conditionalFormatting sqref="Q8">
    <cfRule type="expression" dxfId="1287" priority="27">
      <formula>Q8&gt;0</formula>
    </cfRule>
    <cfRule type="expression" dxfId="1286" priority="28">
      <formula>Q8&lt;0</formula>
    </cfRule>
  </conditionalFormatting>
  <conditionalFormatting sqref="F30:F46">
    <cfRule type="expression" dxfId="1285" priority="25">
      <formula>F30&gt;0</formula>
    </cfRule>
    <cfRule type="expression" dxfId="1284" priority="26">
      <formula>F30&lt;0</formula>
    </cfRule>
  </conditionalFormatting>
  <conditionalFormatting sqref="H30:H46">
    <cfRule type="expression" dxfId="1283" priority="23">
      <formula>H30&gt;0</formula>
    </cfRule>
    <cfRule type="expression" dxfId="1282" priority="24">
      <formula>H30&lt;0</formula>
    </cfRule>
  </conditionalFormatting>
  <conditionalFormatting sqref="Q10">
    <cfRule type="expression" dxfId="1281" priority="21">
      <formula>Q10&gt;0</formula>
    </cfRule>
    <cfRule type="expression" dxfId="1280" priority="22">
      <formula>Q10&lt;0</formula>
    </cfRule>
  </conditionalFormatting>
  <conditionalFormatting sqref="J25:J38">
    <cfRule type="expression" dxfId="1279" priority="19">
      <formula>J25&gt;0</formula>
    </cfRule>
    <cfRule type="expression" dxfId="1278" priority="20">
      <formula>J25&lt;0</formula>
    </cfRule>
  </conditionalFormatting>
  <conditionalFormatting sqref="K25:K38">
    <cfRule type="expression" dxfId="1277" priority="17">
      <formula>K25&gt;0</formula>
    </cfRule>
    <cfRule type="expression" dxfId="1276" priority="18">
      <formula>K25&lt;0</formula>
    </cfRule>
  </conditionalFormatting>
  <conditionalFormatting sqref="L25:L38">
    <cfRule type="expression" dxfId="1275" priority="15">
      <formula>L25&gt;0</formula>
    </cfRule>
    <cfRule type="expression" dxfId="1274" priority="16">
      <formula>L25&lt;0</formula>
    </cfRule>
  </conditionalFormatting>
  <conditionalFormatting sqref="F89:F110">
    <cfRule type="expression" dxfId="1273" priority="13">
      <formula>F89&gt;0</formula>
    </cfRule>
    <cfRule type="expression" dxfId="1272" priority="14">
      <formula>F89&lt;0</formula>
    </cfRule>
  </conditionalFormatting>
  <conditionalFormatting sqref="H89:H110">
    <cfRule type="expression" dxfId="1271" priority="11">
      <formula>H89&gt;0</formula>
    </cfRule>
    <cfRule type="expression" dxfId="1270" priority="12">
      <formula>H89&lt;0</formula>
    </cfRule>
  </conditionalFormatting>
  <conditionalFormatting sqref="J89:J102">
    <cfRule type="expression" dxfId="1269" priority="9">
      <formula>J89&gt;0</formula>
    </cfRule>
    <cfRule type="expression" dxfId="1268" priority="10">
      <formula>J89&lt;0</formula>
    </cfRule>
  </conditionalFormatting>
  <conditionalFormatting sqref="K89:K102">
    <cfRule type="expression" dxfId="1267" priority="7">
      <formula>K89&gt;0</formula>
    </cfRule>
    <cfRule type="expression" dxfId="1266" priority="8">
      <formula>K89&lt;0</formula>
    </cfRule>
  </conditionalFormatting>
  <conditionalFormatting sqref="L89:L102">
    <cfRule type="expression" dxfId="1265" priority="5">
      <formula>L89&gt;0</formula>
    </cfRule>
    <cfRule type="expression" dxfId="1264" priority="6">
      <formula>L89&lt;0</formula>
    </cfRule>
  </conditionalFormatting>
  <conditionalFormatting sqref="F25:F29">
    <cfRule type="expression" dxfId="1263" priority="3">
      <formula>F25&gt;0</formula>
    </cfRule>
    <cfRule type="expression" dxfId="1262" priority="4">
      <formula>F25&lt;0</formula>
    </cfRule>
  </conditionalFormatting>
  <conditionalFormatting sqref="H25:H29">
    <cfRule type="expression" dxfId="1261" priority="1">
      <formula>H25&gt;0</formula>
    </cfRule>
    <cfRule type="expression" dxfId="12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1223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1222</v>
      </c>
      <c r="U3" t="s">
        <v>1221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61.0199</v>
      </c>
      <c r="R4" s="495">
        <v>1.6500000000000001E-2</v>
      </c>
      <c r="T4" t="s">
        <v>1121</v>
      </c>
      <c r="U4" t="s">
        <v>1224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12203.98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336.56999999999971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336.56999999999971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2.8360863912176265E-2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4.0970240855851943E-2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1219</v>
      </c>
      <c r="T12" s="770">
        <v>43315</v>
      </c>
      <c r="U12" t="s">
        <v>1217</v>
      </c>
    </row>
    <row r="13" spans="1:21" x14ac:dyDescent="0.25">
      <c r="H13" s="70"/>
      <c r="O13" s="11" t="s">
        <v>952</v>
      </c>
      <c r="Q13">
        <f>Q4/3.79</f>
        <v>16.10023746701847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0" t="s">
        <v>78</v>
      </c>
      <c r="P21" s="860"/>
    </row>
    <row r="22" spans="1:16" ht="15.75" thickTop="1" x14ac:dyDescent="0.25">
      <c r="O22" s="81">
        <v>1.1000000000000001</v>
      </c>
      <c r="P22" s="81">
        <f>O22*$Q$4</f>
        <v>67.121890000000008</v>
      </c>
    </row>
    <row r="23" spans="1:16" x14ac:dyDescent="0.25">
      <c r="O23" s="81">
        <v>1.0900000000000001</v>
      </c>
      <c r="P23" s="81">
        <f t="shared" ref="P23:P42" si="0">O23*$Q$4</f>
        <v>66.511690999999999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65.901492000000005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65.29129300000001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64.681094000000002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64.070895000000007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63.460695999999999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62.850497000000004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62.240298000000003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61.630099000000001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61.0199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60.409700999999998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59.799501999999997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59.189302999999995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58.579104000000001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57.968904999999999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57.358705999999998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56.748507000000004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56.138308000000002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55.528109000000001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54.917909999999999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59" priority="35">
      <formula>F25&gt;0</formula>
    </cfRule>
    <cfRule type="expression" dxfId="1258" priority="36">
      <formula>F25&lt;0</formula>
    </cfRule>
  </conditionalFormatting>
  <conditionalFormatting sqref="Q7">
    <cfRule type="expression" dxfId="1257" priority="33">
      <formula>Q7&gt;0</formula>
    </cfRule>
    <cfRule type="expression" dxfId="1256" priority="34">
      <formula>Q7&lt;0</formula>
    </cfRule>
  </conditionalFormatting>
  <conditionalFormatting sqref="Q8">
    <cfRule type="expression" dxfId="1255" priority="31">
      <formula>Q8&gt;0</formula>
    </cfRule>
    <cfRule type="expression" dxfId="1254" priority="32">
      <formula>Q8&lt;0</formula>
    </cfRule>
  </conditionalFormatting>
  <conditionalFormatting sqref="F39:F54">
    <cfRule type="expression" dxfId="1253" priority="29">
      <formula>F39&gt;0</formula>
    </cfRule>
    <cfRule type="expression" dxfId="1252" priority="30">
      <formula>F39&lt;0</formula>
    </cfRule>
  </conditionalFormatting>
  <conditionalFormatting sqref="H39:H54">
    <cfRule type="expression" dxfId="1251" priority="27">
      <formula>H39&gt;0</formula>
    </cfRule>
    <cfRule type="expression" dxfId="1250" priority="28">
      <formula>H39&lt;0</formula>
    </cfRule>
  </conditionalFormatting>
  <conditionalFormatting sqref="Q10">
    <cfRule type="expression" dxfId="1249" priority="25">
      <formula>Q10&gt;0</formula>
    </cfRule>
    <cfRule type="expression" dxfId="1248" priority="26">
      <formula>Q10&lt;0</formula>
    </cfRule>
  </conditionalFormatting>
  <conditionalFormatting sqref="L25:L32">
    <cfRule type="expression" dxfId="1247" priority="19">
      <formula>L25&gt;0</formula>
    </cfRule>
    <cfRule type="expression" dxfId="1246" priority="20">
      <formula>L25&lt;0</formula>
    </cfRule>
  </conditionalFormatting>
  <conditionalFormatting sqref="F88:F109">
    <cfRule type="expression" dxfId="1245" priority="17">
      <formula>F88&gt;0</formula>
    </cfRule>
    <cfRule type="expression" dxfId="1244" priority="18">
      <formula>F88&lt;0</formula>
    </cfRule>
  </conditionalFormatting>
  <conditionalFormatting sqref="H88:H109">
    <cfRule type="expression" dxfId="1243" priority="15">
      <formula>H88&gt;0</formula>
    </cfRule>
    <cfRule type="expression" dxfId="1242" priority="16">
      <formula>H88&lt;0</formula>
    </cfRule>
  </conditionalFormatting>
  <conditionalFormatting sqref="J88:J101">
    <cfRule type="expression" dxfId="1241" priority="13">
      <formula>J88&gt;0</formula>
    </cfRule>
    <cfRule type="expression" dxfId="1240" priority="14">
      <formula>J88&lt;0</formula>
    </cfRule>
  </conditionalFormatting>
  <conditionalFormatting sqref="K88:K101">
    <cfRule type="expression" dxfId="1239" priority="11">
      <formula>K88&gt;0</formula>
    </cfRule>
    <cfRule type="expression" dxfId="1238" priority="12">
      <formula>K88&lt;0</formula>
    </cfRule>
  </conditionalFormatting>
  <conditionalFormatting sqref="L88:L101">
    <cfRule type="expression" dxfId="1237" priority="9">
      <formula>L88&gt;0</formula>
    </cfRule>
    <cfRule type="expression" dxfId="1236" priority="10">
      <formula>L88&lt;0</formula>
    </cfRule>
  </conditionalFormatting>
  <conditionalFormatting sqref="F25:F29">
    <cfRule type="expression" dxfId="1235" priority="7">
      <formula>F25&gt;0</formula>
    </cfRule>
    <cfRule type="expression" dxfId="1234" priority="8">
      <formula>F25&lt;0</formula>
    </cfRule>
  </conditionalFormatting>
  <conditionalFormatting sqref="H25:H29">
    <cfRule type="expression" dxfId="1233" priority="5">
      <formula>H25&gt;0</formula>
    </cfRule>
    <cfRule type="expression" dxfId="1232" priority="6">
      <formula>H25&lt;0</formula>
    </cfRule>
  </conditionalFormatting>
  <conditionalFormatting sqref="F35:F38">
    <cfRule type="expression" dxfId="1231" priority="3">
      <formula>F35&gt;0</formula>
    </cfRule>
    <cfRule type="expression" dxfId="1230" priority="4">
      <formula>F35&lt;0</formula>
    </cfRule>
  </conditionalFormatting>
  <conditionalFormatting sqref="H35:H38">
    <cfRule type="expression" dxfId="1229" priority="1">
      <formula>H35&gt;0</formula>
    </cfRule>
    <cfRule type="expression" dxfId="1228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7" priority="35">
      <formula>F47&gt;0</formula>
    </cfRule>
    <cfRule type="expression" dxfId="1226" priority="36">
      <formula>F47&lt;0</formula>
    </cfRule>
  </conditionalFormatting>
  <conditionalFormatting sqref="Q7">
    <cfRule type="expression" dxfId="1225" priority="33">
      <formula>Q7&gt;0</formula>
    </cfRule>
    <cfRule type="expression" dxfId="1224" priority="34">
      <formula>Q7&lt;0</formula>
    </cfRule>
  </conditionalFormatting>
  <conditionalFormatting sqref="Q8">
    <cfRule type="expression" dxfId="1223" priority="31">
      <formula>Q8&gt;0</formula>
    </cfRule>
    <cfRule type="expression" dxfId="1222" priority="32">
      <formula>Q8&lt;0</formula>
    </cfRule>
  </conditionalFormatting>
  <conditionalFormatting sqref="F32:F46">
    <cfRule type="expression" dxfId="1221" priority="29">
      <formula>F32&gt;0</formula>
    </cfRule>
    <cfRule type="expression" dxfId="1220" priority="30">
      <formula>F32&lt;0</formula>
    </cfRule>
  </conditionalFormatting>
  <conditionalFormatting sqref="H32:H46">
    <cfRule type="expression" dxfId="1219" priority="27">
      <formula>H32&gt;0</formula>
    </cfRule>
    <cfRule type="expression" dxfId="1218" priority="28">
      <formula>H32&lt;0</formula>
    </cfRule>
  </conditionalFormatting>
  <conditionalFormatting sqref="Q10">
    <cfRule type="expression" dxfId="1217" priority="25">
      <formula>Q10&gt;0</formula>
    </cfRule>
    <cfRule type="expression" dxfId="1216" priority="26">
      <formula>Q10&lt;0</formula>
    </cfRule>
  </conditionalFormatting>
  <conditionalFormatting sqref="J25:J38">
    <cfRule type="expression" dxfId="1215" priority="23">
      <formula>J25&gt;0</formula>
    </cfRule>
    <cfRule type="expression" dxfId="1214" priority="24">
      <formula>J25&lt;0</formula>
    </cfRule>
  </conditionalFormatting>
  <conditionalFormatting sqref="K25:K38">
    <cfRule type="expression" dxfId="1213" priority="21">
      <formula>K25&gt;0</formula>
    </cfRule>
    <cfRule type="expression" dxfId="1212" priority="22">
      <formula>K25&lt;0</formula>
    </cfRule>
  </conditionalFormatting>
  <conditionalFormatting sqref="L25:L38">
    <cfRule type="expression" dxfId="1211" priority="19">
      <formula>L25&gt;0</formula>
    </cfRule>
    <cfRule type="expression" dxfId="1210" priority="20">
      <formula>L25&lt;0</formula>
    </cfRule>
  </conditionalFormatting>
  <conditionalFormatting sqref="F89:F110">
    <cfRule type="expression" dxfId="1209" priority="17">
      <formula>F89&gt;0</formula>
    </cfRule>
    <cfRule type="expression" dxfId="1208" priority="18">
      <formula>F89&lt;0</formula>
    </cfRule>
  </conditionalFormatting>
  <conditionalFormatting sqref="H89:H110">
    <cfRule type="expression" dxfId="1207" priority="15">
      <formula>H89&gt;0</formula>
    </cfRule>
    <cfRule type="expression" dxfId="1206" priority="16">
      <formula>H89&lt;0</formula>
    </cfRule>
  </conditionalFormatting>
  <conditionalFormatting sqref="J89:J102">
    <cfRule type="expression" dxfId="1205" priority="13">
      <formula>J89&gt;0</formula>
    </cfRule>
    <cfRule type="expression" dxfId="1204" priority="14">
      <formula>J89&lt;0</formula>
    </cfRule>
  </conditionalFormatting>
  <conditionalFormatting sqref="K89:K102">
    <cfRule type="expression" dxfId="1203" priority="11">
      <formula>K89&gt;0</formula>
    </cfRule>
    <cfRule type="expression" dxfId="1202" priority="12">
      <formula>K89&lt;0</formula>
    </cfRule>
  </conditionalFormatting>
  <conditionalFormatting sqref="L89:L102">
    <cfRule type="expression" dxfId="1201" priority="9">
      <formula>L89&gt;0</formula>
    </cfRule>
    <cfRule type="expression" dxfId="1200" priority="10">
      <formula>L89&lt;0</formula>
    </cfRule>
  </conditionalFormatting>
  <conditionalFormatting sqref="F25:F28">
    <cfRule type="expression" dxfId="1199" priority="7">
      <formula>F25&gt;0</formula>
    </cfRule>
    <cfRule type="expression" dxfId="1198" priority="8">
      <formula>F25&lt;0</formula>
    </cfRule>
  </conditionalFormatting>
  <conditionalFormatting sqref="H25:H28">
    <cfRule type="expression" dxfId="1197" priority="5">
      <formula>H25&gt;0</formula>
    </cfRule>
    <cfRule type="expression" dxfId="1196" priority="6">
      <formula>H25&lt;0</formula>
    </cfRule>
  </conditionalFormatting>
  <conditionalFormatting sqref="F29:F31">
    <cfRule type="expression" dxfId="1195" priority="3">
      <formula>F29&gt;0</formula>
    </cfRule>
    <cfRule type="expression" dxfId="1194" priority="4">
      <formula>F29&lt;0</formula>
    </cfRule>
  </conditionalFormatting>
  <conditionalFormatting sqref="H29:H31">
    <cfRule type="expression" dxfId="1193" priority="1">
      <formula>H29&gt;0</formula>
    </cfRule>
    <cfRule type="expression" dxfId="119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143.69</v>
      </c>
      <c r="R4" s="495">
        <v>9.4000000000000004E-3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2873.8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1062.8300000000027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1062.8300000000027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0.58688437688090078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3.6189018024914751E-3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 s="2">
        <f>Q4/8.62</f>
        <v>16.669373549883993</v>
      </c>
      <c r="T13" s="1">
        <v>43260</v>
      </c>
      <c r="U13" t="s">
        <v>1102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1104</v>
      </c>
    </row>
    <row r="16" spans="1:21" x14ac:dyDescent="0.25">
      <c r="H16" s="70"/>
    </row>
    <row r="17" spans="1:21" x14ac:dyDescent="0.25">
      <c r="T17" s="1">
        <v>43264</v>
      </c>
      <c r="U17" t="s">
        <v>1107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158.059</v>
      </c>
    </row>
    <row r="20" spans="1:21" x14ac:dyDescent="0.25">
      <c r="O20" s="81">
        <v>1.0900000000000001</v>
      </c>
      <c r="P20" s="81">
        <f t="shared" ref="P20:P39" si="2">O20*$Q$4</f>
        <v>156.62210000000002</v>
      </c>
      <c r="T20" s="1">
        <v>43279</v>
      </c>
      <c r="U20" t="s">
        <v>1125</v>
      </c>
    </row>
    <row r="21" spans="1:21" x14ac:dyDescent="0.25">
      <c r="O21" s="81">
        <v>1.08</v>
      </c>
      <c r="P21" s="81">
        <f t="shared" si="2"/>
        <v>155.18520000000001</v>
      </c>
    </row>
    <row r="22" spans="1:21" x14ac:dyDescent="0.25">
      <c r="O22" s="81">
        <v>1.07</v>
      </c>
      <c r="P22" s="81">
        <f t="shared" si="2"/>
        <v>153.7483</v>
      </c>
    </row>
    <row r="23" spans="1:21" x14ac:dyDescent="0.25">
      <c r="O23" s="81">
        <v>1.06</v>
      </c>
      <c r="P23" s="81">
        <f t="shared" si="2"/>
        <v>152.31139999999999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150.87450000000001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149.4376</v>
      </c>
      <c r="T25" s="156">
        <v>43305</v>
      </c>
      <c r="U25" t="s">
        <v>1158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148.00069999999999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146.56379999999999</v>
      </c>
      <c r="T27" s="156">
        <v>43313</v>
      </c>
      <c r="U27" t="s">
        <v>1157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145.12690000000001</v>
      </c>
      <c r="T28" s="156">
        <v>43314</v>
      </c>
      <c r="U28" t="s">
        <v>1160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143.69</v>
      </c>
      <c r="T29" s="156">
        <v>43326</v>
      </c>
      <c r="U29" t="s">
        <v>1159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142.25309999999999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140.81620000000001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139.3793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137.94239999999999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136.50549999999998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135.0686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133.6317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132.19480000000001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130.75790000000001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129.321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>C51*(E51-D51)</f>
        <v>1062.83</v>
      </c>
      <c r="G51" s="39">
        <f>D51*C51</f>
        <v>1810.97</v>
      </c>
      <c r="H51" s="222">
        <f>(E51-D51)/D51</f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1" priority="31">
      <formula>F62&gt;0</formula>
    </cfRule>
    <cfRule type="expression" dxfId="1190" priority="32">
      <formula>F62&lt;0</formula>
    </cfRule>
  </conditionalFormatting>
  <conditionalFormatting sqref="Q7">
    <cfRule type="expression" dxfId="1189" priority="29">
      <formula>Q7&gt;0</formula>
    </cfRule>
    <cfRule type="expression" dxfId="1188" priority="30">
      <formula>Q7&lt;0</formula>
    </cfRule>
  </conditionalFormatting>
  <conditionalFormatting sqref="Q8">
    <cfRule type="expression" dxfId="1187" priority="27">
      <formula>Q8&gt;0</formula>
    </cfRule>
    <cfRule type="expression" dxfId="1186" priority="28">
      <formula>Q8&lt;0</formula>
    </cfRule>
  </conditionalFormatting>
  <conditionalFormatting sqref="F34:F61">
    <cfRule type="expression" dxfId="1185" priority="25">
      <formula>F34&gt;0</formula>
    </cfRule>
    <cfRule type="expression" dxfId="1184" priority="26">
      <formula>F34&lt;0</formula>
    </cfRule>
  </conditionalFormatting>
  <conditionalFormatting sqref="H34:H61">
    <cfRule type="expression" dxfId="1183" priority="23">
      <formula>H34&gt;0</formula>
    </cfRule>
    <cfRule type="expression" dxfId="1182" priority="24">
      <formula>H34&lt;0</formula>
    </cfRule>
  </conditionalFormatting>
  <conditionalFormatting sqref="Q10">
    <cfRule type="expression" dxfId="1181" priority="21">
      <formula>Q10&gt;0</formula>
    </cfRule>
    <cfRule type="expression" dxfId="1180" priority="22">
      <formula>Q10&lt;0</formula>
    </cfRule>
  </conditionalFormatting>
  <conditionalFormatting sqref="J25:J38">
    <cfRule type="expression" dxfId="1179" priority="19">
      <formula>J25&gt;0</formula>
    </cfRule>
    <cfRule type="expression" dxfId="1178" priority="20">
      <formula>J25&lt;0</formula>
    </cfRule>
  </conditionalFormatting>
  <conditionalFormatting sqref="K25:K35 K37:K38">
    <cfRule type="expression" dxfId="1177" priority="17">
      <formula>K25&gt;0</formula>
    </cfRule>
    <cfRule type="expression" dxfId="1176" priority="18">
      <formula>K25&lt;0</formula>
    </cfRule>
  </conditionalFormatting>
  <conditionalFormatting sqref="L25">
    <cfRule type="expression" dxfId="1175" priority="15">
      <formula>L25&gt;0</formula>
    </cfRule>
    <cfRule type="expression" dxfId="1174" priority="16">
      <formula>L25&lt;0</formula>
    </cfRule>
  </conditionalFormatting>
  <conditionalFormatting sqref="F89:F110">
    <cfRule type="expression" dxfId="1173" priority="13">
      <formula>F89&gt;0</formula>
    </cfRule>
    <cfRule type="expression" dxfId="1172" priority="14">
      <formula>F89&lt;0</formula>
    </cfRule>
  </conditionalFormatting>
  <conditionalFormatting sqref="H89:H110">
    <cfRule type="expression" dxfId="1171" priority="11">
      <formula>H89&gt;0</formula>
    </cfRule>
    <cfRule type="expression" dxfId="1170" priority="12">
      <formula>H89&lt;0</formula>
    </cfRule>
  </conditionalFormatting>
  <conditionalFormatting sqref="J89:J102">
    <cfRule type="expression" dxfId="1169" priority="9">
      <formula>J89&gt;0</formula>
    </cfRule>
    <cfRule type="expression" dxfId="1168" priority="10">
      <formula>J89&lt;0</formula>
    </cfRule>
  </conditionalFormatting>
  <conditionalFormatting sqref="K89:K102">
    <cfRule type="expression" dxfId="1167" priority="7">
      <formula>K89&gt;0</formula>
    </cfRule>
    <cfRule type="expression" dxfId="1166" priority="8">
      <formula>K89&lt;0</formula>
    </cfRule>
  </conditionalFormatting>
  <conditionalFormatting sqref="L89:L102">
    <cfRule type="expression" dxfId="1165" priority="5">
      <formula>L89&gt;0</formula>
    </cfRule>
    <cfRule type="expression" dxfId="1164" priority="6">
      <formula>L89&lt;0</formula>
    </cfRule>
  </conditionalFormatting>
  <conditionalFormatting sqref="F25:F33">
    <cfRule type="expression" dxfId="1163" priority="3">
      <formula>F25&gt;0</formula>
    </cfRule>
    <cfRule type="expression" dxfId="1162" priority="4">
      <formula>F25&lt;0</formula>
    </cfRule>
  </conditionalFormatting>
  <conditionalFormatting sqref="H25:H33">
    <cfRule type="expression" dxfId="1161" priority="1">
      <formula>H25&gt;0</formula>
    </cfRule>
    <cfRule type="expression" dxfId="11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9" priority="31">
      <formula>F47&gt;0</formula>
    </cfRule>
    <cfRule type="expression" dxfId="1158" priority="32">
      <formula>F47&lt;0</formula>
    </cfRule>
  </conditionalFormatting>
  <conditionalFormatting sqref="Q7">
    <cfRule type="expression" dxfId="1157" priority="29">
      <formula>Q7&gt;0</formula>
    </cfRule>
    <cfRule type="expression" dxfId="1156" priority="30">
      <formula>Q7&lt;0</formula>
    </cfRule>
  </conditionalFormatting>
  <conditionalFormatting sqref="Q8">
    <cfRule type="expression" dxfId="1155" priority="27">
      <formula>Q8&gt;0</formula>
    </cfRule>
    <cfRule type="expression" dxfId="1154" priority="28">
      <formula>Q8&lt;0</formula>
    </cfRule>
  </conditionalFormatting>
  <conditionalFormatting sqref="F32:F46">
    <cfRule type="expression" dxfId="1153" priority="25">
      <formula>F32&gt;0</formula>
    </cfRule>
    <cfRule type="expression" dxfId="1152" priority="26">
      <formula>F32&lt;0</formula>
    </cfRule>
  </conditionalFormatting>
  <conditionalFormatting sqref="H32:H46">
    <cfRule type="expression" dxfId="1151" priority="23">
      <formula>H32&gt;0</formula>
    </cfRule>
    <cfRule type="expression" dxfId="1150" priority="24">
      <formula>H32&lt;0</formula>
    </cfRule>
  </conditionalFormatting>
  <conditionalFormatting sqref="Q10">
    <cfRule type="expression" dxfId="1149" priority="21">
      <formula>Q10&gt;0</formula>
    </cfRule>
    <cfRule type="expression" dxfId="1148" priority="22">
      <formula>Q10&lt;0</formula>
    </cfRule>
  </conditionalFormatting>
  <conditionalFormatting sqref="J25:J38">
    <cfRule type="expression" dxfId="1147" priority="19">
      <formula>J25&gt;0</formula>
    </cfRule>
    <cfRule type="expression" dxfId="1146" priority="20">
      <formula>J25&lt;0</formula>
    </cfRule>
  </conditionalFormatting>
  <conditionalFormatting sqref="K25:K38">
    <cfRule type="expression" dxfId="1145" priority="17">
      <formula>K25&gt;0</formula>
    </cfRule>
    <cfRule type="expression" dxfId="1144" priority="18">
      <formula>K25&lt;0</formula>
    </cfRule>
  </conditionalFormatting>
  <conditionalFormatting sqref="L25:L38">
    <cfRule type="expression" dxfId="1143" priority="15">
      <formula>L25&gt;0</formula>
    </cfRule>
    <cfRule type="expression" dxfId="1142" priority="16">
      <formula>L25&lt;0</formula>
    </cfRule>
  </conditionalFormatting>
  <conditionalFormatting sqref="F89:F110">
    <cfRule type="expression" dxfId="1141" priority="13">
      <formula>F89&gt;0</formula>
    </cfRule>
    <cfRule type="expression" dxfId="1140" priority="14">
      <formula>F89&lt;0</formula>
    </cfRule>
  </conditionalFormatting>
  <conditionalFormatting sqref="H89:H110">
    <cfRule type="expression" dxfId="1139" priority="11">
      <formula>H89&gt;0</formula>
    </cfRule>
    <cfRule type="expression" dxfId="1138" priority="12">
      <formula>H89&lt;0</formula>
    </cfRule>
  </conditionalFormatting>
  <conditionalFormatting sqref="J89:J102">
    <cfRule type="expression" dxfId="1137" priority="9">
      <formula>J89&gt;0</formula>
    </cfRule>
    <cfRule type="expression" dxfId="1136" priority="10">
      <formula>J89&lt;0</formula>
    </cfRule>
  </conditionalFormatting>
  <conditionalFormatting sqref="K89:K102">
    <cfRule type="expression" dxfId="1135" priority="7">
      <formula>K89&gt;0</formula>
    </cfRule>
    <cfRule type="expression" dxfId="1134" priority="8">
      <formula>K89&lt;0</formula>
    </cfRule>
  </conditionalFormatting>
  <conditionalFormatting sqref="L89:L102">
    <cfRule type="expression" dxfId="1133" priority="5">
      <formula>L89&gt;0</formula>
    </cfRule>
    <cfRule type="expression" dxfId="1132" priority="6">
      <formula>L89&lt;0</formula>
    </cfRule>
  </conditionalFormatting>
  <conditionalFormatting sqref="F25:F31">
    <cfRule type="expression" dxfId="1131" priority="3">
      <formula>F25&gt;0</formula>
    </cfRule>
    <cfRule type="expression" dxfId="1130" priority="4">
      <formula>F25&lt;0</formula>
    </cfRule>
  </conditionalFormatting>
  <conditionalFormatting sqref="H25:H31">
    <cfRule type="expression" dxfId="1129" priority="1">
      <formula>H25&gt;0</formula>
    </cfRule>
    <cfRule type="expression" dxfId="112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74.049899999999994</v>
      </c>
      <c r="R4" s="495">
        <v>1.0500000000000001E-2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4442.9939999999997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542.09399999999823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542.09399999999823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0.13896639237099079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1.2964230876746627E-2</v>
      </c>
      <c r="R11">
        <v>0.24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Q4/3.55</f>
        <v>20.859126760563381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81.454890000000006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80.714391000000006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79.973891999999992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79.233392999999992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78.492893999999993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77.752394999999993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77.011895999999993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76.271396999999993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75.530897999999993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74.790398999999994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74.049899999999994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73.309400999999994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72.568901999999994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71.828402999999994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71.087903999999995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70.347404999999995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69.606905999999995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68.866406999999995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68.125907999999995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67.385408999999996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66.644909999999996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7" priority="35">
      <formula>F47&gt;0</formula>
    </cfRule>
    <cfRule type="expression" dxfId="1126" priority="36">
      <formula>F47&lt;0</formula>
    </cfRule>
  </conditionalFormatting>
  <conditionalFormatting sqref="Q7">
    <cfRule type="expression" dxfId="1125" priority="33">
      <formula>Q7&gt;0</formula>
    </cfRule>
    <cfRule type="expression" dxfId="1124" priority="34">
      <formula>Q7&lt;0</formula>
    </cfRule>
  </conditionalFormatting>
  <conditionalFormatting sqref="Q8">
    <cfRule type="expression" dxfId="1123" priority="31">
      <formula>Q8&gt;0</formula>
    </cfRule>
    <cfRule type="expression" dxfId="1122" priority="32">
      <formula>Q8&lt;0</formula>
    </cfRule>
  </conditionalFormatting>
  <conditionalFormatting sqref="F30:F33 F36:F46">
    <cfRule type="expression" dxfId="1121" priority="29">
      <formula>F30&gt;0</formula>
    </cfRule>
    <cfRule type="expression" dxfId="1120" priority="30">
      <formula>F30&lt;0</formula>
    </cfRule>
  </conditionalFormatting>
  <conditionalFormatting sqref="H30:H33 H36:H46">
    <cfRule type="expression" dxfId="1119" priority="27">
      <formula>H30&gt;0</formula>
    </cfRule>
    <cfRule type="expression" dxfId="1118" priority="28">
      <formula>H30&lt;0</formula>
    </cfRule>
  </conditionalFormatting>
  <conditionalFormatting sqref="Q10">
    <cfRule type="expression" dxfId="1117" priority="25">
      <formula>Q10&gt;0</formula>
    </cfRule>
    <cfRule type="expression" dxfId="1116" priority="26">
      <formula>Q10&lt;0</formula>
    </cfRule>
  </conditionalFormatting>
  <conditionalFormatting sqref="J25:J38">
    <cfRule type="expression" dxfId="1115" priority="23">
      <formula>J25&gt;0</formula>
    </cfRule>
    <cfRule type="expression" dxfId="1114" priority="24">
      <formula>J25&lt;0</formula>
    </cfRule>
  </conditionalFormatting>
  <conditionalFormatting sqref="K25:K38">
    <cfRule type="expression" dxfId="1113" priority="21">
      <formula>K25&gt;0</formula>
    </cfRule>
    <cfRule type="expression" dxfId="1112" priority="22">
      <formula>K25&lt;0</formula>
    </cfRule>
  </conditionalFormatting>
  <conditionalFormatting sqref="L25:L38">
    <cfRule type="expression" dxfId="1111" priority="19">
      <formula>L25&gt;0</formula>
    </cfRule>
    <cfRule type="expression" dxfId="1110" priority="20">
      <formula>L25&lt;0</formula>
    </cfRule>
  </conditionalFormatting>
  <conditionalFormatting sqref="F89:F110">
    <cfRule type="expression" dxfId="1109" priority="17">
      <formula>F89&gt;0</formula>
    </cfRule>
    <cfRule type="expression" dxfId="1108" priority="18">
      <formula>F89&lt;0</formula>
    </cfRule>
  </conditionalFormatting>
  <conditionalFormatting sqref="H89:H110">
    <cfRule type="expression" dxfId="1107" priority="15">
      <formula>H89&gt;0</formula>
    </cfRule>
    <cfRule type="expression" dxfId="1106" priority="16">
      <formula>H89&lt;0</formula>
    </cfRule>
  </conditionalFormatting>
  <conditionalFormatting sqref="J89:J102">
    <cfRule type="expression" dxfId="1105" priority="13">
      <formula>J89&gt;0</formula>
    </cfRule>
    <cfRule type="expression" dxfId="1104" priority="14">
      <formula>J89&lt;0</formula>
    </cfRule>
  </conditionalFormatting>
  <conditionalFormatting sqref="K89:K102">
    <cfRule type="expression" dxfId="1103" priority="11">
      <formula>K89&gt;0</formula>
    </cfRule>
    <cfRule type="expression" dxfId="1102" priority="12">
      <formula>K89&lt;0</formula>
    </cfRule>
  </conditionalFormatting>
  <conditionalFormatting sqref="L89:L102">
    <cfRule type="expression" dxfId="1101" priority="9">
      <formula>L89&gt;0</formula>
    </cfRule>
    <cfRule type="expression" dxfId="1100" priority="10">
      <formula>L89&lt;0</formula>
    </cfRule>
  </conditionalFormatting>
  <conditionalFormatting sqref="F25:F29">
    <cfRule type="expression" dxfId="1099" priority="7">
      <formula>F25&gt;0</formula>
    </cfRule>
    <cfRule type="expression" dxfId="1098" priority="8">
      <formula>F25&lt;0</formula>
    </cfRule>
  </conditionalFormatting>
  <conditionalFormatting sqref="H25:H29">
    <cfRule type="expression" dxfId="1097" priority="5">
      <formula>H25&gt;0</formula>
    </cfRule>
    <cfRule type="expression" dxfId="1096" priority="6">
      <formula>H25&lt;0</formula>
    </cfRule>
  </conditionalFormatting>
  <conditionalFormatting sqref="F34:F35">
    <cfRule type="expression" dxfId="1095" priority="3">
      <formula>F34&gt;0</formula>
    </cfRule>
    <cfRule type="expression" dxfId="1094" priority="4">
      <formula>F34&lt;0</formula>
    </cfRule>
  </conditionalFormatting>
  <conditionalFormatting sqref="H34:H35">
    <cfRule type="expression" dxfId="1093" priority="1">
      <formula>H34&gt;0</formula>
    </cfRule>
    <cfRule type="expression" dxfId="1092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0" t="s">
        <v>78</v>
      </c>
      <c r="P44" s="8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1" priority="57">
      <formula>F27&gt;0</formula>
    </cfRule>
    <cfRule type="expression" dxfId="1090" priority="58">
      <formula>F27&lt;0</formula>
    </cfRule>
  </conditionalFormatting>
  <conditionalFormatting sqref="H28:H33">
    <cfRule type="expression" dxfId="1089" priority="53">
      <formula>H28&gt;0</formula>
    </cfRule>
    <cfRule type="expression" dxfId="1088" priority="54">
      <formula>H28&lt;0</formula>
    </cfRule>
  </conditionalFormatting>
  <conditionalFormatting sqref="F24:F26">
    <cfRule type="expression" dxfId="1087" priority="39">
      <formula>F24&gt;0</formula>
    </cfRule>
    <cfRule type="expression" dxfId="1086" priority="40">
      <formula>F24&lt;0</formula>
    </cfRule>
  </conditionalFormatting>
  <conditionalFormatting sqref="Q8">
    <cfRule type="expression" dxfId="1085" priority="33">
      <formula>Q8&gt;0</formula>
    </cfRule>
    <cfRule type="expression" dxfId="1084" priority="34">
      <formula>Q8&lt;0</formula>
    </cfRule>
  </conditionalFormatting>
  <conditionalFormatting sqref="Q7">
    <cfRule type="expression" dxfId="1083" priority="35">
      <formula>Q7&gt;0</formula>
    </cfRule>
    <cfRule type="expression" dxfId="1082" priority="36">
      <formula>Q7&lt;0</formula>
    </cfRule>
  </conditionalFormatting>
  <conditionalFormatting sqref="F34">
    <cfRule type="expression" dxfId="1081" priority="31">
      <formula>F34&gt;0</formula>
    </cfRule>
    <cfRule type="expression" dxfId="1080" priority="32">
      <formula>F34&lt;0</formula>
    </cfRule>
  </conditionalFormatting>
  <conditionalFormatting sqref="H34">
    <cfRule type="expression" dxfId="1079" priority="29">
      <formula>H34&gt;0</formula>
    </cfRule>
    <cfRule type="expression" dxfId="1078" priority="30">
      <formula>H34&lt;0</formula>
    </cfRule>
  </conditionalFormatting>
  <conditionalFormatting sqref="M36">
    <cfRule type="expression" dxfId="1077" priority="19">
      <formula>M36&gt;0</formula>
    </cfRule>
    <cfRule type="expression" dxfId="1076" priority="20">
      <formula>M36&lt;0</formula>
    </cfRule>
  </conditionalFormatting>
  <conditionalFormatting sqref="Q10">
    <cfRule type="expression" dxfId="1075" priority="15">
      <formula>Q10&gt;0</formula>
    </cfRule>
    <cfRule type="expression" dxfId="1074" priority="16">
      <formula>Q10&lt;0</formula>
    </cfRule>
  </conditionalFormatting>
  <conditionalFormatting sqref="F23">
    <cfRule type="expression" dxfId="1073" priority="13">
      <formula>F23&gt;0</formula>
    </cfRule>
    <cfRule type="expression" dxfId="1072" priority="14">
      <formula>F23&lt;0</formula>
    </cfRule>
  </conditionalFormatting>
  <conditionalFormatting sqref="I25:J25">
    <cfRule type="expression" dxfId="1071" priority="9">
      <formula>I25&gt;0</formula>
    </cfRule>
    <cfRule type="expression" dxfId="1070" priority="10">
      <formula>I25&lt;0</formula>
    </cfRule>
  </conditionalFormatting>
  <conditionalFormatting sqref="I26:J27">
    <cfRule type="expression" dxfId="1069" priority="7">
      <formula>I26&gt;0</formula>
    </cfRule>
    <cfRule type="expression" dxfId="1068" priority="8">
      <formula>I26&lt;0</formula>
    </cfRule>
  </conditionalFormatting>
  <conditionalFormatting sqref="K25:K27">
    <cfRule type="expression" dxfId="1067" priority="5">
      <formula>K25&gt;0</formula>
    </cfRule>
    <cfRule type="expression" dxfId="1066" priority="6">
      <formula>K25&lt;0</formula>
    </cfRule>
  </conditionalFormatting>
  <conditionalFormatting sqref="I23:J23">
    <cfRule type="expression" dxfId="1065" priority="3">
      <formula>I23&gt;0</formula>
    </cfRule>
    <cfRule type="expression" dxfId="106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29.63</v>
      </c>
      <c r="R4" s="494">
        <v>0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17778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6243.7900000000409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4791.5300000000425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0.36896323635291645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3.3749578130273373E-3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21.164285714285715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1167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0" t="s">
        <v>78</v>
      </c>
      <c r="P18" s="860"/>
      <c r="V18" t="s">
        <v>1168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32.593000000000004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32.296700000000001</v>
      </c>
      <c r="U20" s="770">
        <v>43313</v>
      </c>
      <c r="V20" t="s">
        <v>1166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32.000399999999999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31.7041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31.407800000000002</v>
      </c>
      <c r="V23" t="s">
        <v>1230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31.111499999999999</v>
      </c>
      <c r="V24" t="s">
        <v>1231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30.815200000000001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30.518899999999999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30.2226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29.926299999999998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29.63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29.3337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29.037399999999998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28.741099999999999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28.444799999999997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28.148499999999999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27.852199999999996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27.555900000000001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27.259599999999999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26.9633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26.666999999999998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1111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4" si="22">C106*(E106-D106)</f>
        <v>3908</v>
      </c>
      <c r="G106" s="39">
        <f t="shared" ref="G106:G114" si="23">D106*C106</f>
        <v>7244</v>
      </c>
      <c r="H106" s="222">
        <f t="shared" ref="H106:H114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1189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/>
      <c r="J114" s="39"/>
      <c r="K114" s="39">
        <v>6256</v>
      </c>
      <c r="L114" s="39"/>
    </row>
    <row r="115" spans="1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1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5">C123*(E123-D123)</f>
        <v>-30.999999999999872</v>
      </c>
      <c r="G123" s="363">
        <f t="shared" ref="G123:G128" si="26">D123*C123</f>
        <v>2500</v>
      </c>
      <c r="H123" s="364">
        <f t="shared" ref="H123:H128" si="27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5"/>
        <v>26.000000000000156</v>
      </c>
      <c r="G124" s="363">
        <f t="shared" si="26"/>
        <v>2500</v>
      </c>
      <c r="H124" s="364">
        <f t="shared" si="27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5"/>
        <v>157.00000000000003</v>
      </c>
      <c r="G125" s="363">
        <f t="shared" si="26"/>
        <v>2500</v>
      </c>
      <c r="H125" s="364">
        <f t="shared" si="27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5"/>
        <v>46.999999999999886</v>
      </c>
      <c r="G126" s="363">
        <f t="shared" si="26"/>
        <v>2500</v>
      </c>
      <c r="H126" s="364">
        <f t="shared" si="27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5"/>
        <v>69.000000000000128</v>
      </c>
      <c r="G127" s="363">
        <f t="shared" si="26"/>
        <v>2500</v>
      </c>
      <c r="H127" s="364">
        <f t="shared" si="27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5"/>
        <v>148.00000000000006</v>
      </c>
      <c r="G128" s="363">
        <f t="shared" si="26"/>
        <v>2500</v>
      </c>
      <c r="H128" s="364">
        <f t="shared" si="27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28">C129*(E129-D129)</f>
        <v>428.00000000000011</v>
      </c>
      <c r="G129" s="363">
        <f t="shared" ref="G129:G135" si="29">D129*C129</f>
        <v>2500</v>
      </c>
      <c r="H129" s="364">
        <f t="shared" ref="H129:H135" si="30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28"/>
        <v>368</v>
      </c>
      <c r="G130" s="363">
        <f t="shared" si="29"/>
        <v>2500</v>
      </c>
      <c r="H130" s="364">
        <f t="shared" si="30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28"/>
        <v>401.00000000000017</v>
      </c>
      <c r="G131" s="363">
        <f t="shared" si="29"/>
        <v>2500</v>
      </c>
      <c r="H131" s="364">
        <f t="shared" si="30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28"/>
        <v>389.00000000000006</v>
      </c>
      <c r="G132" s="363">
        <f t="shared" si="29"/>
        <v>2500</v>
      </c>
      <c r="H132" s="364">
        <f t="shared" si="30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28"/>
        <v>362.99999999999989</v>
      </c>
      <c r="G133" s="363">
        <f t="shared" si="29"/>
        <v>2500</v>
      </c>
      <c r="H133" s="364">
        <f t="shared" si="30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28"/>
        <v>434</v>
      </c>
      <c r="G134" s="363">
        <f t="shared" si="29"/>
        <v>2500</v>
      </c>
      <c r="H134" s="364">
        <f t="shared" si="30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28"/>
        <v>200</v>
      </c>
      <c r="G135" s="363">
        <f t="shared" si="29"/>
        <v>2500</v>
      </c>
      <c r="H135" s="364">
        <f t="shared" si="30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1">C140*(E140-D140)</f>
        <v>-9.9999999999999645</v>
      </c>
      <c r="G140" s="251">
        <f t="shared" ref="G140:G145" si="32">D140*C140</f>
        <v>1287</v>
      </c>
      <c r="H140" s="265">
        <f t="shared" ref="H140:H145" si="33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1"/>
        <v>-45.999999999999908</v>
      </c>
      <c r="G141" s="251">
        <f t="shared" si="32"/>
        <v>1287</v>
      </c>
      <c r="H141" s="265">
        <f t="shared" si="33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1"/>
        <v>-82.000000000000028</v>
      </c>
      <c r="G142" s="251">
        <f t="shared" si="32"/>
        <v>2496</v>
      </c>
      <c r="H142" s="265">
        <f t="shared" si="33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1"/>
        <v>-99.000000000000028</v>
      </c>
      <c r="G143" s="251">
        <f t="shared" si="32"/>
        <v>3720</v>
      </c>
      <c r="H143" s="265">
        <f t="shared" si="33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1"/>
        <v>-121.50000000000034</v>
      </c>
      <c r="G144" s="251">
        <f t="shared" si="32"/>
        <v>3720</v>
      </c>
      <c r="H144" s="265">
        <f t="shared" si="33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1"/>
        <v>-50.999999999999979</v>
      </c>
      <c r="G145" s="251">
        <f t="shared" si="32"/>
        <v>3720</v>
      </c>
      <c r="H145" s="265">
        <f t="shared" si="33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4">C146*(E146-D146)</f>
        <v>13.499999999999979</v>
      </c>
      <c r="G146" s="251">
        <f t="shared" ref="G146:G157" si="35">D146*C146</f>
        <v>3720</v>
      </c>
      <c r="H146" s="265">
        <f t="shared" ref="H146:H157" si="36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4"/>
        <v>40.499999999999936</v>
      </c>
      <c r="G147" s="251">
        <f t="shared" si="35"/>
        <v>3720</v>
      </c>
      <c r="H147" s="265">
        <f t="shared" si="36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4"/>
        <v>7.5000000000001066</v>
      </c>
      <c r="G148" s="251">
        <f t="shared" si="35"/>
        <v>3720</v>
      </c>
      <c r="H148" s="265">
        <f t="shared" si="36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4"/>
        <v>-33.000000000000362</v>
      </c>
      <c r="G149" s="251">
        <f t="shared" si="35"/>
        <v>3720</v>
      </c>
      <c r="H149" s="265">
        <f t="shared" si="36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4"/>
        <v>-211.50000000000003</v>
      </c>
      <c r="G150" s="251">
        <f t="shared" si="35"/>
        <v>3720</v>
      </c>
      <c r="H150" s="265">
        <f t="shared" si="36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4"/>
        <v>-144.00000000000011</v>
      </c>
      <c r="G151" s="251">
        <f t="shared" si="35"/>
        <v>3720</v>
      </c>
      <c r="H151" s="265">
        <f t="shared" si="36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4"/>
        <v>-73.500000000000298</v>
      </c>
      <c r="G152" s="251">
        <f t="shared" si="35"/>
        <v>3720</v>
      </c>
      <c r="H152" s="265">
        <f t="shared" si="36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4"/>
        <v>-104.53499999999991</v>
      </c>
      <c r="G153" s="251">
        <f t="shared" si="35"/>
        <v>3694.0349999999999</v>
      </c>
      <c r="H153" s="265">
        <f t="shared" si="36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4"/>
        <v>-164.53499999999968</v>
      </c>
      <c r="G154" s="251">
        <f t="shared" si="35"/>
        <v>3694.0349999999999</v>
      </c>
      <c r="H154" s="265">
        <f t="shared" si="36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4"/>
        <v>8.2949999999998525</v>
      </c>
      <c r="G155" s="251">
        <f t="shared" si="35"/>
        <v>3639.7050000000004</v>
      </c>
      <c r="H155" s="265">
        <f t="shared" si="36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4"/>
        <v>69.794999999999874</v>
      </c>
      <c r="G156" s="251">
        <f t="shared" si="35"/>
        <v>3639.7050000000004</v>
      </c>
      <c r="H156" s="265">
        <f t="shared" si="36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4"/>
        <v>589.25999999999976</v>
      </c>
      <c r="G157" s="251">
        <f t="shared" si="35"/>
        <v>2250.7400000000002</v>
      </c>
      <c r="H157" s="265">
        <f t="shared" si="36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063" priority="84">
      <formula>F87&gt;0</formula>
    </cfRule>
    <cfRule type="expression" dxfId="1062" priority="85">
      <formula>F87&lt;0</formula>
    </cfRule>
  </conditionalFormatting>
  <conditionalFormatting sqref="Q7">
    <cfRule type="expression" dxfId="1061" priority="72">
      <formula>Q7&gt;0</formula>
    </cfRule>
    <cfRule type="expression" dxfId="1060" priority="73">
      <formula>Q7&lt;0</formula>
    </cfRule>
  </conditionalFormatting>
  <conditionalFormatting sqref="Q8">
    <cfRule type="expression" dxfId="1059" priority="70">
      <formula>Q8&gt;0</formula>
    </cfRule>
    <cfRule type="expression" dxfId="1058" priority="71">
      <formula>Q8&lt;0</formula>
    </cfRule>
  </conditionalFormatting>
  <conditionalFormatting sqref="F123:F135">
    <cfRule type="expression" dxfId="1057" priority="68">
      <formula>F123&gt;0</formula>
    </cfRule>
    <cfRule type="expression" dxfId="1056" priority="69">
      <formula>F123&lt;0</formula>
    </cfRule>
  </conditionalFormatting>
  <conditionalFormatting sqref="H123:H135">
    <cfRule type="expression" dxfId="1055" priority="66">
      <formula>H123&gt;0</formula>
    </cfRule>
    <cfRule type="expression" dxfId="1054" priority="67">
      <formula>H123&lt;0</formula>
    </cfRule>
  </conditionalFormatting>
  <conditionalFormatting sqref="H139:H142">
    <cfRule type="expression" dxfId="1053" priority="62">
      <formula>H139&gt;0</formula>
    </cfRule>
    <cfRule type="expression" dxfId="1052" priority="63">
      <formula>H139&lt;0</formula>
    </cfRule>
  </conditionalFormatting>
  <conditionalFormatting sqref="F139:F142">
    <cfRule type="expression" dxfId="1051" priority="64">
      <formula>F139&gt;0</formula>
    </cfRule>
    <cfRule type="expression" dxfId="1050" priority="65">
      <formula>F139&lt;0</formula>
    </cfRule>
  </conditionalFormatting>
  <conditionalFormatting sqref="M165">
    <cfRule type="expression" dxfId="1049" priority="60">
      <formula>M165&gt;0</formula>
    </cfRule>
    <cfRule type="expression" dxfId="1048" priority="61">
      <formula>M165&lt;0</formula>
    </cfRule>
  </conditionalFormatting>
  <conditionalFormatting sqref="F39:F40 F47:F84">
    <cfRule type="expression" dxfId="1047" priority="58">
      <formula>F39&gt;0</formula>
    </cfRule>
    <cfRule type="expression" dxfId="1046" priority="59">
      <formula>F39&lt;0</formula>
    </cfRule>
  </conditionalFormatting>
  <conditionalFormatting sqref="H39:H40 H47:H84">
    <cfRule type="expression" dxfId="1045" priority="56">
      <formula>H39&gt;0</formula>
    </cfRule>
    <cfRule type="expression" dxfId="1044" priority="57">
      <formula>H39&lt;0</formula>
    </cfRule>
  </conditionalFormatting>
  <conditionalFormatting sqref="Q10">
    <cfRule type="expression" dxfId="1043" priority="54">
      <formula>Q10&gt;0</formula>
    </cfRule>
    <cfRule type="expression" dxfId="1042" priority="55">
      <formula>Q10&lt;0</formula>
    </cfRule>
  </conditionalFormatting>
  <conditionalFormatting sqref="F41:F46">
    <cfRule type="expression" dxfId="1041" priority="52">
      <formula>F41&gt;0</formula>
    </cfRule>
    <cfRule type="expression" dxfId="1040" priority="53">
      <formula>F41&lt;0</formula>
    </cfRule>
  </conditionalFormatting>
  <conditionalFormatting sqref="H41:H46">
    <cfRule type="expression" dxfId="1039" priority="50">
      <formula>H41&gt;0</formula>
    </cfRule>
    <cfRule type="expression" dxfId="1038" priority="51">
      <formula>H41&lt;0</formula>
    </cfRule>
  </conditionalFormatting>
  <conditionalFormatting sqref="K44:K51">
    <cfRule type="expression" dxfId="1037" priority="48">
      <formula>K44&gt;0</formula>
    </cfRule>
    <cfRule type="expression" dxfId="1036" priority="49">
      <formula>K44&lt;0</formula>
    </cfRule>
  </conditionalFormatting>
  <conditionalFormatting sqref="K52:K84">
    <cfRule type="expression" dxfId="1035" priority="46">
      <formula>K52&gt;0</formula>
    </cfRule>
    <cfRule type="expression" dxfId="1034" priority="47">
      <formula>K52&lt;0</formula>
    </cfRule>
  </conditionalFormatting>
  <conditionalFormatting sqref="F85:F86">
    <cfRule type="expression" dxfId="1033" priority="43">
      <formula>F85&gt;0</formula>
    </cfRule>
    <cfRule type="expression" dxfId="1032" priority="44">
      <formula>F85&lt;0</formula>
    </cfRule>
  </conditionalFormatting>
  <conditionalFormatting sqref="H85:H86">
    <cfRule type="expression" dxfId="1031" priority="41">
      <formula>H85&gt;0</formula>
    </cfRule>
    <cfRule type="expression" dxfId="1030" priority="42">
      <formula>H85&lt;0</formula>
    </cfRule>
  </conditionalFormatting>
  <conditionalFormatting sqref="K85:K86">
    <cfRule type="expression" dxfId="1029" priority="39">
      <formula>K85&gt;0</formula>
    </cfRule>
    <cfRule type="expression" dxfId="1028" priority="40">
      <formula>K85&lt;0</formula>
    </cfRule>
  </conditionalFormatting>
  <conditionalFormatting sqref="F95:F97 H95:H97 K95:K97">
    <cfRule type="expression" dxfId="1027" priority="35">
      <formula>F95&gt;0</formula>
    </cfRule>
    <cfRule type="expression" dxfId="1026" priority="36">
      <formula>F95&lt;0</formula>
    </cfRule>
  </conditionalFormatting>
  <conditionalFormatting sqref="L87:L93 L118:L120">
    <cfRule type="expression" dxfId="1025" priority="33">
      <formula>L87&gt;0</formula>
    </cfRule>
    <cfRule type="expression" dxfId="1024" priority="34">
      <formula>L87&lt;0</formula>
    </cfRule>
  </conditionalFormatting>
  <conditionalFormatting sqref="L44:L51">
    <cfRule type="expression" dxfId="1023" priority="31">
      <formula>L44&gt;0</formula>
    </cfRule>
    <cfRule type="expression" dxfId="1022" priority="32">
      <formula>L44&lt;0</formula>
    </cfRule>
  </conditionalFormatting>
  <conditionalFormatting sqref="L52:L84">
    <cfRule type="expression" dxfId="1021" priority="29">
      <formula>L52&gt;0</formula>
    </cfRule>
    <cfRule type="expression" dxfId="1020" priority="30">
      <formula>L52&lt;0</formula>
    </cfRule>
  </conditionalFormatting>
  <conditionalFormatting sqref="L85:L86">
    <cfRule type="expression" dxfId="1019" priority="27">
      <formula>L85&gt;0</formula>
    </cfRule>
    <cfRule type="expression" dxfId="1018" priority="28">
      <formula>L85&lt;0</formula>
    </cfRule>
  </conditionalFormatting>
  <conditionalFormatting sqref="L95:L97">
    <cfRule type="expression" dxfId="1017" priority="25">
      <formula>L95&gt;0</formula>
    </cfRule>
    <cfRule type="expression" dxfId="1016" priority="26">
      <formula>L95&lt;0</formula>
    </cfRule>
  </conditionalFormatting>
  <conditionalFormatting sqref="K104:K106 F104:F107 H104:H107">
    <cfRule type="expression" dxfId="1015" priority="23">
      <formula>F104&gt;0</formula>
    </cfRule>
    <cfRule type="expression" dxfId="1014" priority="24">
      <formula>F104&lt;0</formula>
    </cfRule>
  </conditionalFormatting>
  <conditionalFormatting sqref="L104:L106">
    <cfRule type="expression" dxfId="1013" priority="21">
      <formula>L104&gt;0</formula>
    </cfRule>
    <cfRule type="expression" dxfId="1012" priority="22">
      <formula>L104&lt;0</formula>
    </cfRule>
  </conditionalFormatting>
  <conditionalFormatting sqref="K101:K103 F101:F103 H101:H103">
    <cfRule type="expression" dxfId="1011" priority="19">
      <formula>F101&gt;0</formula>
    </cfRule>
    <cfRule type="expression" dxfId="1010" priority="20">
      <formula>F101&lt;0</formula>
    </cfRule>
  </conditionalFormatting>
  <conditionalFormatting sqref="L101:L103">
    <cfRule type="expression" dxfId="1009" priority="17">
      <formula>L101&gt;0</formula>
    </cfRule>
    <cfRule type="expression" dxfId="1008" priority="18">
      <formula>L101&lt;0</formula>
    </cfRule>
  </conditionalFormatting>
  <conditionalFormatting sqref="K98:K100 F98:F100 H98:H100">
    <cfRule type="expression" dxfId="1007" priority="15">
      <formula>F98&gt;0</formula>
    </cfRule>
    <cfRule type="expression" dxfId="1006" priority="16">
      <formula>F98&lt;0</formula>
    </cfRule>
  </conditionalFormatting>
  <conditionalFormatting sqref="L99:L100">
    <cfRule type="expression" dxfId="1005" priority="13">
      <formula>L99&gt;0</formula>
    </cfRule>
    <cfRule type="expression" dxfId="1004" priority="14">
      <formula>L99&lt;0</formula>
    </cfRule>
  </conditionalFormatting>
  <conditionalFormatting sqref="K109:L109 K110:K112 H109:H112 F109:F112">
    <cfRule type="expression" dxfId="1003" priority="7">
      <formula>F109&gt;0</formula>
    </cfRule>
    <cfRule type="expression" dxfId="1002" priority="8">
      <formula>F109&lt;0</formula>
    </cfRule>
  </conditionalFormatting>
  <conditionalFormatting sqref="L110:L112">
    <cfRule type="expression" dxfId="1001" priority="5">
      <formula>L110&gt;0</formula>
    </cfRule>
    <cfRule type="expression" dxfId="1000" priority="6">
      <formula>L110&lt;0</formula>
    </cfRule>
  </conditionalFormatting>
  <conditionalFormatting sqref="K114:K116 H113:H116 F113:F116 K113:L113">
    <cfRule type="expression" dxfId="999" priority="3">
      <formula>F113&gt;0</formula>
    </cfRule>
    <cfRule type="expression" dxfId="998" priority="4">
      <formula>F113&lt;0</formula>
    </cfRule>
  </conditionalFormatting>
  <conditionalFormatting sqref="L114:L116">
    <cfRule type="expression" dxfId="997" priority="1">
      <formula>L114&gt;0</formula>
    </cfRule>
    <cfRule type="expression" dxfId="996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95" priority="9">
      <formula>F39&gt;0</formula>
    </cfRule>
    <cfRule type="expression" dxfId="994" priority="10">
      <formula>F39&lt;0</formula>
    </cfRule>
  </conditionalFormatting>
  <conditionalFormatting sqref="F25:F38">
    <cfRule type="expression" dxfId="993" priority="7">
      <formula>F25&gt;0</formula>
    </cfRule>
    <cfRule type="expression" dxfId="992" priority="8">
      <formula>F25&lt;0</formula>
    </cfRule>
  </conditionalFormatting>
  <conditionalFormatting sqref="H25:H38">
    <cfRule type="expression" dxfId="991" priority="5">
      <formula>H25&gt;0</formula>
    </cfRule>
    <cfRule type="expression" dxfId="990" priority="6">
      <formula>H25&lt;0</formula>
    </cfRule>
  </conditionalFormatting>
  <conditionalFormatting sqref="Q7">
    <cfRule type="expression" dxfId="989" priority="3">
      <formula>Q7&gt;0</formula>
    </cfRule>
    <cfRule type="expression" dxfId="988" priority="4">
      <formula>Q7&lt;0</formula>
    </cfRule>
  </conditionalFormatting>
  <conditionalFormatting sqref="Q8">
    <cfRule type="expression" dxfId="987" priority="1">
      <formula>Q8&gt;0</formula>
    </cfRule>
    <cfRule type="expression" dxfId="9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0" t="s">
        <v>78</v>
      </c>
      <c r="P14" s="860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85" priority="29">
      <formula>F29&gt;0</formula>
    </cfRule>
    <cfRule type="expression" dxfId="984" priority="30">
      <formula>F29&lt;0</formula>
    </cfRule>
  </conditionalFormatting>
  <conditionalFormatting sqref="Q7">
    <cfRule type="expression" dxfId="983" priority="27">
      <formula>Q7&gt;0</formula>
    </cfRule>
    <cfRule type="expression" dxfId="982" priority="28">
      <formula>Q7&lt;0</formula>
    </cfRule>
  </conditionalFormatting>
  <conditionalFormatting sqref="Q8">
    <cfRule type="expression" dxfId="981" priority="25">
      <formula>Q8&gt;0</formula>
    </cfRule>
    <cfRule type="expression" dxfId="980" priority="26">
      <formula>Q8&lt;0</formula>
    </cfRule>
  </conditionalFormatting>
  <conditionalFormatting sqref="F96:F110">
    <cfRule type="expression" dxfId="979" priority="19">
      <formula>F96&gt;0</formula>
    </cfRule>
    <cfRule type="expression" dxfId="978" priority="20">
      <formula>F96&lt;0</formula>
    </cfRule>
  </conditionalFormatting>
  <conditionalFormatting sqref="H96:H110">
    <cfRule type="expression" dxfId="977" priority="17">
      <formula>H96&gt;0</formula>
    </cfRule>
    <cfRule type="expression" dxfId="976" priority="18">
      <formula>H96&lt;0</formula>
    </cfRule>
  </conditionalFormatting>
  <conditionalFormatting sqref="Q10">
    <cfRule type="expression" dxfId="975" priority="15">
      <formula>Q10&gt;0</formula>
    </cfRule>
    <cfRule type="expression" dxfId="974" priority="16">
      <formula>Q10&lt;0</formula>
    </cfRule>
  </conditionalFormatting>
  <conditionalFormatting sqref="L29:L38">
    <cfRule type="expression" dxfId="973" priority="9">
      <formula>L29&gt;0</formula>
    </cfRule>
    <cfRule type="expression" dxfId="972" priority="10">
      <formula>L29&lt;0</formula>
    </cfRule>
  </conditionalFormatting>
  <conditionalFormatting sqref="F27:F29 H27:H29 J25:K29">
    <cfRule type="expression" dxfId="971" priority="7">
      <formula>F25&gt;0</formula>
    </cfRule>
    <cfRule type="expression" dxfId="970" priority="8">
      <formula>F25&lt;0</formula>
    </cfRule>
  </conditionalFormatting>
  <conditionalFormatting sqref="L25:L29">
    <cfRule type="expression" dxfId="969" priority="5">
      <formula>L25&gt;0</formula>
    </cfRule>
    <cfRule type="expression" dxfId="968" priority="6">
      <formula>L25&lt;0</formula>
    </cfRule>
  </conditionalFormatting>
  <conditionalFormatting sqref="F25:F26">
    <cfRule type="expression" dxfId="967" priority="3">
      <formula>F25&gt;0</formula>
    </cfRule>
    <cfRule type="expression" dxfId="966" priority="4">
      <formula>F25&lt;0</formula>
    </cfRule>
  </conditionalFormatting>
  <conditionalFormatting sqref="H25:H26">
    <cfRule type="expression" dxfId="965" priority="1">
      <formula>H25&gt;0</formula>
    </cfRule>
    <cfRule type="expression" dxfId="96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98.53</v>
      </c>
      <c r="R4" s="495">
        <v>3.0000000000000001E-3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3941.2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936.92000000000098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936.92000000000098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0.31186174391201937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2.3140160357251596E-2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1186</v>
      </c>
      <c r="W12" s="134"/>
    </row>
    <row r="13" spans="1:23" x14ac:dyDescent="0.25">
      <c r="H13" s="70"/>
      <c r="O13" s="11" t="s">
        <v>952</v>
      </c>
      <c r="Q13" s="2">
        <f>Q4/4.76</f>
        <v>20.699579831932773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0" t="s">
        <v>78</v>
      </c>
      <c r="P18" s="86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108.38300000000001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107.39770000000001</v>
      </c>
      <c r="T20" s="1">
        <v>43304</v>
      </c>
      <c r="U20" s="475" t="s">
        <v>1205</v>
      </c>
      <c r="W20" s="134"/>
    </row>
    <row r="21" spans="1:23" x14ac:dyDescent="0.25">
      <c r="O21" s="81">
        <v>1.08</v>
      </c>
      <c r="P21" s="81">
        <f t="shared" si="1"/>
        <v>106.41240000000001</v>
      </c>
      <c r="W21" s="134"/>
    </row>
    <row r="22" spans="1:23" x14ac:dyDescent="0.25">
      <c r="O22" s="81">
        <v>1.07</v>
      </c>
      <c r="P22" s="81">
        <f t="shared" si="1"/>
        <v>105.42710000000001</v>
      </c>
      <c r="T22" s="156">
        <v>43306</v>
      </c>
      <c r="U22" t="s">
        <v>1206</v>
      </c>
      <c r="W22" s="134"/>
    </row>
    <row r="23" spans="1:23" x14ac:dyDescent="0.25">
      <c r="O23" s="81">
        <v>1.06</v>
      </c>
      <c r="P23" s="81">
        <f t="shared" si="1"/>
        <v>104.4418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103.45650000000001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102.47120000000001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101.4859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100.50060000000001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99.515299999999996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98.53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97.544700000000006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96.559399999999997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95.574100000000001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94.588799999999992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93.603499999999997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92.618200000000002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91.632900000000006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90.647600000000011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89.662300000000002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88.677000000000007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3" priority="29">
      <formula>F60&gt;0</formula>
    </cfRule>
    <cfRule type="expression" dxfId="962" priority="30">
      <formula>F60&lt;0</formula>
    </cfRule>
  </conditionalFormatting>
  <conditionalFormatting sqref="Q7">
    <cfRule type="expression" dxfId="961" priority="27">
      <formula>Q7&gt;0</formula>
    </cfRule>
    <cfRule type="expression" dxfId="960" priority="28">
      <formula>Q7&lt;0</formula>
    </cfRule>
  </conditionalFormatting>
  <conditionalFormatting sqref="Q8">
    <cfRule type="expression" dxfId="959" priority="25">
      <formula>Q8&gt;0</formula>
    </cfRule>
    <cfRule type="expression" dxfId="958" priority="26">
      <formula>Q8&lt;0</formula>
    </cfRule>
  </conditionalFormatting>
  <conditionalFormatting sqref="F25:F29 F34:F59">
    <cfRule type="expression" dxfId="957" priority="23">
      <formula>F25&gt;0</formula>
    </cfRule>
    <cfRule type="expression" dxfId="956" priority="24">
      <formula>F25&lt;0</formula>
    </cfRule>
  </conditionalFormatting>
  <conditionalFormatting sqref="H25:H29 H34:H59">
    <cfRule type="expression" dxfId="955" priority="21">
      <formula>H25&gt;0</formula>
    </cfRule>
    <cfRule type="expression" dxfId="954" priority="22">
      <formula>H25&lt;0</formula>
    </cfRule>
  </conditionalFormatting>
  <conditionalFormatting sqref="F89:F110">
    <cfRule type="expression" dxfId="953" priority="19">
      <formula>F89&gt;0</formula>
    </cfRule>
    <cfRule type="expression" dxfId="952" priority="20">
      <formula>F89&lt;0</formula>
    </cfRule>
  </conditionalFormatting>
  <conditionalFormatting sqref="H89:H110">
    <cfRule type="expression" dxfId="951" priority="17">
      <formula>H89&gt;0</formula>
    </cfRule>
    <cfRule type="expression" dxfId="950" priority="18">
      <formula>H89&lt;0</formula>
    </cfRule>
  </conditionalFormatting>
  <conditionalFormatting sqref="Q10">
    <cfRule type="expression" dxfId="949" priority="15">
      <formula>Q10&gt;0</formula>
    </cfRule>
    <cfRule type="expression" dxfId="948" priority="16">
      <formula>Q10&lt;0</formula>
    </cfRule>
  </conditionalFormatting>
  <conditionalFormatting sqref="J25:J32 J34:J38">
    <cfRule type="expression" dxfId="947" priority="13">
      <formula>J25&gt;0</formula>
    </cfRule>
    <cfRule type="expression" dxfId="946" priority="14">
      <formula>J25&lt;0</formula>
    </cfRule>
  </conditionalFormatting>
  <conditionalFormatting sqref="K25:K30">
    <cfRule type="expression" dxfId="945" priority="11">
      <formula>K25&gt;0</formula>
    </cfRule>
    <cfRule type="expression" dxfId="944" priority="12">
      <formula>K25&lt;0</formula>
    </cfRule>
  </conditionalFormatting>
  <conditionalFormatting sqref="L25:L38">
    <cfRule type="expression" dxfId="943" priority="9">
      <formula>L25&gt;0</formula>
    </cfRule>
    <cfRule type="expression" dxfId="942" priority="10">
      <formula>L25&lt;0</formula>
    </cfRule>
  </conditionalFormatting>
  <conditionalFormatting sqref="F30:F33">
    <cfRule type="expression" dxfId="941" priority="7">
      <formula>F30&gt;0</formula>
    </cfRule>
    <cfRule type="expression" dxfId="940" priority="8">
      <formula>F30&lt;0</formula>
    </cfRule>
  </conditionalFormatting>
  <conditionalFormatting sqref="H30:H33">
    <cfRule type="expression" dxfId="939" priority="5">
      <formula>H30&gt;0</formula>
    </cfRule>
    <cfRule type="expression" dxfId="938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1197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0" t="s">
        <v>78</v>
      </c>
      <c r="P16" s="86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1127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1229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37" priority="49">
      <formula>Q7&gt;0</formula>
    </cfRule>
    <cfRule type="expression" dxfId="936" priority="50">
      <formula>Q7&lt;0</formula>
    </cfRule>
  </conditionalFormatting>
  <conditionalFormatting sqref="Q8">
    <cfRule type="expression" dxfId="935" priority="47">
      <formula>Q8&gt;0</formula>
    </cfRule>
    <cfRule type="expression" dxfId="934" priority="48">
      <formula>Q8&lt;0</formula>
    </cfRule>
  </conditionalFormatting>
  <conditionalFormatting sqref="F26:F38">
    <cfRule type="expression" dxfId="933" priority="45">
      <formula>F26&gt;0</formula>
    </cfRule>
    <cfRule type="expression" dxfId="932" priority="46">
      <formula>F26&lt;0</formula>
    </cfRule>
  </conditionalFormatting>
  <conditionalFormatting sqref="H26:H38">
    <cfRule type="expression" dxfId="931" priority="43">
      <formula>H26&gt;0</formula>
    </cfRule>
    <cfRule type="expression" dxfId="930" priority="44">
      <formula>H26&lt;0</formula>
    </cfRule>
  </conditionalFormatting>
  <conditionalFormatting sqref="H25">
    <cfRule type="expression" dxfId="929" priority="23">
      <formula>H25&gt;0</formula>
    </cfRule>
    <cfRule type="expression" dxfId="928" priority="24">
      <formula>H25&lt;0</formula>
    </cfRule>
  </conditionalFormatting>
  <conditionalFormatting sqref="Q10">
    <cfRule type="expression" dxfId="927" priority="37">
      <formula>Q10&gt;0</formula>
    </cfRule>
    <cfRule type="expression" dxfId="926" priority="38">
      <formula>Q10&lt;0</formula>
    </cfRule>
  </conditionalFormatting>
  <conditionalFormatting sqref="F25">
    <cfRule type="expression" dxfId="925" priority="25">
      <formula>F25&gt;0</formula>
    </cfRule>
    <cfRule type="expression" dxfId="924" priority="26">
      <formula>F25&lt;0</formula>
    </cfRule>
  </conditionalFormatting>
  <conditionalFormatting sqref="J65:K72">
    <cfRule type="expression" dxfId="923" priority="19">
      <formula>J65&gt;0</formula>
    </cfRule>
    <cfRule type="expression" dxfId="922" priority="20">
      <formula>J65&lt;0</formula>
    </cfRule>
  </conditionalFormatting>
  <conditionalFormatting sqref="F65:F83 F89">
    <cfRule type="expression" dxfId="921" priority="17">
      <formula>F65&gt;0</formula>
    </cfRule>
    <cfRule type="expression" dxfId="920" priority="18">
      <formula>F65&lt;0</formula>
    </cfRule>
  </conditionalFormatting>
  <conditionalFormatting sqref="H65:H83 H89">
    <cfRule type="expression" dxfId="919" priority="15">
      <formula>H65&gt;0</formula>
    </cfRule>
    <cfRule type="expression" dxfId="918" priority="16">
      <formula>H65&lt;0</formula>
    </cfRule>
  </conditionalFormatting>
  <conditionalFormatting sqref="J76:J78">
    <cfRule type="expression" dxfId="917" priority="13">
      <formula>J76&gt;0</formula>
    </cfRule>
    <cfRule type="expression" dxfId="916" priority="14">
      <formula>J76&lt;0</formula>
    </cfRule>
  </conditionalFormatting>
  <conditionalFormatting sqref="K76:K78">
    <cfRule type="expression" dxfId="915" priority="11">
      <formula>K76&gt;0</formula>
    </cfRule>
    <cfRule type="expression" dxfId="914" priority="12">
      <formula>K76&lt;0</formula>
    </cfRule>
  </conditionalFormatting>
  <conditionalFormatting sqref="L65:L78">
    <cfRule type="expression" dxfId="913" priority="9">
      <formula>L65&gt;0</formula>
    </cfRule>
    <cfRule type="expression" dxfId="912" priority="10">
      <formula>L65&lt;0</formula>
    </cfRule>
  </conditionalFormatting>
  <conditionalFormatting sqref="F84:F88">
    <cfRule type="expression" dxfId="911" priority="7">
      <formula>F84&gt;0</formula>
    </cfRule>
    <cfRule type="expression" dxfId="910" priority="8">
      <formula>F84&lt;0</formula>
    </cfRule>
  </conditionalFormatting>
  <conditionalFormatting sqref="H84:H88">
    <cfRule type="expression" dxfId="909" priority="5">
      <formula>H84&gt;0</formula>
    </cfRule>
    <cfRule type="expression" dxfId="908" priority="6">
      <formula>H84&lt;0</formula>
    </cfRule>
  </conditionalFormatting>
  <conditionalFormatting sqref="M65:M78">
    <cfRule type="expression" dxfId="907" priority="3">
      <formula>M65&gt;0</formula>
    </cfRule>
    <cfRule type="expression" dxfId="906" priority="4">
      <formula>M65&lt;0</formula>
    </cfRule>
  </conditionalFormatting>
  <conditionalFormatting sqref="M26:M31">
    <cfRule type="expression" dxfId="905" priority="1">
      <formula>M26&gt;0</formula>
    </cfRule>
    <cfRule type="expression" dxfId="90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0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233</v>
      </c>
      <c r="AJ2">
        <f>$Q$2*$Q$4</f>
        <v>9411.9600000000009</v>
      </c>
      <c r="AK2">
        <f ca="1">AJ2*EXP(-$X$2 * AI2/365.25)</f>
        <v>18745.130144144656</v>
      </c>
      <c r="AM2" s="2">
        <f>Q10</f>
        <v>0</v>
      </c>
      <c r="AO2">
        <f ca="1" xml:space="preserve"> (SUM(AB:AB) - SUM(AE:AE) - SUM(AH:AH) - SUM(AK:AK))/SUM(AB:AB)</f>
        <v>-0.53542901162016299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29.624424999999984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233</v>
      </c>
      <c r="AJ3">
        <f t="shared" ref="AJ3:AJ17" si="11">$Q$2*$Q$4</f>
        <v>9411.9600000000009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23.529900000000001</v>
      </c>
      <c r="R4" s="495">
        <v>1.9099999999999999E-2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233</v>
      </c>
      <c r="AJ4">
        <f t="shared" si="11"/>
        <v>9411.9600000000009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9411.9600000000009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233</v>
      </c>
      <c r="AJ5">
        <f t="shared" si="11"/>
        <v>9411.9600000000009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11849.769999999993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233</v>
      </c>
      <c r="AJ6">
        <f t="shared" si="11"/>
        <v>9411.9600000000009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-2437.8099999999922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233</v>
      </c>
      <c r="AJ7">
        <f t="shared" si="11"/>
        <v>9411.9600000000009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-2437.8099999999922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233</v>
      </c>
      <c r="AJ8">
        <f t="shared" si="11"/>
        <v>9411.9600000000009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-0.20572635587019777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233</v>
      </c>
      <c r="AJ9">
        <f t="shared" si="11"/>
        <v>9411.9600000000009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233</v>
      </c>
      <c r="AJ10">
        <f t="shared" si="11"/>
        <v>9411.9600000000009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4.4199082869030466E-2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233</v>
      </c>
      <c r="AJ11">
        <f t="shared" si="11"/>
        <v>9411.9600000000009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1199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233</v>
      </c>
      <c r="AJ12">
        <f t="shared" si="11"/>
        <v>9411.9600000000009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13.841117647058825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233</v>
      </c>
      <c r="AJ13">
        <f t="shared" si="11"/>
        <v>9411.9600000000009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233</v>
      </c>
      <c r="AJ14">
        <f t="shared" si="11"/>
        <v>9411.9600000000009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233</v>
      </c>
      <c r="AJ15">
        <f t="shared" si="11"/>
        <v>9411.9600000000009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233</v>
      </c>
      <c r="AJ16">
        <f t="shared" si="11"/>
        <v>9411.9600000000009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233</v>
      </c>
      <c r="AJ17">
        <f t="shared" si="11"/>
        <v>9411.9600000000009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0" t="s">
        <v>78</v>
      </c>
      <c r="P18" s="860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25.882890000000003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25.647591000000002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25.412292000000004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25.176993000000003</v>
      </c>
      <c r="T22" s="156">
        <v>43288</v>
      </c>
      <c r="U22" t="s">
        <v>1164</v>
      </c>
      <c r="W22" s="134"/>
    </row>
    <row r="23" spans="1:39" x14ac:dyDescent="0.25">
      <c r="O23" s="81">
        <v>1.06</v>
      </c>
      <c r="P23" s="81">
        <f t="shared" si="13"/>
        <v>24.941694000000002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1097</v>
      </c>
      <c r="I24" s="18"/>
      <c r="J24" s="18"/>
      <c r="K24" s="18">
        <f>SUM(K2:K11)</f>
        <v>26733.930000000004</v>
      </c>
      <c r="L24" s="14"/>
      <c r="M24" s="18">
        <f>SUM(M2:M10)</f>
        <v>260</v>
      </c>
      <c r="O24" s="81">
        <v>1.05</v>
      </c>
      <c r="P24" s="81">
        <f t="shared" si="13"/>
        <v>24.706395000000004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24.471096000000003</v>
      </c>
      <c r="T25" s="156">
        <v>43318</v>
      </c>
      <c r="U25" t="s">
        <v>1169</v>
      </c>
      <c r="W25" s="134"/>
    </row>
    <row r="26" spans="1:39" x14ac:dyDescent="0.25">
      <c r="O26" s="81">
        <v>1.03</v>
      </c>
      <c r="P26" s="81">
        <f t="shared" si="13"/>
        <v>24.235797000000002</v>
      </c>
      <c r="W26" s="134"/>
    </row>
    <row r="27" spans="1:39" x14ac:dyDescent="0.25">
      <c r="O27" s="81">
        <v>1.02</v>
      </c>
      <c r="P27" s="81">
        <f t="shared" si="13"/>
        <v>24.000498</v>
      </c>
      <c r="W27" s="134"/>
    </row>
    <row r="28" spans="1:39" x14ac:dyDescent="0.25">
      <c r="O28" s="81">
        <v>1.01</v>
      </c>
      <c r="P28" s="81">
        <f t="shared" si="13"/>
        <v>23.765199000000003</v>
      </c>
      <c r="W28" s="134"/>
    </row>
    <row r="29" spans="1:39" x14ac:dyDescent="0.25">
      <c r="O29" s="81">
        <v>1</v>
      </c>
      <c r="P29" s="81">
        <f t="shared" si="13"/>
        <v>23.529900000000001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23.294601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23.059302000000002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22.824003000000001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22.588704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22.353404999999999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22.118106000000001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21.882807000000003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21.647508000000002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21.412209000000001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21.176910000000003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1114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" si="21">C70*(E70-D70)</f>
        <v>-2436</v>
      </c>
      <c r="G70" s="39">
        <f t="shared" ref="G70" si="22">D70*C70</f>
        <v>11848</v>
      </c>
      <c r="H70" s="222">
        <f t="shared" ref="H70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03" priority="23">
      <formula>F31&gt;0</formula>
    </cfRule>
    <cfRule type="expression" dxfId="902" priority="24">
      <formula>F31&lt;0</formula>
    </cfRule>
  </conditionalFormatting>
  <conditionalFormatting sqref="Q7">
    <cfRule type="expression" dxfId="901" priority="21">
      <formula>Q7&gt;0</formula>
    </cfRule>
    <cfRule type="expression" dxfId="900" priority="22">
      <formula>Q7&lt;0</formula>
    </cfRule>
  </conditionalFormatting>
  <conditionalFormatting sqref="Q8">
    <cfRule type="expression" dxfId="899" priority="19">
      <formula>Q8&gt;0</formula>
    </cfRule>
    <cfRule type="expression" dxfId="898" priority="20">
      <formula>Q8&lt;0</formula>
    </cfRule>
  </conditionalFormatting>
  <conditionalFormatting sqref="F101:F122">
    <cfRule type="expression" dxfId="897" priority="13">
      <formula>F101&gt;0</formula>
    </cfRule>
    <cfRule type="expression" dxfId="896" priority="14">
      <formula>F101&lt;0</formula>
    </cfRule>
  </conditionalFormatting>
  <conditionalFormatting sqref="H101:H122">
    <cfRule type="expression" dxfId="895" priority="11">
      <formula>H101&gt;0</formula>
    </cfRule>
    <cfRule type="expression" dxfId="894" priority="12">
      <formula>H101&lt;0</formula>
    </cfRule>
  </conditionalFormatting>
  <conditionalFormatting sqref="Q10">
    <cfRule type="expression" dxfId="893" priority="9">
      <formula>Q10&gt;0</formula>
    </cfRule>
    <cfRule type="expression" dxfId="892" priority="10">
      <formula>Q10&lt;0</formula>
    </cfRule>
  </conditionalFormatting>
  <conditionalFormatting sqref="J31:J44">
    <cfRule type="expression" dxfId="891" priority="7">
      <formula>J31&gt;0</formula>
    </cfRule>
    <cfRule type="expression" dxfId="890" priority="8">
      <formula>J31&lt;0</formula>
    </cfRule>
  </conditionalFormatting>
  <conditionalFormatting sqref="K31:K44">
    <cfRule type="expression" dxfId="889" priority="5">
      <formula>K31&gt;0</formula>
    </cfRule>
    <cfRule type="expression" dxfId="888" priority="6">
      <formula>K31&lt;0</formula>
    </cfRule>
  </conditionalFormatting>
  <conditionalFormatting sqref="L31:L44">
    <cfRule type="expression" dxfId="887" priority="3">
      <formula>L31&gt;0</formula>
    </cfRule>
    <cfRule type="expression" dxfId="886" priority="4">
      <formula>L31&lt;0</formula>
    </cfRule>
  </conditionalFormatting>
  <conditionalFormatting sqref="H66:H72 F66:F72">
    <cfRule type="expression" dxfId="885" priority="1">
      <formula>F66&gt;0</formula>
    </cfRule>
    <cfRule type="expression" dxfId="884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3" priority="137">
      <formula>F30&gt;0</formula>
    </cfRule>
    <cfRule type="expression" dxfId="882" priority="138">
      <formula>F30&lt;0</formula>
    </cfRule>
  </conditionalFormatting>
  <conditionalFormatting sqref="H47:H58">
    <cfRule type="expression" dxfId="881" priority="129">
      <formula>H47&gt;0</formula>
    </cfRule>
    <cfRule type="expression" dxfId="880" priority="130">
      <formula>H47&lt;0</formula>
    </cfRule>
  </conditionalFormatting>
  <conditionalFormatting sqref="H59">
    <cfRule type="expression" dxfId="879" priority="119">
      <formula>H59&gt;0</formula>
    </cfRule>
    <cfRule type="expression" dxfId="878" priority="120">
      <formula>H59&lt;0</formula>
    </cfRule>
  </conditionalFormatting>
  <conditionalFormatting sqref="H60">
    <cfRule type="expression" dxfId="877" priority="115">
      <formula>H60&gt;0</formula>
    </cfRule>
    <cfRule type="expression" dxfId="876" priority="116">
      <formula>H60&lt;0</formula>
    </cfRule>
  </conditionalFormatting>
  <conditionalFormatting sqref="H61:H66">
    <cfRule type="expression" dxfId="875" priority="111">
      <formula>H61&gt;0</formula>
    </cfRule>
    <cfRule type="expression" dxfId="874" priority="112">
      <formula>H61&lt;0</formula>
    </cfRule>
  </conditionalFormatting>
  <conditionalFormatting sqref="Q8">
    <cfRule type="expression" dxfId="873" priority="95">
      <formula>Q8&gt;0</formula>
    </cfRule>
    <cfRule type="expression" dxfId="872" priority="96">
      <formula>Q8&lt;0</formula>
    </cfRule>
  </conditionalFormatting>
  <conditionalFormatting sqref="Q7">
    <cfRule type="expression" dxfId="871" priority="97">
      <formula>Q7&gt;0</formula>
    </cfRule>
    <cfRule type="expression" dxfId="870" priority="98">
      <formula>Q7&lt;0</formula>
    </cfRule>
  </conditionalFormatting>
  <conditionalFormatting sqref="F178 H178">
    <cfRule type="expression" dxfId="869" priority="93">
      <formula>F178&gt;0</formula>
    </cfRule>
    <cfRule type="expression" dxfId="868" priority="94">
      <formula>F178&lt;0</formula>
    </cfRule>
  </conditionalFormatting>
  <conditionalFormatting sqref="Q10">
    <cfRule type="expression" dxfId="867" priority="87">
      <formula>Q10&gt;0</formula>
    </cfRule>
    <cfRule type="expression" dxfId="866" priority="88">
      <formula>Q10&lt;0</formula>
    </cfRule>
  </conditionalFormatting>
  <conditionalFormatting sqref="Q9">
    <cfRule type="expression" dxfId="865" priority="81">
      <formula>Q9&gt;0</formula>
    </cfRule>
    <cfRule type="expression" dxfId="864" priority="82">
      <formula>Q9&lt;0</formula>
    </cfRule>
  </conditionalFormatting>
  <conditionalFormatting sqref="F201:F248">
    <cfRule type="expression" dxfId="863" priority="41">
      <formula>F201&gt;0</formula>
    </cfRule>
    <cfRule type="expression" dxfId="862" priority="42">
      <formula>F201&lt;0</formula>
    </cfRule>
  </conditionalFormatting>
  <conditionalFormatting sqref="H201:H248">
    <cfRule type="expression" dxfId="861" priority="39">
      <formula>H201&gt;0</formula>
    </cfRule>
    <cfRule type="expression" dxfId="860" priority="40">
      <formula>H201&lt;0</formula>
    </cfRule>
  </conditionalFormatting>
  <conditionalFormatting sqref="J208">
    <cfRule type="expression" dxfId="859" priority="37">
      <formula>J208&gt;0</formula>
    </cfRule>
    <cfRule type="expression" dxfId="858" priority="38">
      <formula>J208&lt;0</formula>
    </cfRule>
  </conditionalFormatting>
  <conditionalFormatting sqref="J214:J215">
    <cfRule type="expression" dxfId="857" priority="35">
      <formula>J214&gt;0</formula>
    </cfRule>
    <cfRule type="expression" dxfId="856" priority="36">
      <formula>J214&lt;0</formula>
    </cfRule>
  </conditionalFormatting>
  <conditionalFormatting sqref="J216">
    <cfRule type="expression" dxfId="855" priority="33">
      <formula>J216&gt;0</formula>
    </cfRule>
    <cfRule type="expression" dxfId="854" priority="34">
      <formula>J216&lt;0</formula>
    </cfRule>
  </conditionalFormatting>
  <conditionalFormatting sqref="J217:J219 J221:J224">
    <cfRule type="expression" dxfId="853" priority="31">
      <formula>J217&gt;0</formula>
    </cfRule>
    <cfRule type="expression" dxfId="852" priority="32">
      <formula>J217&lt;0</formula>
    </cfRule>
  </conditionalFormatting>
  <conditionalFormatting sqref="K208">
    <cfRule type="expression" dxfId="851" priority="29">
      <formula>K208&gt;0</formula>
    </cfRule>
    <cfRule type="expression" dxfId="850" priority="30">
      <formula>K208&lt;0</formula>
    </cfRule>
  </conditionalFormatting>
  <conditionalFormatting sqref="K214:K215">
    <cfRule type="expression" dxfId="849" priority="27">
      <formula>K214&gt;0</formula>
    </cfRule>
    <cfRule type="expression" dxfId="848" priority="28">
      <formula>K214&lt;0</formula>
    </cfRule>
  </conditionalFormatting>
  <conditionalFormatting sqref="K216">
    <cfRule type="expression" dxfId="847" priority="25">
      <formula>K216&gt;0</formula>
    </cfRule>
    <cfRule type="expression" dxfId="846" priority="26">
      <formula>K216&lt;0</formula>
    </cfRule>
  </conditionalFormatting>
  <conditionalFormatting sqref="K217:K224">
    <cfRule type="expression" dxfId="845" priority="23">
      <formula>K217&gt;0</formula>
    </cfRule>
    <cfRule type="expression" dxfId="844" priority="24">
      <formula>K217&lt;0</formula>
    </cfRule>
  </conditionalFormatting>
  <conditionalFormatting sqref="L208">
    <cfRule type="expression" dxfId="843" priority="21">
      <formula>L208&gt;0</formula>
    </cfRule>
    <cfRule type="expression" dxfId="842" priority="22">
      <formula>L208&lt;0</formula>
    </cfRule>
  </conditionalFormatting>
  <conditionalFormatting sqref="L214:L215">
    <cfRule type="expression" dxfId="841" priority="19">
      <formula>L214&gt;0</formula>
    </cfRule>
    <cfRule type="expression" dxfId="840" priority="20">
      <formula>L214&lt;0</formula>
    </cfRule>
  </conditionalFormatting>
  <conditionalFormatting sqref="L216">
    <cfRule type="expression" dxfId="839" priority="17">
      <formula>L216&gt;0</formula>
    </cfRule>
    <cfRule type="expression" dxfId="838" priority="18">
      <formula>L216&lt;0</formula>
    </cfRule>
  </conditionalFormatting>
  <conditionalFormatting sqref="L217:L224">
    <cfRule type="expression" dxfId="837" priority="15">
      <formula>L217&gt;0</formula>
    </cfRule>
    <cfRule type="expression" dxfId="836" priority="16">
      <formula>L217&lt;0</formula>
    </cfRule>
  </conditionalFormatting>
  <conditionalFormatting sqref="K225">
    <cfRule type="expression" dxfId="835" priority="13">
      <formula>K225&gt;0</formula>
    </cfRule>
    <cfRule type="expression" dxfId="834" priority="14">
      <formula>K225&lt;0</formula>
    </cfRule>
  </conditionalFormatting>
  <conditionalFormatting sqref="L225:L232">
    <cfRule type="expression" dxfId="833" priority="11">
      <formula>L225&gt;0</formula>
    </cfRule>
    <cfRule type="expression" dxfId="832" priority="12">
      <formula>L225&lt;0</formula>
    </cfRule>
  </conditionalFormatting>
  <conditionalFormatting sqref="K226">
    <cfRule type="expression" dxfId="831" priority="9">
      <formula>K226&gt;0</formula>
    </cfRule>
    <cfRule type="expression" dxfId="830" priority="10">
      <formula>K226&lt;0</formula>
    </cfRule>
  </conditionalFormatting>
  <conditionalFormatting sqref="K227">
    <cfRule type="expression" dxfId="829" priority="7">
      <formula>K227&gt;0</formula>
    </cfRule>
    <cfRule type="expression" dxfId="828" priority="8">
      <formula>K227&lt;0</formula>
    </cfRule>
  </conditionalFormatting>
  <conditionalFormatting sqref="K228:K248">
    <cfRule type="expression" dxfId="827" priority="5">
      <formula>K228&gt;0</formula>
    </cfRule>
    <cfRule type="expression" dxfId="826" priority="6">
      <formula>K228&lt;0</formula>
    </cfRule>
  </conditionalFormatting>
  <conditionalFormatting sqref="L233:L237">
    <cfRule type="expression" dxfId="825" priority="3">
      <formula>L233&gt;0</formula>
    </cfRule>
    <cfRule type="expression" dxfId="824" priority="4">
      <formula>L233&lt;0</formula>
    </cfRule>
  </conditionalFormatting>
  <conditionalFormatting sqref="L238:L243">
    <cfRule type="expression" dxfId="823" priority="1">
      <formula>L238&gt;0</formula>
    </cfRule>
    <cfRule type="expression" dxfId="82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0" t="s">
        <v>78</v>
      </c>
      <c r="P40" s="8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1" priority="11">
      <formula>F27&gt;0</formula>
    </cfRule>
    <cfRule type="expression" dxfId="820" priority="12">
      <formula>F27&lt;0</formula>
    </cfRule>
  </conditionalFormatting>
  <conditionalFormatting sqref="H27:H29">
    <cfRule type="expression" dxfId="819" priority="9">
      <formula>H27&gt;0</formula>
    </cfRule>
    <cfRule type="expression" dxfId="818" priority="10">
      <formula>H27&lt;0</formula>
    </cfRule>
  </conditionalFormatting>
  <conditionalFormatting sqref="F23:F26">
    <cfRule type="expression" dxfId="817" priority="7">
      <formula>F23&gt;0</formula>
    </cfRule>
    <cfRule type="expression" dxfId="816" priority="8">
      <formula>F23&lt;0</formula>
    </cfRule>
  </conditionalFormatting>
  <conditionalFormatting sqref="H23:H26">
    <cfRule type="expression" dxfId="815" priority="5">
      <formula>H23&gt;0</formula>
    </cfRule>
    <cfRule type="expression" dxfId="814" priority="6">
      <formula>H23&lt;0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0" t="s">
        <v>78</v>
      </c>
      <c r="P40" s="8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09" priority="7">
      <formula>F21&gt;0</formula>
    </cfRule>
    <cfRule type="expression" dxfId="808" priority="8">
      <formula>F21&lt;0</formula>
    </cfRule>
  </conditionalFormatting>
  <conditionalFormatting sqref="F22">
    <cfRule type="expression" dxfId="807" priority="5">
      <formula>F22&gt;0</formula>
    </cfRule>
    <cfRule type="expression" dxfId="806" priority="6">
      <formula>F22&lt;0</formula>
    </cfRule>
  </conditionalFormatting>
  <conditionalFormatting sqref="Q8">
    <cfRule type="expression" dxfId="805" priority="1">
      <formula>Q8&gt;0</formula>
    </cfRule>
    <cfRule type="expression" dxfId="804" priority="2">
      <formula>Q8&lt;0</formula>
    </cfRule>
  </conditionalFormatting>
  <conditionalFormatting sqref="Q7">
    <cfRule type="expression" dxfId="803" priority="3">
      <formula>Q7&gt;0</formula>
    </cfRule>
    <cfRule type="expression" dxfId="8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0" t="s">
        <v>78</v>
      </c>
      <c r="P44" s="8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1" priority="17">
      <formula>F38&gt;0</formula>
    </cfRule>
    <cfRule type="expression" dxfId="800" priority="18">
      <formula>F38&lt;0</formula>
    </cfRule>
  </conditionalFormatting>
  <conditionalFormatting sqref="H38:H72">
    <cfRule type="expression" dxfId="799" priority="9">
      <formula>H38&gt;0</formula>
    </cfRule>
    <cfRule type="expression" dxfId="798" priority="10">
      <formula>H38&lt;0</formula>
    </cfRule>
  </conditionalFormatting>
  <conditionalFormatting sqref="F21:F37">
    <cfRule type="expression" dxfId="797" priority="7">
      <formula>F21&gt;0</formula>
    </cfRule>
    <cfRule type="expression" dxfId="796" priority="8">
      <formula>F21&lt;0</formula>
    </cfRule>
  </conditionalFormatting>
  <conditionalFormatting sqref="H21:H37">
    <cfRule type="expression" dxfId="795" priority="5">
      <formula>H21&gt;0</formula>
    </cfRule>
    <cfRule type="expression" dxfId="794" priority="6">
      <formula>H21&lt;0</formula>
    </cfRule>
  </conditionalFormatting>
  <conditionalFormatting sqref="Q8">
    <cfRule type="expression" dxfId="793" priority="1">
      <formula>Q8&gt;0</formula>
    </cfRule>
    <cfRule type="expression" dxfId="792" priority="2">
      <formula>Q8&lt;0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0" t="s">
        <v>78</v>
      </c>
      <c r="P46" s="86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89" priority="11">
      <formula>F24&gt;0</formula>
    </cfRule>
    <cfRule type="expression" dxfId="788" priority="12">
      <formula>F24&lt;0</formula>
    </cfRule>
  </conditionalFormatting>
  <conditionalFormatting sqref="H27:H30">
    <cfRule type="expression" dxfId="787" priority="9">
      <formula>H27&gt;0</formula>
    </cfRule>
    <cfRule type="expression" dxfId="786" priority="10">
      <formula>H27&lt;0</formula>
    </cfRule>
  </conditionalFormatting>
  <conditionalFormatting sqref="F25">
    <cfRule type="expression" dxfId="785" priority="7">
      <formula>F25&gt;0</formula>
    </cfRule>
    <cfRule type="expression" dxfId="784" priority="8">
      <formula>F25&lt;0</formula>
    </cfRule>
  </conditionalFormatting>
  <conditionalFormatting sqref="H24:H26">
    <cfRule type="expression" dxfId="783" priority="5">
      <formula>H24&gt;0</formula>
    </cfRule>
    <cfRule type="expression" dxfId="782" priority="6">
      <formula>H24&lt;0</formula>
    </cfRule>
  </conditionalFormatting>
  <conditionalFormatting sqref="Q7">
    <cfRule type="expression" dxfId="781" priority="3">
      <formula>Q7&gt;0</formula>
    </cfRule>
    <cfRule type="expression" dxfId="780" priority="4">
      <formula>Q7&lt;0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77" priority="17">
      <formula>F28&gt;0</formula>
    </cfRule>
    <cfRule type="expression" dxfId="776" priority="18">
      <formula>F28&lt;0</formula>
    </cfRule>
  </conditionalFormatting>
  <conditionalFormatting sqref="F28 F33:F35">
    <cfRule type="expression" dxfId="775" priority="19">
      <formula>F28&gt;0</formula>
    </cfRule>
    <cfRule type="expression" dxfId="774" priority="20">
      <formula>F28&lt;0</formula>
    </cfRule>
  </conditionalFormatting>
  <conditionalFormatting sqref="H28 H33:H35">
    <cfRule type="expression" dxfId="773" priority="15">
      <formula>H28&gt;0</formula>
    </cfRule>
    <cfRule type="expression" dxfId="772" priority="16">
      <formula>H28&lt;0</formula>
    </cfRule>
  </conditionalFormatting>
  <conditionalFormatting sqref="F21:F27">
    <cfRule type="expression" dxfId="771" priority="13">
      <formula>F21&gt;0</formula>
    </cfRule>
    <cfRule type="expression" dxfId="770" priority="14">
      <formula>F21&lt;0</formula>
    </cfRule>
  </conditionalFormatting>
  <conditionalFormatting sqref="H21:H27">
    <cfRule type="expression" dxfId="769" priority="11">
      <formula>H21&gt;0</formula>
    </cfRule>
    <cfRule type="expression" dxfId="768" priority="12">
      <formula>H21&lt;0</formula>
    </cfRule>
  </conditionalFormatting>
  <conditionalFormatting sqref="Q8">
    <cfRule type="expression" dxfId="767" priority="7">
      <formula>Q8&gt;0</formula>
    </cfRule>
    <cfRule type="expression" dxfId="766" priority="8">
      <formula>Q8&lt;0</formula>
    </cfRule>
  </conditionalFormatting>
  <conditionalFormatting sqref="Q7">
    <cfRule type="expression" dxfId="765" priority="9">
      <formula>Q7&gt;0</formula>
    </cfRule>
    <cfRule type="expression" dxfId="764" priority="10">
      <formula>Q7&lt;0</formula>
    </cfRule>
  </conditionalFormatting>
  <conditionalFormatting sqref="F29:F32">
    <cfRule type="expression" dxfId="763" priority="5">
      <formula>F29&gt;0</formula>
    </cfRule>
    <cfRule type="expression" dxfId="762" priority="6">
      <formula>F29&lt;0</formula>
    </cfRule>
  </conditionalFormatting>
  <conditionalFormatting sqref="H29:H32">
    <cfRule type="expression" dxfId="761" priority="3">
      <formula>H29&gt;0</formula>
    </cfRule>
    <cfRule type="expression" dxfId="760" priority="4">
      <formula>H29&lt;0</formula>
    </cfRule>
  </conditionalFormatting>
  <conditionalFormatting sqref="M37">
    <cfRule type="expression" dxfId="759" priority="1">
      <formula>M37&gt;0</formula>
    </cfRule>
    <cfRule type="expression" dxfId="75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0" t="s">
        <v>78</v>
      </c>
      <c r="Q17" s="86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57" priority="47">
      <formula>F26&gt;0</formula>
    </cfRule>
    <cfRule type="expression" dxfId="75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5" priority="35">
      <formula>F22&gt;0</formula>
    </cfRule>
    <cfRule type="expression" dxfId="754" priority="36">
      <formula>F22&lt;0</formula>
    </cfRule>
  </conditionalFormatting>
  <conditionalFormatting sqref="H22:H25">
    <cfRule type="expression" dxfId="753" priority="33">
      <formula>H22&gt;0</formula>
    </cfRule>
    <cfRule type="expression" dxfId="752" priority="34">
      <formula>H22&lt;0</formula>
    </cfRule>
  </conditionalFormatting>
  <conditionalFormatting sqref="Q8">
    <cfRule type="expression" dxfId="751" priority="29">
      <formula>Q8&gt;0</formula>
    </cfRule>
    <cfRule type="expression" dxfId="750" priority="30">
      <formula>Q8&lt;0</formula>
    </cfRule>
  </conditionalFormatting>
  <conditionalFormatting sqref="Q7">
    <cfRule type="expression" dxfId="749" priority="31">
      <formula>Q7&gt;0</formula>
    </cfRule>
    <cfRule type="expression" dxfId="748" priority="32">
      <formula>Q7&lt;0</formula>
    </cfRule>
  </conditionalFormatting>
  <conditionalFormatting sqref="F72:F74">
    <cfRule type="expression" dxfId="747" priority="27">
      <formula>F72&gt;0</formula>
    </cfRule>
    <cfRule type="expression" dxfId="746" priority="28">
      <formula>F72&lt;0</formula>
    </cfRule>
  </conditionalFormatting>
  <conditionalFormatting sqref="F75:F82">
    <cfRule type="expression" dxfId="745" priority="23">
      <formula>F75&gt;0</formula>
    </cfRule>
    <cfRule type="expression" dxfId="744" priority="24">
      <formula>F75&lt;0</formula>
    </cfRule>
  </conditionalFormatting>
  <conditionalFormatting sqref="F75:F82">
    <cfRule type="expression" dxfId="743" priority="25">
      <formula>F75&gt;0</formula>
    </cfRule>
    <cfRule type="expression" dxfId="742" priority="26">
      <formula>F75&lt;0</formula>
    </cfRule>
  </conditionalFormatting>
  <conditionalFormatting sqref="H72:H82">
    <cfRule type="expression" dxfId="741" priority="21">
      <formula>H72&gt;0</formula>
    </cfRule>
    <cfRule type="expression" dxfId="740" priority="22">
      <formula>H72&lt;0</formula>
    </cfRule>
  </conditionalFormatting>
  <conditionalFormatting sqref="F68:F71">
    <cfRule type="expression" dxfId="739" priority="19">
      <formula>F68&gt;0</formula>
    </cfRule>
    <cfRule type="expression" dxfId="738" priority="20">
      <formula>F68&lt;0</formula>
    </cfRule>
  </conditionalFormatting>
  <conditionalFormatting sqref="H68:H71">
    <cfRule type="expression" dxfId="737" priority="17">
      <formula>H68&gt;0</formula>
    </cfRule>
    <cfRule type="expression" dxfId="736" priority="18">
      <formula>H68&lt;0</formula>
    </cfRule>
  </conditionalFormatting>
  <conditionalFormatting sqref="Q10">
    <cfRule type="expression" dxfId="735" priority="15">
      <formula>Q10&gt;0</formula>
    </cfRule>
    <cfRule type="expression" dxfId="734" priority="16">
      <formula>Q10&lt;0</formula>
    </cfRule>
  </conditionalFormatting>
  <conditionalFormatting sqref="H43 F43">
    <cfRule type="expression" dxfId="733" priority="11">
      <formula>F43&gt;0</formula>
    </cfRule>
    <cfRule type="expression" dxfId="732" priority="12">
      <formula>F43&lt;0</formula>
    </cfRule>
  </conditionalFormatting>
  <conditionalFormatting sqref="H37:H39 F37:F39">
    <cfRule type="expression" dxfId="731" priority="9">
      <formula>F37&gt;0</formula>
    </cfRule>
    <cfRule type="expression" dxfId="730" priority="10">
      <formula>F37&lt;0</formula>
    </cfRule>
  </conditionalFormatting>
  <conditionalFormatting sqref="H35:H36 F35:F36">
    <cfRule type="expression" dxfId="729" priority="7">
      <formula>F35&gt;0</formula>
    </cfRule>
    <cfRule type="expression" dxfId="728" priority="8">
      <formula>F35&lt;0</formula>
    </cfRule>
  </conditionalFormatting>
  <conditionalFormatting sqref="H41:H42 F41:F42 J40:J41">
    <cfRule type="expression" dxfId="727" priority="5">
      <formula>F40&gt;0</formula>
    </cfRule>
    <cfRule type="expression" dxfId="726" priority="6">
      <formula>F40&lt;0</formula>
    </cfRule>
  </conditionalFormatting>
  <conditionalFormatting sqref="H40 F40">
    <cfRule type="expression" dxfId="725" priority="3">
      <formula>F40&gt;0</formula>
    </cfRule>
    <cfRule type="expression" dxfId="724" priority="4">
      <formula>F40&lt;0</formula>
    </cfRule>
  </conditionalFormatting>
  <conditionalFormatting sqref="J42:J45">
    <cfRule type="expression" dxfId="723" priority="1">
      <formula>J42&gt;0</formula>
    </cfRule>
    <cfRule type="expression" dxfId="72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1" priority="29">
      <formula>F40&gt;0</formula>
    </cfRule>
    <cfRule type="expression" dxfId="720" priority="30">
      <formula>F40&lt;0</formula>
    </cfRule>
  </conditionalFormatting>
  <conditionalFormatting sqref="F40:F45">
    <cfRule type="expression" dxfId="719" priority="31">
      <formula>F40&gt;0</formula>
    </cfRule>
    <cfRule type="expression" dxfId="718" priority="32">
      <formula>F40&lt;0</formula>
    </cfRule>
  </conditionalFormatting>
  <conditionalFormatting sqref="H40:H45">
    <cfRule type="expression" dxfId="717" priority="27">
      <formula>H40&gt;0</formula>
    </cfRule>
    <cfRule type="expression" dxfId="716" priority="28">
      <formula>H40&lt;0</formula>
    </cfRule>
  </conditionalFormatting>
  <conditionalFormatting sqref="F23:F39">
    <cfRule type="expression" dxfId="715" priority="13">
      <formula>F23&gt;0</formula>
    </cfRule>
    <cfRule type="expression" dxfId="714" priority="14">
      <formula>F23&lt;0</formula>
    </cfRule>
  </conditionalFormatting>
  <conditionalFormatting sqref="H23:H39">
    <cfRule type="expression" dxfId="713" priority="11">
      <formula>H23&gt;0</formula>
    </cfRule>
    <cfRule type="expression" dxfId="712" priority="12">
      <formula>H23&lt;0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Q8">
    <cfRule type="expression" dxfId="709" priority="7">
      <formula>Q8&gt;0</formula>
    </cfRule>
    <cfRule type="expression" dxfId="708" priority="8">
      <formula>Q8&lt;0</formula>
    </cfRule>
  </conditionalFormatting>
  <conditionalFormatting sqref="Q10">
    <cfRule type="expression" dxfId="707" priority="1">
      <formula>Q10&gt;0</formula>
    </cfRule>
    <cfRule type="expression" dxfId="70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5" priority="39">
      <formula>Q12&gt;0</formula>
    </cfRule>
    <cfRule type="expression" dxfId="70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3" priority="33">
      <formula>F25&gt;0</formula>
    </cfRule>
    <cfRule type="expression" dxfId="702" priority="34">
      <formula>F25&lt;0</formula>
    </cfRule>
  </conditionalFormatting>
  <conditionalFormatting sqref="F30">
    <cfRule type="expression" dxfId="701" priority="31">
      <formula>F30&gt;0</formula>
    </cfRule>
    <cfRule type="expression" dxfId="700" priority="32">
      <formula>F30&lt;0</formula>
    </cfRule>
  </conditionalFormatting>
  <conditionalFormatting sqref="F31">
    <cfRule type="expression" dxfId="699" priority="29">
      <formula>F31&gt;0</formula>
    </cfRule>
    <cfRule type="expression" dxfId="698" priority="30">
      <formula>F31&lt;0</formula>
    </cfRule>
  </conditionalFormatting>
  <conditionalFormatting sqref="F32:F34">
    <cfRule type="expression" dxfId="697" priority="27">
      <formula>F32&gt;0</formula>
    </cfRule>
    <cfRule type="expression" dxfId="696" priority="28">
      <formula>F32&lt;0</formula>
    </cfRule>
  </conditionalFormatting>
  <conditionalFormatting sqref="H25:H29">
    <cfRule type="expression" dxfId="695" priority="25">
      <formula>H25&gt;0</formula>
    </cfRule>
    <cfRule type="expression" dxfId="694" priority="26">
      <formula>H25&lt;0</formula>
    </cfRule>
  </conditionalFormatting>
  <conditionalFormatting sqref="H30">
    <cfRule type="expression" dxfId="693" priority="23">
      <formula>H30&gt;0</formula>
    </cfRule>
    <cfRule type="expression" dxfId="692" priority="24">
      <formula>H30&lt;0</formula>
    </cfRule>
  </conditionalFormatting>
  <conditionalFormatting sqref="H31">
    <cfRule type="expression" dxfId="691" priority="21">
      <formula>H31&gt;0</formula>
    </cfRule>
    <cfRule type="expression" dxfId="690" priority="22">
      <formula>H31&lt;0</formula>
    </cfRule>
  </conditionalFormatting>
  <conditionalFormatting sqref="H32:H34">
    <cfRule type="expression" dxfId="689" priority="19">
      <formula>H32&gt;0</formula>
    </cfRule>
    <cfRule type="expression" dxfId="688" priority="20">
      <formula>H32&lt;0</formula>
    </cfRule>
  </conditionalFormatting>
  <conditionalFormatting sqref="F35">
    <cfRule type="expression" dxfId="687" priority="17">
      <formula>F35&gt;0</formula>
    </cfRule>
    <cfRule type="expression" dxfId="686" priority="18">
      <formula>F35&lt;0</formula>
    </cfRule>
  </conditionalFormatting>
  <conditionalFormatting sqref="H35">
    <cfRule type="expression" dxfId="685" priority="15">
      <formula>H35&gt;0</formula>
    </cfRule>
    <cfRule type="expression" dxfId="684" priority="16">
      <formula>H35&lt;0</formula>
    </cfRule>
  </conditionalFormatting>
  <conditionalFormatting sqref="F36">
    <cfRule type="expression" dxfId="683" priority="13">
      <formula>F36&gt;0</formula>
    </cfRule>
    <cfRule type="expression" dxfId="682" priority="14">
      <formula>F36&lt;0</formula>
    </cfRule>
  </conditionalFormatting>
  <conditionalFormatting sqref="H36">
    <cfRule type="expression" dxfId="681" priority="11">
      <formula>H36&gt;0</formula>
    </cfRule>
    <cfRule type="expression" dxfId="680" priority="12">
      <formula>H36&lt;0</formula>
    </cfRule>
  </conditionalFormatting>
  <conditionalFormatting sqref="H23:H24">
    <cfRule type="expression" dxfId="679" priority="5">
      <formula>H23&gt;0</formula>
    </cfRule>
    <cfRule type="expression" dxfId="678" priority="6">
      <formula>H23&lt;0</formula>
    </cfRule>
  </conditionalFormatting>
  <conditionalFormatting sqref="F23:F24">
    <cfRule type="expression" dxfId="677" priority="7">
      <formula>F23&gt;0</formula>
    </cfRule>
    <cfRule type="expression" dxfId="676" priority="8">
      <formula>F23&lt;0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58.86</v>
      </c>
      <c r="R4" s="475">
        <v>3.3999999999999998E-3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7063.2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2929.1599999999953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1324.5799999999936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0.23081855916579111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2.9221882432891606E-2</v>
      </c>
      <c r="R11">
        <v>0.43</v>
      </c>
      <c r="T11" s="83">
        <v>43294</v>
      </c>
      <c r="U11" t="s">
        <v>1177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1271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13.022123893805311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64.746000000000009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64.15740000000001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63.568800000000003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62.980200000000004</v>
      </c>
      <c r="W20" s="2"/>
      <c r="X20" s="134"/>
    </row>
    <row r="21" spans="1:33" x14ac:dyDescent="0.25">
      <c r="P21" s="81">
        <v>1.06</v>
      </c>
      <c r="Q21" s="81">
        <f t="shared" si="2"/>
        <v>62.391600000000004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61.803000000000004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61.214400000000005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60.625799999999998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60.037199999999999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59.448599999999999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58.86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58.2714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57.6828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57.094200000000001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56.505599999999994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55.916999999999994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55.328399999999995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54.739800000000002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54.151200000000003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53.562600000000003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52.974000000000004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1124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1126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>C50*(E50-D50)</f>
        <v>904.5599999999996</v>
      </c>
      <c r="G50" s="39">
        <f>D50*C50</f>
        <v>5738.64</v>
      </c>
      <c r="H50" s="222">
        <f>(E50-D50)/D50</f>
        <v>0.15762619714775619</v>
      </c>
      <c r="I50" s="832" t="s">
        <v>1259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>C51*(E51-D51)</f>
        <v>1136.1839999999995</v>
      </c>
      <c r="G51" s="39">
        <f>D51*C51</f>
        <v>5738.616</v>
      </c>
      <c r="H51" s="222">
        <f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>C52*(E52-D52)</f>
        <v>1320.9839999999995</v>
      </c>
      <c r="G52" s="39">
        <f>D52*C52</f>
        <v>5738.616</v>
      </c>
      <c r="H52" s="222">
        <f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>C53*(E53-D53)</f>
        <v>1227.3839999999993</v>
      </c>
      <c r="G53" s="39">
        <f>D53*C53</f>
        <v>5738.616</v>
      </c>
      <c r="H53" s="222">
        <f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>C54*(E54-D54)</f>
        <v>1174.8</v>
      </c>
      <c r="G54" s="39">
        <f>D54*C54</f>
        <v>5738.4</v>
      </c>
      <c r="H54" s="222">
        <f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6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6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7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6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7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6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7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6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7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6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7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6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7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6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7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6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8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8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8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8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8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8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1" priority="69">
      <formula>J8&gt;0</formula>
    </cfRule>
    <cfRule type="expression" dxfId="670" priority="70">
      <formula>J8&lt;0</formula>
    </cfRule>
  </conditionalFormatting>
  <conditionalFormatting sqref="Q7">
    <cfRule type="expression" dxfId="669" priority="71">
      <formula>Q7&gt;0</formula>
    </cfRule>
    <cfRule type="expression" dxfId="668" priority="72">
      <formula>Q7&lt;0</formula>
    </cfRule>
  </conditionalFormatting>
  <conditionalFormatting sqref="M62">
    <cfRule type="expression" dxfId="667" priority="59">
      <formula>M62&gt;0</formula>
    </cfRule>
    <cfRule type="expression" dxfId="666" priority="60">
      <formula>M62&lt;0</formula>
    </cfRule>
  </conditionalFormatting>
  <conditionalFormatting sqref="M62">
    <cfRule type="expression" dxfId="665" priority="61">
      <formula>M62&gt;0</formula>
    </cfRule>
    <cfRule type="expression" dxfId="664" priority="62">
      <formula>M62&lt;0</formula>
    </cfRule>
  </conditionalFormatting>
  <conditionalFormatting sqref="F24:F54">
    <cfRule type="expression" dxfId="663" priority="47">
      <formula>F24&gt;0</formula>
    </cfRule>
    <cfRule type="expression" dxfId="662" priority="48">
      <formula>F24&lt;0</formula>
    </cfRule>
  </conditionalFormatting>
  <conditionalFormatting sqref="F24:F54">
    <cfRule type="expression" dxfId="661" priority="49">
      <formula>F24&gt;0</formula>
    </cfRule>
    <cfRule type="expression" dxfId="660" priority="50">
      <formula>F24&lt;0</formula>
    </cfRule>
  </conditionalFormatting>
  <conditionalFormatting sqref="H24:H54">
    <cfRule type="expression" dxfId="659" priority="45">
      <formula>H24&gt;0</formula>
    </cfRule>
    <cfRule type="expression" dxfId="658" priority="46">
      <formula>H24&lt;0</formula>
    </cfRule>
  </conditionalFormatting>
  <conditionalFormatting sqref="J27:J38">
    <cfRule type="expression" dxfId="657" priority="15">
      <formula>J27&gt;0</formula>
    </cfRule>
    <cfRule type="expression" dxfId="656" priority="16">
      <formula>J27&lt;0</formula>
    </cfRule>
  </conditionalFormatting>
  <conditionalFormatting sqref="J27:J38">
    <cfRule type="expression" dxfId="655" priority="17">
      <formula>J27&gt;0</formula>
    </cfRule>
    <cfRule type="expression" dxfId="654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3" priority="11">
      <formula>J39&gt;0</formula>
    </cfRule>
    <cfRule type="expression" dxfId="652" priority="12">
      <formula>J39&lt;0</formula>
    </cfRule>
  </conditionalFormatting>
  <conditionalFormatting sqref="J39">
    <cfRule type="expression" dxfId="651" priority="13">
      <formula>J39&gt;0</formula>
    </cfRule>
    <cfRule type="expression" dxfId="650" priority="14">
      <formula>J39&lt;0</formula>
    </cfRule>
  </conditionalFormatting>
  <conditionalFormatting sqref="J51:J56">
    <cfRule type="expression" dxfId="649" priority="1">
      <formula>J51&gt;0</formula>
    </cfRule>
    <cfRule type="expression" dxfId="648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47" priority="66">
      <formula>F22&gt;0</formula>
    </cfRule>
    <cfRule type="expression" dxfId="64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5" priority="53">
      <formula>F41&gt;0</formula>
    </cfRule>
    <cfRule type="expression" dxfId="644" priority="54">
      <formula>F41&lt;0</formula>
    </cfRule>
  </conditionalFormatting>
  <conditionalFormatting sqref="F41">
    <cfRule type="expression" dxfId="643" priority="57">
      <formula>F41&gt;0</formula>
    </cfRule>
    <cfRule type="expression" dxfId="642" priority="58">
      <formula>F41&lt;0</formula>
    </cfRule>
  </conditionalFormatting>
  <conditionalFormatting sqref="H41">
    <cfRule type="expression" dxfId="641" priority="35">
      <formula>H41&gt;0</formula>
    </cfRule>
    <cfRule type="expression" dxfId="640" priority="36">
      <formula>H41&lt;0</formula>
    </cfRule>
  </conditionalFormatting>
  <conditionalFormatting sqref="F89:F95">
    <cfRule type="expression" dxfId="639" priority="29">
      <formula>F89&gt;0</formula>
    </cfRule>
    <cfRule type="expression" dxfId="638" priority="30">
      <formula>F89&lt;0</formula>
    </cfRule>
  </conditionalFormatting>
  <conditionalFormatting sqref="F96:F110">
    <cfRule type="expression" dxfId="637" priority="25">
      <formula>F96&gt;0</formula>
    </cfRule>
    <cfRule type="expression" dxfId="636" priority="26">
      <formula>F96&lt;0</formula>
    </cfRule>
  </conditionalFormatting>
  <conditionalFormatting sqref="F96:F110">
    <cfRule type="expression" dxfId="635" priority="27">
      <formula>F96&gt;0</formula>
    </cfRule>
    <cfRule type="expression" dxfId="634" priority="28">
      <formula>F96&lt;0</formula>
    </cfRule>
  </conditionalFormatting>
  <conditionalFormatting sqref="H89:H100">
    <cfRule type="expression" dxfId="633" priority="23">
      <formula>H89&gt;0</formula>
    </cfRule>
    <cfRule type="expression" dxfId="632" priority="24">
      <formula>H89&lt;0</formula>
    </cfRule>
  </conditionalFormatting>
  <conditionalFormatting sqref="H101">
    <cfRule type="expression" dxfId="631" priority="21">
      <formula>H101&gt;0</formula>
    </cfRule>
    <cfRule type="expression" dxfId="630" priority="22">
      <formula>H101&lt;0</formula>
    </cfRule>
  </conditionalFormatting>
  <conditionalFormatting sqref="F111:F116">
    <cfRule type="expression" dxfId="629" priority="19">
      <formula>F111&gt;0</formula>
    </cfRule>
    <cfRule type="expression" dxfId="628" priority="20">
      <formula>F111&lt;0</formula>
    </cfRule>
  </conditionalFormatting>
  <conditionalFormatting sqref="H103:H116">
    <cfRule type="expression" dxfId="627" priority="17">
      <formula>H103&gt;0</formula>
    </cfRule>
    <cfRule type="expression" dxfId="626" priority="18">
      <formula>H103&lt;0</formula>
    </cfRule>
  </conditionalFormatting>
  <conditionalFormatting sqref="H102">
    <cfRule type="expression" dxfId="625" priority="15">
      <formula>H102&gt;0</formula>
    </cfRule>
    <cfRule type="expression" dxfId="624" priority="16">
      <formula>H102&lt;0</formula>
    </cfRule>
  </conditionalFormatting>
  <conditionalFormatting sqref="M42">
    <cfRule type="expression" dxfId="623" priority="13">
      <formula>M42&gt;0</formula>
    </cfRule>
    <cfRule type="expression" dxfId="622" priority="14">
      <formula>M42&lt;0</formula>
    </cfRule>
  </conditionalFormatting>
  <conditionalFormatting sqref="Q7">
    <cfRule type="expression" dxfId="621" priority="9">
      <formula>Q7&gt;0</formula>
    </cfRule>
    <cfRule type="expression" dxfId="620" priority="10">
      <formula>Q7&lt;0</formula>
    </cfRule>
  </conditionalFormatting>
  <conditionalFormatting sqref="Q8">
    <cfRule type="expression" dxfId="619" priority="7">
      <formula>Q8&gt;0</formula>
    </cfRule>
    <cfRule type="expression" dxfId="618" priority="8">
      <formula>Q8&lt;0</formula>
    </cfRule>
  </conditionalFormatting>
  <conditionalFormatting sqref="F117:F130 H117:H130">
    <cfRule type="expression" dxfId="617" priority="1">
      <formula>F117&gt;0</formula>
    </cfRule>
    <cfRule type="expression" dxfId="61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5" priority="84">
      <formula>F7&gt;0</formula>
    </cfRule>
    <cfRule type="expression" dxfId="614" priority="85">
      <formula>F7&lt;0</formula>
    </cfRule>
  </conditionalFormatting>
  <conditionalFormatting sqref="Q8">
    <cfRule type="expression" dxfId="613" priority="82">
      <formula>Q8&gt;0</formula>
    </cfRule>
    <cfRule type="expression" dxfId="612" priority="83">
      <formula>Q8&lt;0</formula>
    </cfRule>
  </conditionalFormatting>
  <conditionalFormatting sqref="F29:F36">
    <cfRule type="expression" dxfId="611" priority="62">
      <formula>F29&gt;0</formula>
    </cfRule>
    <cfRule type="expression" dxfId="610" priority="63">
      <formula>F29&lt;0</formula>
    </cfRule>
  </conditionalFormatting>
  <conditionalFormatting sqref="J32:J38">
    <cfRule type="expression" dxfId="609" priority="57">
      <formula>J32&gt;0</formula>
    </cfRule>
    <cfRule type="expression" dxfId="608" priority="58">
      <formula>J32&lt;0</formula>
    </cfRule>
  </conditionalFormatting>
  <conditionalFormatting sqref="M42">
    <cfRule type="expression" dxfId="607" priority="55">
      <formula>M42&gt;0</formula>
    </cfRule>
    <cfRule type="expression" dxfId="606" priority="56">
      <formula>M42&lt;0</formula>
    </cfRule>
  </conditionalFormatting>
  <conditionalFormatting sqref="F98:F134 H98:H134 H137:H142 F137:F142 F144:F153 H144:H153">
    <cfRule type="expression" dxfId="605" priority="53">
      <formula>F98&gt;0</formula>
    </cfRule>
    <cfRule type="expression" dxfId="604" priority="54">
      <formula>F98&lt;0</formula>
    </cfRule>
  </conditionalFormatting>
  <conditionalFormatting sqref="F90:F97">
    <cfRule type="expression" dxfId="603" priority="51">
      <formula>F90&gt;0</formula>
    </cfRule>
    <cfRule type="expression" dxfId="602" priority="52">
      <formula>F90&lt;0</formula>
    </cfRule>
  </conditionalFormatting>
  <conditionalFormatting sqref="H90:H97">
    <cfRule type="expression" dxfId="601" priority="49">
      <formula>H90&gt;0</formula>
    </cfRule>
    <cfRule type="expression" dxfId="600" priority="50">
      <formula>H90&lt;0</formula>
    </cfRule>
  </conditionalFormatting>
  <conditionalFormatting sqref="F135:F136 H135:H136">
    <cfRule type="expression" dxfId="599" priority="47">
      <formula>F135&gt;0</formula>
    </cfRule>
    <cfRule type="expression" dxfId="598" priority="48">
      <formula>F135&lt;0</formula>
    </cfRule>
  </conditionalFormatting>
  <conditionalFormatting sqref="H143 F143">
    <cfRule type="expression" dxfId="597" priority="45">
      <formula>F143&gt;0</formula>
    </cfRule>
    <cfRule type="expression" dxfId="596" priority="46">
      <formula>F143&lt;0</formula>
    </cfRule>
  </conditionalFormatting>
  <conditionalFormatting sqref="F154:F161">
    <cfRule type="expression" dxfId="595" priority="31">
      <formula>F154&gt;0</formula>
    </cfRule>
    <cfRule type="expression" dxfId="594" priority="32">
      <formula>F154&lt;0</formula>
    </cfRule>
  </conditionalFormatting>
  <conditionalFormatting sqref="H154:H161">
    <cfRule type="expression" dxfId="593" priority="29">
      <formula>H154&gt;0</formula>
    </cfRule>
    <cfRule type="expression" dxfId="592" priority="30">
      <formula>H154&lt;0</formula>
    </cfRule>
  </conditionalFormatting>
  <conditionalFormatting sqref="Q10">
    <cfRule type="expression" dxfId="591" priority="27">
      <formula>Q10&gt;0</formula>
    </cfRule>
    <cfRule type="expression" dxfId="590" priority="28">
      <formula>Q10&lt;0</formula>
    </cfRule>
  </conditionalFormatting>
  <conditionalFormatting sqref="F37:F38">
    <cfRule type="expression" dxfId="589" priority="25">
      <formula>F37&gt;0</formula>
    </cfRule>
    <cfRule type="expression" dxfId="588" priority="26">
      <formula>F37&lt;0</formula>
    </cfRule>
  </conditionalFormatting>
  <conditionalFormatting sqref="H37:H38">
    <cfRule type="expression" dxfId="587" priority="23">
      <formula>H37&gt;0</formula>
    </cfRule>
    <cfRule type="expression" dxfId="586" priority="24">
      <formula>H37&lt;0</formula>
    </cfRule>
  </conditionalFormatting>
  <conditionalFormatting sqref="F167">
    <cfRule type="expression" dxfId="585" priority="21">
      <formula>F167&gt;0</formula>
    </cfRule>
    <cfRule type="expression" dxfId="584" priority="22">
      <formula>F167&lt;0</formula>
    </cfRule>
  </conditionalFormatting>
  <conditionalFormatting sqref="F168:F179">
    <cfRule type="expression" dxfId="583" priority="19">
      <formula>F168&gt;0</formula>
    </cfRule>
    <cfRule type="expression" dxfId="582" priority="20">
      <formula>F168&lt;0</formula>
    </cfRule>
  </conditionalFormatting>
  <conditionalFormatting sqref="H167:H179">
    <cfRule type="expression" dxfId="581" priority="17">
      <formula>H167&gt;0</formula>
    </cfRule>
    <cfRule type="expression" dxfId="580" priority="18">
      <formula>H167&lt;0</formula>
    </cfRule>
  </conditionalFormatting>
  <conditionalFormatting sqref="J175:J197 J201">
    <cfRule type="expression" dxfId="579" priority="15">
      <formula>J175&gt;0</formula>
    </cfRule>
    <cfRule type="expression" dxfId="578" priority="16">
      <formula>J175&lt;0</formula>
    </cfRule>
  </conditionalFormatting>
  <conditionalFormatting sqref="F180:F197 F201">
    <cfRule type="expression" dxfId="577" priority="13">
      <formula>F180&gt;0</formula>
    </cfRule>
    <cfRule type="expression" dxfId="576" priority="14">
      <formula>F180&lt;0</formula>
    </cfRule>
  </conditionalFormatting>
  <conditionalFormatting sqref="H180:H197 H201">
    <cfRule type="expression" dxfId="575" priority="11">
      <formula>H180&gt;0</formula>
    </cfRule>
    <cfRule type="expression" dxfId="574" priority="12">
      <formula>H180&lt;0</formula>
    </cfRule>
  </conditionalFormatting>
  <conditionalFormatting sqref="I32:J35">
    <cfRule type="expression" dxfId="573" priority="9">
      <formula>I32&gt;0</formula>
    </cfRule>
    <cfRule type="expression" dxfId="572" priority="10">
      <formula>I32&lt;0</formula>
    </cfRule>
  </conditionalFormatting>
  <conditionalFormatting sqref="F198:F200">
    <cfRule type="expression" dxfId="571" priority="7">
      <formula>F198&gt;0</formula>
    </cfRule>
    <cfRule type="expression" dxfId="570" priority="8">
      <formula>F198&lt;0</formula>
    </cfRule>
  </conditionalFormatting>
  <conditionalFormatting sqref="H198:H200">
    <cfRule type="expression" dxfId="569" priority="5">
      <formula>H198&gt;0</formula>
    </cfRule>
    <cfRule type="expression" dxfId="568" priority="6">
      <formula>H198&lt;0</formula>
    </cfRule>
  </conditionalFormatting>
  <conditionalFormatting sqref="J198:J200">
    <cfRule type="expression" dxfId="567" priority="3">
      <formula>J198&gt;0</formula>
    </cfRule>
    <cfRule type="expression" dxfId="566" priority="4">
      <formula>J198&lt;0</formula>
    </cfRule>
  </conditionalFormatting>
  <conditionalFormatting sqref="F202:F211 H202:H211 J202:J211">
    <cfRule type="expression" dxfId="565" priority="1">
      <formula>F202&gt;0</formula>
    </cfRule>
    <cfRule type="expression" dxfId="56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3" priority="80">
      <formula>Q7&gt;0</formula>
    </cfRule>
    <cfRule type="expression" dxfId="562" priority="81">
      <formula>Q7&lt;0</formula>
    </cfRule>
  </conditionalFormatting>
  <conditionalFormatting sqref="Q8">
    <cfRule type="expression" dxfId="561" priority="78">
      <formula>Q8&gt;0</formula>
    </cfRule>
    <cfRule type="expression" dxfId="560" priority="79">
      <formula>Q8&lt;0</formula>
    </cfRule>
  </conditionalFormatting>
  <conditionalFormatting sqref="F29:F43">
    <cfRule type="expression" dxfId="559" priority="62">
      <formula>F29&gt;0</formula>
    </cfRule>
    <cfRule type="expression" dxfId="558" priority="63">
      <formula>F29&lt;0</formula>
    </cfRule>
  </conditionalFormatting>
  <conditionalFormatting sqref="H45 H47:H48 H50:H51 H53 H29:H43">
    <cfRule type="expression" dxfId="557" priority="60">
      <formula>H29&gt;0</formula>
    </cfRule>
    <cfRule type="expression" dxfId="556" priority="61">
      <formula>H29&lt;0</formula>
    </cfRule>
  </conditionalFormatting>
  <conditionalFormatting sqref="J35">
    <cfRule type="expression" dxfId="555" priority="56">
      <formula>J35&gt;0</formula>
    </cfRule>
    <cfRule type="expression" dxfId="554" priority="57">
      <formula>J35&lt;0</formula>
    </cfRule>
  </conditionalFormatting>
  <conditionalFormatting sqref="J36:J37">
    <cfRule type="expression" dxfId="553" priority="54">
      <formula>J36&gt;0</formula>
    </cfRule>
    <cfRule type="expression" dxfId="552" priority="55">
      <formula>J36&lt;0</formula>
    </cfRule>
  </conditionalFormatting>
  <conditionalFormatting sqref="J38:J45 J48 J51">
    <cfRule type="expression" dxfId="551" priority="52">
      <formula>J38&gt;0</formula>
    </cfRule>
    <cfRule type="expression" dxfId="55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49" priority="49">
      <formula>M59&gt;0</formula>
    </cfRule>
    <cfRule type="expression" dxfId="548" priority="50">
      <formula>M59&lt;0</formula>
    </cfRule>
  </conditionalFormatting>
  <conditionalFormatting sqref="Q10">
    <cfRule type="expression" dxfId="547" priority="47">
      <formula>Q10&gt;0</formula>
    </cfRule>
    <cfRule type="expression" dxfId="546" priority="48">
      <formula>Q10&lt;0</formula>
    </cfRule>
  </conditionalFormatting>
  <conditionalFormatting sqref="F84:F103">
    <cfRule type="expression" dxfId="545" priority="45">
      <formula>F84&gt;0</formula>
    </cfRule>
    <cfRule type="expression" dxfId="544" priority="46">
      <formula>F84&lt;0</formula>
    </cfRule>
  </conditionalFormatting>
  <conditionalFormatting sqref="H107 H84:H103">
    <cfRule type="expression" dxfId="543" priority="43">
      <formula>H84&gt;0</formula>
    </cfRule>
    <cfRule type="expression" dxfId="542" priority="44">
      <formula>H84&lt;0</formula>
    </cfRule>
  </conditionalFormatting>
  <conditionalFormatting sqref="J89">
    <cfRule type="expression" dxfId="541" priority="41">
      <formula>J89&gt;0</formula>
    </cfRule>
    <cfRule type="expression" dxfId="540" priority="42">
      <formula>J89&lt;0</formula>
    </cfRule>
  </conditionalFormatting>
  <conditionalFormatting sqref="J90:J95">
    <cfRule type="expression" dxfId="539" priority="39">
      <formula>J90&gt;0</formula>
    </cfRule>
    <cfRule type="expression" dxfId="538" priority="40">
      <formula>J90&lt;0</formula>
    </cfRule>
  </conditionalFormatting>
  <conditionalFormatting sqref="J96:J97">
    <cfRule type="expression" dxfId="537" priority="37">
      <formula>J96&gt;0</formula>
    </cfRule>
    <cfRule type="expression" dxfId="536" priority="38">
      <formula>J96&lt;0</formula>
    </cfRule>
  </conditionalFormatting>
  <conditionalFormatting sqref="J98:J104">
    <cfRule type="expression" dxfId="535" priority="35">
      <formula>J98&gt;0</formula>
    </cfRule>
    <cfRule type="expression" dxfId="534" priority="36">
      <formula>J98&lt;0</formula>
    </cfRule>
  </conditionalFormatting>
  <conditionalFormatting sqref="J25">
    <cfRule type="expression" dxfId="533" priority="31">
      <formula>J25&gt;0</formula>
    </cfRule>
    <cfRule type="expression" dxfId="532" priority="32">
      <formula>J25&lt;0</formula>
    </cfRule>
  </conditionalFormatting>
  <conditionalFormatting sqref="F105:F106">
    <cfRule type="expression" dxfId="531" priority="29">
      <formula>F105&gt;0</formula>
    </cfRule>
    <cfRule type="expression" dxfId="530" priority="30">
      <formula>F105&lt;0</formula>
    </cfRule>
  </conditionalFormatting>
  <conditionalFormatting sqref="H105:H106">
    <cfRule type="expression" dxfId="529" priority="27">
      <formula>H105&gt;0</formula>
    </cfRule>
    <cfRule type="expression" dxfId="528" priority="28">
      <formula>H105&lt;0</formula>
    </cfRule>
  </conditionalFormatting>
  <conditionalFormatting sqref="J105">
    <cfRule type="expression" dxfId="527" priority="25">
      <formula>J105&gt;0</formula>
    </cfRule>
    <cfRule type="expression" dxfId="526" priority="26">
      <formula>J105&lt;0</formula>
    </cfRule>
  </conditionalFormatting>
  <conditionalFormatting sqref="J106">
    <cfRule type="expression" dxfId="525" priority="23">
      <formula>J106&gt;0</formula>
    </cfRule>
    <cfRule type="expression" dxfId="524" priority="24">
      <formula>J106&lt;0</formula>
    </cfRule>
  </conditionalFormatting>
  <conditionalFormatting sqref="F24 F27:F28">
    <cfRule type="expression" dxfId="523" priority="21">
      <formula>F24&gt;0</formula>
    </cfRule>
    <cfRule type="expression" dxfId="522" priority="22">
      <formula>F24&lt;0</formula>
    </cfRule>
  </conditionalFormatting>
  <conditionalFormatting sqref="H24:H28">
    <cfRule type="expression" dxfId="521" priority="19">
      <formula>H24&gt;0</formula>
    </cfRule>
    <cfRule type="expression" dxfId="520" priority="20">
      <formula>H24&lt;0</formula>
    </cfRule>
  </conditionalFormatting>
  <conditionalFormatting sqref="J26:J34">
    <cfRule type="expression" dxfId="519" priority="17">
      <formula>J26&gt;0</formula>
    </cfRule>
    <cfRule type="expression" dxfId="518" priority="18">
      <formula>J26&lt;0</formula>
    </cfRule>
  </conditionalFormatting>
  <conditionalFormatting sqref="F113">
    <cfRule type="expression" dxfId="517" priority="15">
      <formula>F113&gt;0</formula>
    </cfRule>
    <cfRule type="expression" dxfId="516" priority="16">
      <formula>F113&lt;0</formula>
    </cfRule>
  </conditionalFormatting>
  <conditionalFormatting sqref="H113">
    <cfRule type="expression" dxfId="515" priority="13">
      <formula>H113&gt;0</formula>
    </cfRule>
    <cfRule type="expression" dxfId="514" priority="14">
      <formula>H113&lt;0</formula>
    </cfRule>
  </conditionalFormatting>
  <conditionalFormatting sqref="J109">
    <cfRule type="expression" dxfId="513" priority="11">
      <formula>J109&gt;0</formula>
    </cfRule>
    <cfRule type="expression" dxfId="512" priority="12">
      <formula>J109&lt;0</formula>
    </cfRule>
  </conditionalFormatting>
  <conditionalFormatting sqref="F108:F112">
    <cfRule type="expression" dxfId="511" priority="9">
      <formula>F108&gt;0</formula>
    </cfRule>
    <cfRule type="expression" dxfId="510" priority="10">
      <formula>F108&lt;0</formula>
    </cfRule>
  </conditionalFormatting>
  <conditionalFormatting sqref="H108:H112">
    <cfRule type="expression" dxfId="509" priority="7">
      <formula>H108&gt;0</formula>
    </cfRule>
    <cfRule type="expression" dxfId="508" priority="8">
      <formula>H108&lt;0</formula>
    </cfRule>
  </conditionalFormatting>
  <conditionalFormatting sqref="J110:J113">
    <cfRule type="expression" dxfId="507" priority="5">
      <formula>J110&gt;0</formula>
    </cfRule>
    <cfRule type="expression" dxfId="506" priority="6">
      <formula>J110&lt;0</formula>
    </cfRule>
  </conditionalFormatting>
  <conditionalFormatting sqref="F25:F26">
    <cfRule type="expression" dxfId="505" priority="3">
      <formula>F25&gt;0</formula>
    </cfRule>
    <cfRule type="expression" dxfId="504" priority="4">
      <formula>F25&lt;0</formula>
    </cfRule>
  </conditionalFormatting>
  <conditionalFormatting sqref="Q9">
    <cfRule type="expression" dxfId="503" priority="1">
      <formula>Q9&gt;0</formula>
    </cfRule>
    <cfRule type="expression" dxfId="50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5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24.862692307692303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21.5</v>
      </c>
      <c r="R4" s="223">
        <v>8.8999999999999999E-3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27950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32321.499999999993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-4296.4799999999923</v>
      </c>
      <c r="R7">
        <v>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-4371.4999999999927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-0.13525052983308306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4.2790697674418607E-2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1197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8.4313725490196081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23.650000000000002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23.435000000000002</v>
      </c>
      <c r="T20" s="1">
        <v>43126</v>
      </c>
      <c r="U20" t="s">
        <v>891</v>
      </c>
    </row>
    <row r="21" spans="1:21" x14ac:dyDescent="0.25">
      <c r="B21" s="72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23.220000000000002</v>
      </c>
      <c r="U21" t="s">
        <v>892</v>
      </c>
    </row>
    <row r="22" spans="1:21" x14ac:dyDescent="0.25">
      <c r="B22" s="47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23.005000000000003</v>
      </c>
    </row>
    <row r="23" spans="1:21" x14ac:dyDescent="0.25">
      <c r="A23" s="861" t="s">
        <v>1239</v>
      </c>
      <c r="B23" s="47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22.790000000000003</v>
      </c>
      <c r="T23" s="1">
        <v>43128</v>
      </c>
      <c r="U23" t="s">
        <v>894</v>
      </c>
    </row>
    <row r="24" spans="1:21" x14ac:dyDescent="0.25">
      <c r="A24" s="861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22.574999999999999</v>
      </c>
    </row>
    <row r="25" spans="1:21" x14ac:dyDescent="0.25">
      <c r="A25" s="861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22.36</v>
      </c>
    </row>
    <row r="26" spans="1:21" x14ac:dyDescent="0.25">
      <c r="A26" s="861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22.145</v>
      </c>
    </row>
    <row r="27" spans="1:21" x14ac:dyDescent="0.25">
      <c r="A27" s="861"/>
      <c r="B27" s="474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4"/>
        <v>21.93</v>
      </c>
    </row>
    <row r="28" spans="1:21" x14ac:dyDescent="0.25">
      <c r="B28" s="474">
        <v>43325</v>
      </c>
      <c r="C28" s="4">
        <v>500</v>
      </c>
      <c r="D28" s="3">
        <v>20.48</v>
      </c>
      <c r="E28" s="3">
        <v>0</v>
      </c>
      <c r="F28" s="3">
        <f t="shared" si="2"/>
        <v>10240</v>
      </c>
      <c r="O28" s="81">
        <v>1.01</v>
      </c>
      <c r="P28" s="81">
        <f t="shared" si="4"/>
        <v>21.715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21.5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21.285</v>
      </c>
      <c r="T30" s="1">
        <v>43175</v>
      </c>
      <c r="U30" t="s">
        <v>1095</v>
      </c>
    </row>
    <row r="31" spans="1:21" x14ac:dyDescent="0.25">
      <c r="O31" s="81">
        <v>0.98</v>
      </c>
      <c r="P31" s="81">
        <f t="shared" si="4"/>
        <v>21.07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1540</v>
      </c>
      <c r="I32" s="37"/>
      <c r="J32" s="37"/>
      <c r="K32" s="37">
        <f>SUM(K2:K31)</f>
        <v>41636</v>
      </c>
      <c r="L32" s="37"/>
      <c r="M32" s="37">
        <f>SUM(M2:M31)</f>
        <v>294.39999999999998</v>
      </c>
      <c r="O32" s="81">
        <v>0.97</v>
      </c>
      <c r="P32" s="81">
        <f t="shared" si="4"/>
        <v>20.855</v>
      </c>
    </row>
    <row r="33" spans="1:21" ht="15.75" thickBot="1" x14ac:dyDescent="0.3">
      <c r="A33" s="341" t="s">
        <v>193</v>
      </c>
      <c r="B33" s="342"/>
      <c r="C33" s="343">
        <f>SumByColor($A$33,C2:C31)</f>
        <v>1540</v>
      </c>
      <c r="D33" s="343"/>
      <c r="E33" s="343"/>
      <c r="F33" s="344">
        <f>SumByColor($A$33,F2:F32)</f>
        <v>40717</v>
      </c>
      <c r="G33" s="343"/>
      <c r="H33" s="343">
        <f>SumByColor($A$33,H2:H31)</f>
        <v>1540</v>
      </c>
      <c r="I33" s="343"/>
      <c r="J33" s="343"/>
      <c r="K33" s="344">
        <f>SumByColor($A$33,K2:K31)</f>
        <v>41637</v>
      </c>
      <c r="L33" s="343"/>
      <c r="M33" s="344">
        <f>SumByColor($A$33,M2:M31)</f>
        <v>294</v>
      </c>
      <c r="O33" s="81">
        <v>0.96</v>
      </c>
      <c r="P33" s="81">
        <f t="shared" si="4"/>
        <v>20.64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20.425000000000001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20.209999999999997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19.995000000000001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19.78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19.565000000000001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19.350000000000001</v>
      </c>
      <c r="U39" t="s">
        <v>1225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1236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1235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1240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1241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1247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1264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4" si="8">C51*(E51-D51)</f>
        <v>-1511.0400000000004</v>
      </c>
      <c r="G51" s="39">
        <f t="shared" ref="G51:G84" si="9">D51*C51</f>
        <v>11696.64</v>
      </c>
      <c r="H51" s="223">
        <f t="shared" ref="H51:H84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1150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1" priority="77">
      <formula>F40&gt;0</formula>
    </cfRule>
    <cfRule type="expression" dxfId="500" priority="78">
      <formula>F40&lt;0</formula>
    </cfRule>
  </conditionalFormatting>
  <conditionalFormatting sqref="H40:H42">
    <cfRule type="expression" dxfId="499" priority="75">
      <formula>H40&gt;0</formula>
    </cfRule>
    <cfRule type="expression" dxfId="498" priority="76">
      <formula>H40&lt;0</formula>
    </cfRule>
  </conditionalFormatting>
  <conditionalFormatting sqref="H43">
    <cfRule type="expression" dxfId="497" priority="73">
      <formula>H43&gt;0</formula>
    </cfRule>
    <cfRule type="expression" dxfId="496" priority="74">
      <formula>H43&lt;0</formula>
    </cfRule>
  </conditionalFormatting>
  <conditionalFormatting sqref="H44">
    <cfRule type="expression" dxfId="495" priority="71">
      <formula>H44&gt;0</formula>
    </cfRule>
    <cfRule type="expression" dxfId="494" priority="72">
      <formula>H44&lt;0</formula>
    </cfRule>
  </conditionalFormatting>
  <conditionalFormatting sqref="F36:F39">
    <cfRule type="expression" dxfId="493" priority="67">
      <formula>F36&gt;0</formula>
    </cfRule>
    <cfRule type="expression" dxfId="492" priority="68">
      <formula>F36&lt;0</formula>
    </cfRule>
  </conditionalFormatting>
  <conditionalFormatting sqref="H36:H39">
    <cfRule type="expression" dxfId="491" priority="65">
      <formula>H36&gt;0</formula>
    </cfRule>
    <cfRule type="expression" dxfId="490" priority="66">
      <formula>H36&lt;0</formula>
    </cfRule>
  </conditionalFormatting>
  <conditionalFormatting sqref="F45:F46">
    <cfRule type="expression" dxfId="489" priority="61">
      <formula>F45&gt;0</formula>
    </cfRule>
    <cfRule type="expression" dxfId="488" priority="62">
      <formula>F45&lt;0</formula>
    </cfRule>
  </conditionalFormatting>
  <conditionalFormatting sqref="I40:L42">
    <cfRule type="expression" dxfId="487" priority="59">
      <formula>I40&gt;0</formula>
    </cfRule>
    <cfRule type="expression" dxfId="486" priority="60">
      <formula>I40&lt;0</formula>
    </cfRule>
  </conditionalFormatting>
  <conditionalFormatting sqref="I49:I54 I46:L47">
    <cfRule type="expression" dxfId="485" priority="53">
      <formula>I46&gt;0</formula>
    </cfRule>
    <cfRule type="expression" dxfId="484" priority="54">
      <formula>I46&lt;0</formula>
    </cfRule>
  </conditionalFormatting>
  <conditionalFormatting sqref="I36:L39">
    <cfRule type="expression" dxfId="483" priority="51">
      <formula>I36&gt;0</formula>
    </cfRule>
    <cfRule type="expression" dxfId="482" priority="52">
      <formula>I36&lt;0</formula>
    </cfRule>
  </conditionalFormatting>
  <conditionalFormatting sqref="F47:F58">
    <cfRule type="expression" dxfId="481" priority="49">
      <formula>F47&gt;0</formula>
    </cfRule>
    <cfRule type="expression" dxfId="480" priority="50">
      <formula>F47&lt;0</formula>
    </cfRule>
  </conditionalFormatting>
  <conditionalFormatting sqref="Q8">
    <cfRule type="expression" dxfId="479" priority="45">
      <formula>Q8&gt;0</formula>
    </cfRule>
    <cfRule type="expression" dxfId="478" priority="46">
      <formula>Q8&lt;0</formula>
    </cfRule>
  </conditionalFormatting>
  <conditionalFormatting sqref="Q7">
    <cfRule type="expression" dxfId="477" priority="47">
      <formula>Q7&gt;0</formula>
    </cfRule>
    <cfRule type="expression" dxfId="476" priority="48">
      <formula>Q7&lt;0</formula>
    </cfRule>
  </conditionalFormatting>
  <conditionalFormatting sqref="F115:F119">
    <cfRule type="expression" dxfId="475" priority="43">
      <formula>F115&gt;0</formula>
    </cfRule>
    <cfRule type="expression" dxfId="474" priority="44">
      <formula>F115&lt;0</formula>
    </cfRule>
  </conditionalFormatting>
  <conditionalFormatting sqref="H115:H117">
    <cfRule type="expression" dxfId="473" priority="41">
      <formula>H115&gt;0</formula>
    </cfRule>
    <cfRule type="expression" dxfId="472" priority="42">
      <formula>H115&lt;0</formula>
    </cfRule>
  </conditionalFormatting>
  <conditionalFormatting sqref="H118">
    <cfRule type="expression" dxfId="471" priority="39">
      <formula>H118&gt;0</formula>
    </cfRule>
    <cfRule type="expression" dxfId="470" priority="40">
      <formula>H118&lt;0</formula>
    </cfRule>
  </conditionalFormatting>
  <conditionalFormatting sqref="H119">
    <cfRule type="expression" dxfId="469" priority="37">
      <formula>H119&gt;0</formula>
    </cfRule>
    <cfRule type="expression" dxfId="468" priority="38">
      <formula>H119&lt;0</formula>
    </cfRule>
  </conditionalFormatting>
  <conditionalFormatting sqref="H120:H129">
    <cfRule type="expression" dxfId="467" priority="35">
      <formula>H120&gt;0</formula>
    </cfRule>
    <cfRule type="expression" dxfId="466" priority="36">
      <formula>H120&lt;0</formula>
    </cfRule>
  </conditionalFormatting>
  <conditionalFormatting sqref="F111:F114">
    <cfRule type="expression" dxfId="465" priority="33">
      <formula>F111&gt;0</formula>
    </cfRule>
    <cfRule type="expression" dxfId="464" priority="34">
      <formula>F111&lt;0</formula>
    </cfRule>
  </conditionalFormatting>
  <conditionalFormatting sqref="H111:H114">
    <cfRule type="expression" dxfId="463" priority="31">
      <formula>H111&gt;0</formula>
    </cfRule>
    <cfRule type="expression" dxfId="462" priority="32">
      <formula>H111&lt;0</formula>
    </cfRule>
  </conditionalFormatting>
  <conditionalFormatting sqref="F120:F121">
    <cfRule type="expression" dxfId="461" priority="29">
      <formula>F120&gt;0</formula>
    </cfRule>
    <cfRule type="expression" dxfId="460" priority="30">
      <formula>F120&lt;0</formula>
    </cfRule>
  </conditionalFormatting>
  <conditionalFormatting sqref="I115:I117">
    <cfRule type="expression" dxfId="459" priority="27">
      <formula>I115&gt;0</formula>
    </cfRule>
    <cfRule type="expression" dxfId="458" priority="28">
      <formula>I115&lt;0</formula>
    </cfRule>
  </conditionalFormatting>
  <conditionalFormatting sqref="I118">
    <cfRule type="expression" dxfId="457" priority="25">
      <formula>I118&gt;0</formula>
    </cfRule>
    <cfRule type="expression" dxfId="456" priority="26">
      <formula>I118&lt;0</formula>
    </cfRule>
  </conditionalFormatting>
  <conditionalFormatting sqref="I119">
    <cfRule type="expression" dxfId="455" priority="23">
      <formula>I119&gt;0</formula>
    </cfRule>
    <cfRule type="expression" dxfId="454" priority="24">
      <formula>I119&lt;0</formula>
    </cfRule>
  </conditionalFormatting>
  <conditionalFormatting sqref="I120:I129">
    <cfRule type="expression" dxfId="453" priority="21">
      <formula>I120&gt;0</formula>
    </cfRule>
    <cfRule type="expression" dxfId="452" priority="22">
      <formula>I120&lt;0</formula>
    </cfRule>
  </conditionalFormatting>
  <conditionalFormatting sqref="I111:I114">
    <cfRule type="expression" dxfId="451" priority="19">
      <formula>I111&gt;0</formula>
    </cfRule>
    <cfRule type="expression" dxfId="450" priority="20">
      <formula>I111&lt;0</formula>
    </cfRule>
  </conditionalFormatting>
  <conditionalFormatting sqref="F122">
    <cfRule type="expression" dxfId="449" priority="17">
      <formula>F122&gt;0</formula>
    </cfRule>
    <cfRule type="expression" dxfId="448" priority="18">
      <formula>F122&lt;0</formula>
    </cfRule>
  </conditionalFormatting>
  <conditionalFormatting sqref="F61:F63 H62:H63 H61:L61">
    <cfRule type="expression" dxfId="447" priority="15">
      <formula>F61&gt;0</formula>
    </cfRule>
    <cfRule type="expression" dxfId="446" priority="16">
      <formula>F61&lt;0</formula>
    </cfRule>
  </conditionalFormatting>
  <conditionalFormatting sqref="R4">
    <cfRule type="expression" dxfId="445" priority="13">
      <formula>R4&gt;0</formula>
    </cfRule>
    <cfRule type="expression" dxfId="444" priority="14">
      <formula>R4&lt;0</formula>
    </cfRule>
  </conditionalFormatting>
  <conditionalFormatting sqref="F67:F70 H67:K70">
    <cfRule type="expression" dxfId="443" priority="11">
      <formula>F67&gt;0</formula>
    </cfRule>
    <cfRule type="expression" dxfId="442" priority="12">
      <formula>F67&lt;0</formula>
    </cfRule>
  </conditionalFormatting>
  <conditionalFormatting sqref="H75:H79 F74:F79 H74:J74 J75:K79">
    <cfRule type="expression" dxfId="441" priority="7">
      <formula>F74&gt;0</formula>
    </cfRule>
    <cfRule type="expression" dxfId="440" priority="8">
      <formula>F74&lt;0</formula>
    </cfRule>
  </conditionalFormatting>
  <conditionalFormatting sqref="H86:K88 F86:F88">
    <cfRule type="expression" dxfId="439" priority="5">
      <formula>F86&gt;0</formula>
    </cfRule>
    <cfRule type="expression" dxfId="438" priority="6">
      <formula>F86&lt;0</formula>
    </cfRule>
  </conditionalFormatting>
  <conditionalFormatting sqref="H83:K85 F83:F85">
    <cfRule type="expression" dxfId="437" priority="3">
      <formula>F83&gt;0</formula>
    </cfRule>
    <cfRule type="expression" dxfId="436" priority="4">
      <formula>F83&lt;0</formula>
    </cfRule>
  </conditionalFormatting>
  <conditionalFormatting sqref="H81:K82 F80:F82 H80 J80:K80">
    <cfRule type="expression" dxfId="435" priority="1">
      <formula>F80&gt;0</formula>
    </cfRule>
    <cfRule type="expression" dxfId="434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3" priority="11">
      <formula>Q8&gt;0</formula>
    </cfRule>
    <cfRule type="expression" dxfId="432" priority="12">
      <formula>Q8&lt;0</formula>
    </cfRule>
  </conditionalFormatting>
  <conditionalFormatting sqref="Q7">
    <cfRule type="expression" dxfId="431" priority="13">
      <formula>Q7&gt;0</formula>
    </cfRule>
    <cfRule type="expression" dxfId="430" priority="14">
      <formula>Q7&lt;0</formula>
    </cfRule>
  </conditionalFormatting>
  <conditionalFormatting sqref="F22">
    <cfRule type="expression" dxfId="429" priority="9">
      <formula>F22&gt;0</formula>
    </cfRule>
    <cfRule type="expression" dxfId="428" priority="10">
      <formula>F22&lt;0</formula>
    </cfRule>
  </conditionalFormatting>
  <conditionalFormatting sqref="H22">
    <cfRule type="expression" dxfId="427" priority="7">
      <formula>H22&gt;0</formula>
    </cfRule>
    <cfRule type="expression" dxfId="426" priority="8">
      <formula>H22&lt;0</formula>
    </cfRule>
  </conditionalFormatting>
  <conditionalFormatting sqref="F59">
    <cfRule type="expression" dxfId="425" priority="5">
      <formula>F59&gt;0</formula>
    </cfRule>
    <cfRule type="expression" dxfId="424" priority="6">
      <formula>F59&lt;0</formula>
    </cfRule>
  </conditionalFormatting>
  <conditionalFormatting sqref="H59">
    <cfRule type="expression" dxfId="423" priority="3">
      <formula>H59&gt;0</formula>
    </cfRule>
    <cfRule type="expression" dxfId="422" priority="4">
      <formula>H59&lt;0</formula>
    </cfRule>
  </conditionalFormatting>
  <conditionalFormatting sqref="M30">
    <cfRule type="expression" dxfId="421" priority="1">
      <formula>M30&gt;0</formula>
    </cfRule>
    <cfRule type="expression" dxfId="42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0" t="s">
        <v>78</v>
      </c>
      <c r="P35" s="8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9" priority="19">
      <formula>F27&gt;0</formula>
    </cfRule>
    <cfRule type="expression" dxfId="418" priority="20">
      <formula>F27&lt;0</formula>
    </cfRule>
  </conditionalFormatting>
  <conditionalFormatting sqref="F37:F38">
    <cfRule type="expression" dxfId="417" priority="17">
      <formula>F37&gt;0</formula>
    </cfRule>
    <cfRule type="expression" dxfId="416" priority="18">
      <formula>F37&lt;0</formula>
    </cfRule>
  </conditionalFormatting>
  <conditionalFormatting sqref="H27:H32">
    <cfRule type="expression" dxfId="415" priority="15">
      <formula>H27&gt;0</formula>
    </cfRule>
    <cfRule type="expression" dxfId="414" priority="16">
      <formula>H27&lt;0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9" priority="25">
      <formula>F24&gt;0</formula>
    </cfRule>
    <cfRule type="expression" dxfId="408" priority="26">
      <formula>F24&lt;0</formula>
    </cfRule>
  </conditionalFormatting>
  <conditionalFormatting sqref="H21:H27">
    <cfRule type="expression" dxfId="407" priority="19">
      <formula>H21&gt;0</formula>
    </cfRule>
    <cfRule type="expression" dxfId="406" priority="20">
      <formula>H21&lt;0</formula>
    </cfRule>
  </conditionalFormatting>
  <conditionalFormatting sqref="F21:F23">
    <cfRule type="expression" dxfId="405" priority="5">
      <formula>F21&gt;0</formula>
    </cfRule>
    <cfRule type="expression" dxfId="404" priority="6">
      <formula>F21&lt;0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0" t="s">
        <v>78</v>
      </c>
      <c r="P41" s="8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9" priority="11">
      <formula>F21&gt;0</formula>
    </cfRule>
    <cfRule type="expression" dxfId="398" priority="12">
      <formula>F21&lt;0</formula>
    </cfRule>
  </conditionalFormatting>
  <conditionalFormatting sqref="H21:H23">
    <cfRule type="expression" dxfId="397" priority="9">
      <formula>H21&gt;0</formula>
    </cfRule>
    <cfRule type="expression" dxfId="396" priority="10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0" t="s">
        <v>78</v>
      </c>
      <c r="P40" s="8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1" priority="15">
      <formula>F29&gt;0</formula>
    </cfRule>
    <cfRule type="expression" dxfId="390" priority="16">
      <formula>F29&lt;0</formula>
    </cfRule>
  </conditionalFormatting>
  <conditionalFormatting sqref="F34:F62">
    <cfRule type="expression" dxfId="389" priority="11">
      <formula>F34&gt;0</formula>
    </cfRule>
    <cfRule type="expression" dxfId="388" priority="12">
      <formula>F34&lt;0</formula>
    </cfRule>
  </conditionalFormatting>
  <conditionalFormatting sqref="F34:F62">
    <cfRule type="expression" dxfId="387" priority="13">
      <formula>F34&gt;0</formula>
    </cfRule>
    <cfRule type="expression" dxfId="386" priority="14">
      <formula>F34&lt;0</formula>
    </cfRule>
  </conditionalFormatting>
  <conditionalFormatting sqref="H29:H62">
    <cfRule type="expression" dxfId="385" priority="9">
      <formula>H29&gt;0</formula>
    </cfRule>
    <cfRule type="expression" dxfId="384" priority="10">
      <formula>H29&lt;0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1121</v>
      </c>
      <c r="U2" s="837" t="s">
        <v>1251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1250</v>
      </c>
      <c r="U3" s="837">
        <v>16.27</v>
      </c>
    </row>
    <row r="4" spans="1:21" x14ac:dyDescent="0.25">
      <c r="B4" s="72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51.899900000000002</v>
      </c>
      <c r="R4" s="492">
        <v>2.87E-2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7784.9850000000006</v>
      </c>
      <c r="T5" s="83">
        <v>43307</v>
      </c>
      <c r="U5" s="837" t="s">
        <v>1201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1531.5849999999991</v>
      </c>
      <c r="R7">
        <v>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474.84500000000116</v>
      </c>
      <c r="T8" s="83">
        <v>43314</v>
      </c>
      <c r="U8" s="837" t="s">
        <v>1202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6.4957032286659513E-2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3.6686005175347154E-2</v>
      </c>
      <c r="R11">
        <v>0.47599999999999998</v>
      </c>
      <c r="T11" s="83">
        <v>43318</v>
      </c>
      <c r="U11" s="837" t="s">
        <v>1203</v>
      </c>
    </row>
    <row r="12" spans="1:21" x14ac:dyDescent="0.25">
      <c r="H12" s="70"/>
      <c r="O12" s="11" t="s">
        <v>925</v>
      </c>
      <c r="Q12" s="1" t="s">
        <v>1249</v>
      </c>
      <c r="U12" s="837" t="s">
        <v>1226</v>
      </c>
    </row>
    <row r="13" spans="1:21" x14ac:dyDescent="0.25">
      <c r="H13" s="70"/>
      <c r="O13" s="11" t="s">
        <v>952</v>
      </c>
      <c r="Q13" s="2">
        <f>Q4/(4.85+4.95)*2</f>
        <v>10.591816326530612</v>
      </c>
      <c r="U13" s="837" t="s">
        <v>1227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57.089890000000004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56.57089100000001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56.051892000000009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55.532893000000008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55.013894000000008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v>1314</v>
      </c>
      <c r="K32" s="39">
        <v>10.3</v>
      </c>
      <c r="L32" s="39"/>
      <c r="O32" s="81">
        <v>1.05</v>
      </c>
      <c r="P32" s="81">
        <f t="shared" si="4"/>
        <v>54.494895000000007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" si="8">C33*(E33-D33)</f>
        <v>474.85500000000013</v>
      </c>
      <c r="G33" s="39">
        <f t="shared" ref="G33" si="9">D33*C33</f>
        <v>7310.1449999999995</v>
      </c>
      <c r="H33" s="222">
        <f t="shared" ref="H33" si="10">(E33-D33)/D33</f>
        <v>6.4958355819207447E-2</v>
      </c>
      <c r="I33" s="39">
        <v>48</v>
      </c>
      <c r="J33" s="39">
        <v>1532</v>
      </c>
      <c r="K33" s="39">
        <v>10.59</v>
      </c>
      <c r="L33" s="39"/>
      <c r="O33" s="81">
        <v>1.04</v>
      </c>
      <c r="P33" s="81">
        <f t="shared" si="4"/>
        <v>53.975896000000006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4"/>
        <v>53.456897000000005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52.937898000000004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52.418899000000003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51.899900000000002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51.380901000000001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50.861902000000001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50.342903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49.823903999999999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49.304904999999998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48.785905999999997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48.266907000000003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47.747908000000002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47.228909000000002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46.709910000000001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5" priority="87">
      <formula>F29&gt;0</formula>
    </cfRule>
    <cfRule type="expression" dxfId="374" priority="88">
      <formula>F29&lt;0</formula>
    </cfRule>
  </conditionalFormatting>
  <conditionalFormatting sqref="F57:F64 F66">
    <cfRule type="expression" dxfId="373" priority="83">
      <formula>F57&gt;0</formula>
    </cfRule>
    <cfRule type="expression" dxfId="372" priority="84">
      <formula>F57&lt;0</formula>
    </cfRule>
  </conditionalFormatting>
  <conditionalFormatting sqref="F57:F64 F66">
    <cfRule type="expression" dxfId="371" priority="85">
      <formula>F57&gt;0</formula>
    </cfRule>
    <cfRule type="expression" dxfId="370" priority="86">
      <formula>F57&lt;0</formula>
    </cfRule>
  </conditionalFormatting>
  <conditionalFormatting sqref="H57:H64 H66">
    <cfRule type="expression" dxfId="369" priority="81">
      <formula>H57&gt;0</formula>
    </cfRule>
    <cfRule type="expression" dxfId="368" priority="82">
      <formula>H57&lt;0</formula>
    </cfRule>
  </conditionalFormatting>
  <conditionalFormatting sqref="Q7">
    <cfRule type="expression" dxfId="367" priority="63">
      <formula>Q7&gt;0</formula>
    </cfRule>
    <cfRule type="expression" dxfId="366" priority="64">
      <formula>Q7&lt;0</formula>
    </cfRule>
  </conditionalFormatting>
  <conditionalFormatting sqref="Q8">
    <cfRule type="expression" dxfId="365" priority="61">
      <formula>Q8&gt;0</formula>
    </cfRule>
    <cfRule type="expression" dxfId="364" priority="62">
      <formula>Q8&lt;0</formula>
    </cfRule>
  </conditionalFormatting>
  <conditionalFormatting sqref="F93:F97 H93:H97 H99:H124 F99:F124">
    <cfRule type="expression" dxfId="363" priority="33">
      <formula>F93&gt;0</formula>
    </cfRule>
    <cfRule type="expression" dxfId="362" priority="34">
      <formula>F93&lt;0</formula>
    </cfRule>
  </conditionalFormatting>
  <conditionalFormatting sqref="F125:F132 F134">
    <cfRule type="expression" dxfId="361" priority="31">
      <formula>F125&gt;0</formula>
    </cfRule>
    <cfRule type="expression" dxfId="360" priority="32">
      <formula>F125&lt;0</formula>
    </cfRule>
  </conditionalFormatting>
  <conditionalFormatting sqref="M67">
    <cfRule type="expression" dxfId="359" priority="43">
      <formula>M67&gt;0</formula>
    </cfRule>
    <cfRule type="expression" dxfId="358" priority="44">
      <formula>M67&lt;0</formula>
    </cfRule>
  </conditionalFormatting>
  <conditionalFormatting sqref="F65">
    <cfRule type="expression" dxfId="357" priority="39">
      <formula>F65&gt;0</formula>
    </cfRule>
    <cfRule type="expression" dxfId="356" priority="40">
      <formula>F65&lt;0</formula>
    </cfRule>
  </conditionalFormatting>
  <conditionalFormatting sqref="F65">
    <cfRule type="expression" dxfId="355" priority="41">
      <formula>F65&gt;0</formula>
    </cfRule>
    <cfRule type="expression" dxfId="354" priority="42">
      <formula>F65&lt;0</formula>
    </cfRule>
  </conditionalFormatting>
  <conditionalFormatting sqref="H65">
    <cfRule type="expression" dxfId="353" priority="37">
      <formula>H65&gt;0</formula>
    </cfRule>
    <cfRule type="expression" dxfId="352" priority="38">
      <formula>H65&lt;0</formula>
    </cfRule>
  </conditionalFormatting>
  <conditionalFormatting sqref="F125:F132 F134">
    <cfRule type="expression" dxfId="351" priority="29">
      <formula>F125&gt;0</formula>
    </cfRule>
    <cfRule type="expression" dxfId="350" priority="30">
      <formula>F125&lt;0</formula>
    </cfRule>
  </conditionalFormatting>
  <conditionalFormatting sqref="H125:H132 H134">
    <cfRule type="expression" dxfId="349" priority="27">
      <formula>H125&gt;0</formula>
    </cfRule>
    <cfRule type="expression" dxfId="348" priority="28">
      <formula>H125&lt;0</formula>
    </cfRule>
  </conditionalFormatting>
  <conditionalFormatting sqref="F92">
    <cfRule type="expression" dxfId="347" priority="25">
      <formula>F92&gt;0</formula>
    </cfRule>
    <cfRule type="expression" dxfId="346" priority="26">
      <formula>F92&lt;0</formula>
    </cfRule>
  </conditionalFormatting>
  <conditionalFormatting sqref="H92">
    <cfRule type="expression" dxfId="345" priority="23">
      <formula>H92&gt;0</formula>
    </cfRule>
    <cfRule type="expression" dxfId="344" priority="24">
      <formula>H92&lt;0</formula>
    </cfRule>
  </conditionalFormatting>
  <conditionalFormatting sqref="F133">
    <cfRule type="expression" dxfId="343" priority="19">
      <formula>F133&gt;0</formula>
    </cfRule>
    <cfRule type="expression" dxfId="342" priority="20">
      <formula>F133&lt;0</formula>
    </cfRule>
  </conditionalFormatting>
  <conditionalFormatting sqref="F133">
    <cfRule type="expression" dxfId="341" priority="21">
      <formula>F133&gt;0</formula>
    </cfRule>
    <cfRule type="expression" dxfId="340" priority="22">
      <formula>F133&lt;0</formula>
    </cfRule>
  </conditionalFormatting>
  <conditionalFormatting sqref="H133">
    <cfRule type="expression" dxfId="339" priority="17">
      <formula>H133&gt;0</formula>
    </cfRule>
    <cfRule type="expression" dxfId="338" priority="18">
      <formula>H133&lt;0</formula>
    </cfRule>
  </conditionalFormatting>
  <conditionalFormatting sqref="F98 H98">
    <cfRule type="expression" dxfId="337" priority="15">
      <formula>F98&gt;0</formula>
    </cfRule>
    <cfRule type="expression" dxfId="336" priority="16">
      <formula>F98&lt;0</formula>
    </cfRule>
  </conditionalFormatting>
  <conditionalFormatting sqref="J25:J66">
    <cfRule type="expression" dxfId="335" priority="13">
      <formula>J25&gt;0</formula>
    </cfRule>
    <cfRule type="expression" dxfId="334" priority="14">
      <formula>J25&lt;0</formula>
    </cfRule>
  </conditionalFormatting>
  <conditionalFormatting sqref="K38:K66">
    <cfRule type="expression" dxfId="333" priority="11">
      <formula>K38&gt;0</formula>
    </cfRule>
    <cfRule type="expression" dxfId="332" priority="12">
      <formula>K38&lt;0</formula>
    </cfRule>
  </conditionalFormatting>
  <conditionalFormatting sqref="L25">
    <cfRule type="expression" dxfId="331" priority="9">
      <formula>L25&gt;0</formula>
    </cfRule>
    <cfRule type="expression" dxfId="330" priority="10">
      <formula>L25&lt;0</formula>
    </cfRule>
  </conditionalFormatting>
  <conditionalFormatting sqref="F25:F28">
    <cfRule type="expression" dxfId="329" priority="7">
      <formula>F25&gt;0</formula>
    </cfRule>
    <cfRule type="expression" dxfId="328" priority="8">
      <formula>F25&lt;0</formula>
    </cfRule>
  </conditionalFormatting>
  <conditionalFormatting sqref="H25:H28">
    <cfRule type="expression" dxfId="327" priority="5">
      <formula>H25&gt;0</formula>
    </cfRule>
    <cfRule type="expression" dxfId="32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1151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1153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1152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1175</v>
      </c>
    </row>
    <row r="23" spans="1:21" x14ac:dyDescent="0.25">
      <c r="T23" s="156">
        <v>43298</v>
      </c>
      <c r="U23" t="s">
        <v>1190</v>
      </c>
    </row>
    <row r="24" spans="1:21" x14ac:dyDescent="0.25">
      <c r="T24" s="67"/>
    </row>
    <row r="25" spans="1:21" x14ac:dyDescent="0.25">
      <c r="T25" s="156">
        <v>43307</v>
      </c>
      <c r="U25" t="s">
        <v>1183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0" t="s">
        <v>78</v>
      </c>
      <c r="P42" s="86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5" priority="61">
      <formula>F45&gt;0</formula>
    </cfRule>
    <cfRule type="expression" dxfId="32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3" priority="63">
      <formula>F44&gt;0</formula>
    </cfRule>
    <cfRule type="expression" dxfId="322" priority="64">
      <formula>F44&lt;0</formula>
    </cfRule>
  </conditionalFormatting>
  <conditionalFormatting sqref="F61:F91 F93:F102 F45:F59">
    <cfRule type="expression" dxfId="321" priority="59">
      <formula>F45&gt;0</formula>
    </cfRule>
    <cfRule type="expression" dxfId="320" priority="60">
      <formula>F45&lt;0</formula>
    </cfRule>
  </conditionalFormatting>
  <conditionalFormatting sqref="H61:H91 H93:H102 H43:H59">
    <cfRule type="expression" dxfId="319" priority="57">
      <formula>H43&gt;0</formula>
    </cfRule>
    <cfRule type="expression" dxfId="318" priority="58">
      <formula>H43&lt;0</formula>
    </cfRule>
  </conditionalFormatting>
  <conditionalFormatting sqref="F36:F43">
    <cfRule type="expression" dxfId="317" priority="55">
      <formula>F36&gt;0</formula>
    </cfRule>
    <cfRule type="expression" dxfId="316" priority="56">
      <formula>F36&lt;0</formula>
    </cfRule>
  </conditionalFormatting>
  <conditionalFormatting sqref="H36:H42">
    <cfRule type="expression" dxfId="315" priority="53">
      <formula>H36&gt;0</formula>
    </cfRule>
    <cfRule type="expression" dxfId="314" priority="54">
      <formula>H36&lt;0</formula>
    </cfRule>
  </conditionalFormatting>
  <conditionalFormatting sqref="Q7">
    <cfRule type="expression" dxfId="313" priority="47">
      <formula>Q7&gt;0</formula>
    </cfRule>
    <cfRule type="expression" dxfId="312" priority="48">
      <formula>Q7&lt;0</formula>
    </cfRule>
  </conditionalFormatting>
  <conditionalFormatting sqref="Q8">
    <cfRule type="expression" dxfId="311" priority="45">
      <formula>Q8&gt;0</formula>
    </cfRule>
    <cfRule type="expression" dxfId="310" priority="46">
      <formula>Q8&lt;0</formula>
    </cfRule>
  </conditionalFormatting>
  <conditionalFormatting sqref="Q10">
    <cfRule type="expression" dxfId="309" priority="43">
      <formula>Q10&gt;0</formula>
    </cfRule>
    <cfRule type="expression" dxfId="308" priority="44">
      <formula>Q10&lt;0</formula>
    </cfRule>
  </conditionalFormatting>
  <conditionalFormatting sqref="F60">
    <cfRule type="expression" dxfId="307" priority="41">
      <formula>F60&gt;0</formula>
    </cfRule>
    <cfRule type="expression" dxfId="306" priority="42">
      <formula>F60&lt;0</formula>
    </cfRule>
  </conditionalFormatting>
  <conditionalFormatting sqref="F60">
    <cfRule type="expression" dxfId="305" priority="39">
      <formula>F60&gt;0</formula>
    </cfRule>
    <cfRule type="expression" dxfId="304" priority="40">
      <formula>F60&lt;0</formula>
    </cfRule>
  </conditionalFormatting>
  <conditionalFormatting sqref="H60">
    <cfRule type="expression" dxfId="303" priority="37">
      <formula>H60&gt;0</formula>
    </cfRule>
    <cfRule type="expression" dxfId="302" priority="38">
      <formula>H60&lt;0</formula>
    </cfRule>
  </conditionalFormatting>
  <conditionalFormatting sqref="F92">
    <cfRule type="expression" dxfId="301" priority="35">
      <formula>F92&gt;0</formula>
    </cfRule>
    <cfRule type="expression" dxfId="300" priority="36">
      <formula>F92&lt;0</formula>
    </cfRule>
  </conditionalFormatting>
  <conditionalFormatting sqref="F92">
    <cfRule type="expression" dxfId="299" priority="33">
      <formula>F92&gt;0</formula>
    </cfRule>
    <cfRule type="expression" dxfId="298" priority="34">
      <formula>F92&lt;0</formula>
    </cfRule>
  </conditionalFormatting>
  <conditionalFormatting sqref="H92">
    <cfRule type="expression" dxfId="297" priority="31">
      <formula>H92&gt;0</formula>
    </cfRule>
    <cfRule type="expression" dxfId="296" priority="32">
      <formula>H92&lt;0</formula>
    </cfRule>
  </conditionalFormatting>
  <conditionalFormatting sqref="F169:F183 F185:F215 F217:F226">
    <cfRule type="expression" dxfId="295" priority="27">
      <formula>F169&gt;0</formula>
    </cfRule>
    <cfRule type="expression" dxfId="294" priority="28">
      <formula>F169&lt;0</formula>
    </cfRule>
  </conditionalFormatting>
  <conditionalFormatting sqref="F164:F168">
    <cfRule type="expression" dxfId="293" priority="29">
      <formula>F164&gt;0</formula>
    </cfRule>
    <cfRule type="expression" dxfId="292" priority="30">
      <formula>F164&lt;0</formula>
    </cfRule>
  </conditionalFormatting>
  <conditionalFormatting sqref="F169:F183 F185:F215 F217:F226">
    <cfRule type="expression" dxfId="291" priority="25">
      <formula>F169&gt;0</formula>
    </cfRule>
    <cfRule type="expression" dxfId="290" priority="26">
      <formula>F169&lt;0</formula>
    </cfRule>
  </conditionalFormatting>
  <conditionalFormatting sqref="H164:H183 H185:H215 H217:H226">
    <cfRule type="expression" dxfId="289" priority="23">
      <formula>H164&gt;0</formula>
    </cfRule>
    <cfRule type="expression" dxfId="288" priority="24">
      <formula>H164&lt;0</formula>
    </cfRule>
  </conditionalFormatting>
  <conditionalFormatting sqref="F160:F163">
    <cfRule type="expression" dxfId="287" priority="21">
      <formula>F160&gt;0</formula>
    </cfRule>
    <cfRule type="expression" dxfId="286" priority="22">
      <formula>F160&lt;0</formula>
    </cfRule>
  </conditionalFormatting>
  <conditionalFormatting sqref="H160:H163">
    <cfRule type="expression" dxfId="285" priority="19">
      <formula>H160&gt;0</formula>
    </cfRule>
    <cfRule type="expression" dxfId="284" priority="20">
      <formula>H160&lt;0</formula>
    </cfRule>
  </conditionalFormatting>
  <conditionalFormatting sqref="F184">
    <cfRule type="expression" dxfId="283" priority="17">
      <formula>F184&gt;0</formula>
    </cfRule>
    <cfRule type="expression" dxfId="282" priority="18">
      <formula>F184&lt;0</formula>
    </cfRule>
  </conditionalFormatting>
  <conditionalFormatting sqref="F184">
    <cfRule type="expression" dxfId="281" priority="15">
      <formula>F184&gt;0</formula>
    </cfRule>
    <cfRule type="expression" dxfId="280" priority="16">
      <formula>F184&lt;0</formula>
    </cfRule>
  </conditionalFormatting>
  <conditionalFormatting sqref="H184">
    <cfRule type="expression" dxfId="279" priority="13">
      <formula>H184&gt;0</formula>
    </cfRule>
    <cfRule type="expression" dxfId="278" priority="14">
      <formula>H184&lt;0</formula>
    </cfRule>
  </conditionalFormatting>
  <conditionalFormatting sqref="F216">
    <cfRule type="expression" dxfId="277" priority="11">
      <formula>F216&gt;0</formula>
    </cfRule>
    <cfRule type="expression" dxfId="276" priority="12">
      <formula>F216&lt;0</formula>
    </cfRule>
  </conditionalFormatting>
  <conditionalFormatting sqref="F216">
    <cfRule type="expression" dxfId="275" priority="9">
      <formula>F216&gt;0</formula>
    </cfRule>
    <cfRule type="expression" dxfId="274" priority="10">
      <formula>F216&lt;0</formula>
    </cfRule>
  </conditionalFormatting>
  <conditionalFormatting sqref="H216">
    <cfRule type="expression" dxfId="273" priority="7">
      <formula>H216&gt;0</formula>
    </cfRule>
    <cfRule type="expression" dxfId="272" priority="8">
      <formula>H216&lt;0</formula>
    </cfRule>
  </conditionalFormatting>
  <conditionalFormatting sqref="J38:J39">
    <cfRule type="expression" dxfId="271" priority="5">
      <formula>J38&gt;0</formula>
    </cfRule>
    <cfRule type="expression" dxfId="270" priority="6">
      <formula>J38&lt;0</formula>
    </cfRule>
  </conditionalFormatting>
  <conditionalFormatting sqref="J41:J53">
    <cfRule type="expression" dxfId="269" priority="3">
      <formula>J41&gt;0</formula>
    </cfRule>
    <cfRule type="expression" dxfId="26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24.22</v>
      </c>
      <c r="R4" s="475">
        <v>4.5999999999999999E-3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4844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1679.7400000000052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1394.7700000000004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0.40437141043073405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1263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9.8857142857142843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26.641999999999999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26.399799999999999</v>
      </c>
      <c r="U18" t="s">
        <v>1058</v>
      </c>
    </row>
    <row r="19" spans="1:21" x14ac:dyDescent="0.25">
      <c r="O19" s="81">
        <v>1.08</v>
      </c>
      <c r="P19" s="81">
        <f t="shared" si="1"/>
        <v>26.157600000000002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25.915400000000002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25.673200000000001</v>
      </c>
      <c r="T21" s="156">
        <v>43314</v>
      </c>
      <c r="U21" t="s">
        <v>1214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25.431000000000001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25.188800000000001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24.9466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24.7044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24.462199999999999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24.22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8" si="5">C28*(E28-D28)</f>
        <v>-982.99999999999977</v>
      </c>
      <c r="G28" s="39">
        <f t="shared" ref="G28:G38" si="6">D28*C28</f>
        <v>7731</v>
      </c>
      <c r="H28" s="223">
        <f t="shared" ref="H28:H38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23.977799999999998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23.735599999999998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23.493399999999998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23.251199999999997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23.008999999999997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22.766799999999996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22.5246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22.282399999999999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22.040199999999999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21.797999999999998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7" priority="109">
      <formula>F27&gt;0</formula>
    </cfRule>
    <cfRule type="expression" dxfId="266" priority="110">
      <formula>F27&lt;0</formula>
    </cfRule>
  </conditionalFormatting>
  <conditionalFormatting sqref="H27:H29">
    <cfRule type="expression" dxfId="265" priority="107">
      <formula>H27&gt;0</formula>
    </cfRule>
    <cfRule type="expression" dxfId="264" priority="108">
      <formula>H27&lt;0</formula>
    </cfRule>
  </conditionalFormatting>
  <conditionalFormatting sqref="H30">
    <cfRule type="expression" dxfId="263" priority="103">
      <formula>H30&gt;0</formula>
    </cfRule>
    <cfRule type="expression" dxfId="262" priority="104">
      <formula>H30&lt;0</formula>
    </cfRule>
  </conditionalFormatting>
  <conditionalFormatting sqref="H31:H35 H38:H55">
    <cfRule type="expression" dxfId="261" priority="101">
      <formula>H31&gt;0</formula>
    </cfRule>
    <cfRule type="expression" dxfId="260" priority="102">
      <formula>H31&lt;0</formula>
    </cfRule>
  </conditionalFormatting>
  <conditionalFormatting sqref="F31">
    <cfRule type="expression" dxfId="259" priority="95">
      <formula>F31&gt;0</formula>
    </cfRule>
    <cfRule type="expression" dxfId="258" priority="96">
      <formula>F31&lt;0</formula>
    </cfRule>
  </conditionalFormatting>
  <conditionalFormatting sqref="I25:I29">
    <cfRule type="expression" dxfId="257" priority="93">
      <formula>I25&gt;0</formula>
    </cfRule>
    <cfRule type="expression" dxfId="256" priority="94">
      <formula>I25&lt;0</formula>
    </cfRule>
  </conditionalFormatting>
  <conditionalFormatting sqref="I30:I33 I35 I38 I40:K55 K38">
    <cfRule type="expression" dxfId="255" priority="87">
      <formula>I30&gt;0</formula>
    </cfRule>
    <cfRule type="expression" dxfId="254" priority="88">
      <formula>I30&lt;0</formula>
    </cfRule>
  </conditionalFormatting>
  <conditionalFormatting sqref="I21:K24">
    <cfRule type="expression" dxfId="253" priority="85">
      <formula>I21&gt;0</formula>
    </cfRule>
    <cfRule type="expression" dxfId="252" priority="86">
      <formula>I21&lt;0</formula>
    </cfRule>
  </conditionalFormatting>
  <conditionalFormatting sqref="F32:F35 F38:F55">
    <cfRule type="expression" dxfId="251" priority="83">
      <formula>F32&gt;0</formula>
    </cfRule>
    <cfRule type="expression" dxfId="250" priority="84">
      <formula>F32&lt;0</formula>
    </cfRule>
  </conditionalFormatting>
  <conditionalFormatting sqref="Q8">
    <cfRule type="expression" dxfId="249" priority="79">
      <formula>Q8&gt;0</formula>
    </cfRule>
    <cfRule type="expression" dxfId="248" priority="80">
      <formula>Q8&lt;0</formula>
    </cfRule>
  </conditionalFormatting>
  <conditionalFormatting sqref="Q7">
    <cfRule type="expression" dxfId="247" priority="81">
      <formula>Q7&gt;0</formula>
    </cfRule>
    <cfRule type="expression" dxfId="246" priority="82">
      <formula>Q7&lt;0</formula>
    </cfRule>
  </conditionalFormatting>
  <conditionalFormatting sqref="F82">
    <cfRule type="expression" dxfId="245" priority="67">
      <formula>F82&gt;0</formula>
    </cfRule>
    <cfRule type="expression" dxfId="244" priority="68">
      <formula>F82&lt;0</formula>
    </cfRule>
  </conditionalFormatting>
  <conditionalFormatting sqref="H82">
    <cfRule type="expression" dxfId="243" priority="65">
      <formula>H82&gt;0</formula>
    </cfRule>
    <cfRule type="expression" dxfId="242" priority="66">
      <formula>H82&lt;0</formula>
    </cfRule>
  </conditionalFormatting>
  <conditionalFormatting sqref="I82">
    <cfRule type="expression" dxfId="241" priority="53">
      <formula>I82&gt;0</formula>
    </cfRule>
    <cfRule type="expression" dxfId="240" priority="54">
      <formula>I82&lt;0</formula>
    </cfRule>
  </conditionalFormatting>
  <conditionalFormatting sqref="F25:F26">
    <cfRule type="expression" dxfId="239" priority="49">
      <formula>F25&gt;0</formula>
    </cfRule>
    <cfRule type="expression" dxfId="238" priority="50">
      <formula>F25&lt;0</formula>
    </cfRule>
  </conditionalFormatting>
  <conditionalFormatting sqref="H25:H26">
    <cfRule type="expression" dxfId="237" priority="47">
      <formula>H25&gt;0</formula>
    </cfRule>
    <cfRule type="expression" dxfId="236" priority="48">
      <formula>H25&lt;0</formula>
    </cfRule>
  </conditionalFormatting>
  <conditionalFormatting sqref="F88:F92">
    <cfRule type="expression" dxfId="235" priority="45">
      <formula>F88&gt;0</formula>
    </cfRule>
    <cfRule type="expression" dxfId="234" priority="46">
      <formula>F88&lt;0</formula>
    </cfRule>
  </conditionalFormatting>
  <conditionalFormatting sqref="H88:H90">
    <cfRule type="expression" dxfId="233" priority="43">
      <formula>H88&gt;0</formula>
    </cfRule>
    <cfRule type="expression" dxfId="232" priority="44">
      <formula>H88&lt;0</formula>
    </cfRule>
  </conditionalFormatting>
  <conditionalFormatting sqref="H91:H92">
    <cfRule type="expression" dxfId="231" priority="41">
      <formula>H91&gt;0</formula>
    </cfRule>
    <cfRule type="expression" dxfId="230" priority="42">
      <formula>H91&lt;0</formula>
    </cfRule>
  </conditionalFormatting>
  <conditionalFormatting sqref="H93:H118">
    <cfRule type="expression" dxfId="229" priority="39">
      <formula>H93&gt;0</formula>
    </cfRule>
    <cfRule type="expression" dxfId="228" priority="40">
      <formula>H93&lt;0</formula>
    </cfRule>
  </conditionalFormatting>
  <conditionalFormatting sqref="F83:F86">
    <cfRule type="expression" dxfId="227" priority="37">
      <formula>F83&gt;0</formula>
    </cfRule>
    <cfRule type="expression" dxfId="226" priority="38">
      <formula>F83&lt;0</formula>
    </cfRule>
  </conditionalFormatting>
  <conditionalFormatting sqref="H83:H86">
    <cfRule type="expression" dxfId="225" priority="35">
      <formula>H83&gt;0</formula>
    </cfRule>
    <cfRule type="expression" dxfId="224" priority="36">
      <formula>H83&lt;0</formula>
    </cfRule>
  </conditionalFormatting>
  <conditionalFormatting sqref="F93">
    <cfRule type="expression" dxfId="223" priority="33">
      <formula>F93&gt;0</formula>
    </cfRule>
    <cfRule type="expression" dxfId="222" priority="34">
      <formula>F93&lt;0</formula>
    </cfRule>
  </conditionalFormatting>
  <conditionalFormatting sqref="I87:I89">
    <cfRule type="expression" dxfId="221" priority="31">
      <formula>I87&gt;0</formula>
    </cfRule>
    <cfRule type="expression" dxfId="220" priority="32">
      <formula>I87&lt;0</formula>
    </cfRule>
  </conditionalFormatting>
  <conditionalFormatting sqref="I90">
    <cfRule type="expression" dxfId="219" priority="29">
      <formula>I90&gt;0</formula>
    </cfRule>
    <cfRule type="expression" dxfId="218" priority="30">
      <formula>I90&lt;0</formula>
    </cfRule>
  </conditionalFormatting>
  <conditionalFormatting sqref="I91">
    <cfRule type="expression" dxfId="217" priority="27">
      <formula>I91&gt;0</formula>
    </cfRule>
    <cfRule type="expression" dxfId="216" priority="28">
      <formula>I91&lt;0</formula>
    </cfRule>
  </conditionalFormatting>
  <conditionalFormatting sqref="I92:I95 I97 I100 I102:I118">
    <cfRule type="expression" dxfId="215" priority="25">
      <formula>I92&gt;0</formula>
    </cfRule>
    <cfRule type="expression" dxfId="214" priority="26">
      <formula>I92&lt;0</formula>
    </cfRule>
  </conditionalFormatting>
  <conditionalFormatting sqref="I83:I86">
    <cfRule type="expression" dxfId="213" priority="23">
      <formula>I83&gt;0</formula>
    </cfRule>
    <cfRule type="expression" dxfId="212" priority="24">
      <formula>I83&lt;0</formula>
    </cfRule>
  </conditionalFormatting>
  <conditionalFormatting sqref="F94:F118">
    <cfRule type="expression" dxfId="211" priority="21">
      <formula>F94&gt;0</formula>
    </cfRule>
    <cfRule type="expression" dxfId="210" priority="22">
      <formula>F94&lt;0</formula>
    </cfRule>
  </conditionalFormatting>
  <conditionalFormatting sqref="F87">
    <cfRule type="expression" dxfId="209" priority="19">
      <formula>F87&gt;0</formula>
    </cfRule>
    <cfRule type="expression" dxfId="208" priority="20">
      <formula>F87&lt;0</formula>
    </cfRule>
  </conditionalFormatting>
  <conditionalFormatting sqref="H87">
    <cfRule type="expression" dxfId="207" priority="17">
      <formula>H87&gt;0</formula>
    </cfRule>
    <cfRule type="expression" dxfId="206" priority="18">
      <formula>H87&lt;0</formula>
    </cfRule>
  </conditionalFormatting>
  <conditionalFormatting sqref="F21:F24">
    <cfRule type="expression" dxfId="205" priority="15">
      <formula>F21&gt;0</formula>
    </cfRule>
    <cfRule type="expression" dxfId="204" priority="16">
      <formula>F21&lt;0</formula>
    </cfRule>
  </conditionalFormatting>
  <conditionalFormatting sqref="H21:H24">
    <cfRule type="expression" dxfId="203" priority="13">
      <formula>H21&gt;0</formula>
    </cfRule>
    <cfRule type="expression" dxfId="202" priority="14">
      <formula>H21&lt;0</formula>
    </cfRule>
  </conditionalFormatting>
  <conditionalFormatting sqref="J25:K27 J30:K35 J28:J29 J37:K37 K36 J38">
    <cfRule type="expression" dxfId="201" priority="11">
      <formula>J25&gt;0</formula>
    </cfRule>
    <cfRule type="expression" dxfId="200" priority="12">
      <formula>J25&lt;0</formula>
    </cfRule>
  </conditionalFormatting>
  <conditionalFormatting sqref="H37">
    <cfRule type="expression" dxfId="199" priority="9">
      <formula>H37&gt;0</formula>
    </cfRule>
    <cfRule type="expression" dxfId="198" priority="10">
      <formula>H37&lt;0</formula>
    </cfRule>
  </conditionalFormatting>
  <conditionalFormatting sqref="F37">
    <cfRule type="expression" dxfId="197" priority="7">
      <formula>F37&gt;0</formula>
    </cfRule>
    <cfRule type="expression" dxfId="196" priority="8">
      <formula>F37&lt;0</formula>
    </cfRule>
  </conditionalFormatting>
  <conditionalFormatting sqref="J36">
    <cfRule type="expression" dxfId="195" priority="5">
      <formula>J36&gt;0</formula>
    </cfRule>
    <cfRule type="expression" dxfId="194" priority="6">
      <formula>J36&lt;0</formula>
    </cfRule>
  </conditionalFormatting>
  <conditionalFormatting sqref="H36">
    <cfRule type="expression" dxfId="193" priority="3">
      <formula>H36&gt;0</formula>
    </cfRule>
    <cfRule type="expression" dxfId="192" priority="4">
      <formula>H36&lt;0</formula>
    </cfRule>
  </conditionalFormatting>
  <conditionalFormatting sqref="F36">
    <cfRule type="expression" dxfId="191" priority="1">
      <formula>F36&gt;0</formula>
    </cfRule>
    <cfRule type="expression" dxfId="190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0" t="s">
        <v>78</v>
      </c>
      <c r="P40" s="8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0" t="s">
        <v>78</v>
      </c>
      <c r="P40" s="86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0" t="s">
        <v>78</v>
      </c>
      <c r="P42" s="86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0" t="s">
        <v>78</v>
      </c>
      <c r="P42" s="8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150</v>
      </c>
      <c r="U2" s="118"/>
      <c r="V2" t="s">
        <v>1253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49.300333333333363</v>
      </c>
      <c r="V3" t="s">
        <v>1172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47.209899999999998</v>
      </c>
      <c r="R4" s="475">
        <v>1.3100000000000001E-2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7081.4849999999997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7395.0500000000047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-263.61500000000342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-313.56500000000324</v>
      </c>
      <c r="U8" s="855">
        <v>43292</v>
      </c>
      <c r="V8" t="s">
        <v>1171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-4.2402012156780959E-2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4.1516715773598334E-2</v>
      </c>
      <c r="R11">
        <v>0.49</v>
      </c>
      <c r="V11" t="s">
        <v>1244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9" si="2">C12*D12+E12</f>
        <v>1255</v>
      </c>
      <c r="H12" s="70"/>
      <c r="O12" s="11" t="s">
        <v>925</v>
      </c>
      <c r="Q12" s="1" t="s">
        <v>1243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15.632417218543045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0" t="s">
        <v>78</v>
      </c>
      <c r="P17" s="860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51.930889999999998</v>
      </c>
    </row>
    <row r="19" spans="1:16" x14ac:dyDescent="0.25">
      <c r="C19" s="4"/>
      <c r="H19" s="70"/>
      <c r="O19" s="81">
        <v>1.0900000000000001</v>
      </c>
      <c r="P19" s="81">
        <f t="shared" ref="P19:P38" si="3">O19*$Q$4</f>
        <v>51.458790999999998</v>
      </c>
    </row>
    <row r="20" spans="1:16" x14ac:dyDescent="0.25">
      <c r="H20" s="70"/>
      <c r="O20" s="81">
        <v>1.08</v>
      </c>
      <c r="P20" s="81">
        <f t="shared" si="3"/>
        <v>50.986691999999998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50.514592999999998</v>
      </c>
    </row>
    <row r="22" spans="1:16" x14ac:dyDescent="0.25">
      <c r="H22" s="70"/>
      <c r="O22" s="81">
        <v>1.06</v>
      </c>
      <c r="P22" s="81">
        <f t="shared" si="3"/>
        <v>50.042493999999998</v>
      </c>
    </row>
    <row r="23" spans="1:16" x14ac:dyDescent="0.25">
      <c r="H23" s="70"/>
      <c r="O23" s="81">
        <v>1.05</v>
      </c>
      <c r="P23" s="81">
        <f t="shared" si="3"/>
        <v>49.570394999999998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49.098295999999998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48.626196999999998</v>
      </c>
    </row>
    <row r="26" spans="1:16" x14ac:dyDescent="0.25">
      <c r="O26" s="81">
        <v>1.02</v>
      </c>
      <c r="P26" s="81">
        <f t="shared" si="3"/>
        <v>48.154097999999998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47.681998999999998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47.209899999999998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46.737800999999997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46.265701999999997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45.793602999999997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45.321503999999997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44.849404999999997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44.377305999999997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43.905206999999997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43.433107999999997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42.961008999999997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42.488909999999997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6" si="16">C63*(E63-D63)</f>
        <v>-219.95999999999967</v>
      </c>
      <c r="G63" s="39">
        <f t="shared" ref="G63:G73" si="17">D63*C63</f>
        <v>5418.96</v>
      </c>
      <c r="H63" s="222">
        <f t="shared" ref="H63:H76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1267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1237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7" priority="45">
      <formula>F28&gt;0</formula>
    </cfRule>
    <cfRule type="expression" dxfId="86" priority="46">
      <formula>F28&lt;0</formula>
    </cfRule>
  </conditionalFormatting>
  <conditionalFormatting sqref="Q8">
    <cfRule type="expression" dxfId="85" priority="39">
      <formula>Q8&gt;0</formula>
    </cfRule>
    <cfRule type="expression" dxfId="84" priority="40">
      <formula>Q8&lt;0</formula>
    </cfRule>
  </conditionalFormatting>
  <conditionalFormatting sqref="Q7">
    <cfRule type="expression" dxfId="83" priority="41">
      <formula>Q7&gt;0</formula>
    </cfRule>
    <cfRule type="expression" dxfId="82" priority="42">
      <formula>Q7&lt;0</formula>
    </cfRule>
  </conditionalFormatting>
  <conditionalFormatting sqref="M85">
    <cfRule type="expression" dxfId="81" priority="37">
      <formula>M85&gt;0</formula>
    </cfRule>
    <cfRule type="expression" dxfId="80" priority="38">
      <formula>M85&lt;0</formula>
    </cfRule>
  </conditionalFormatting>
  <conditionalFormatting sqref="J42">
    <cfRule type="expression" dxfId="79" priority="35">
      <formula>J42&gt;0</formula>
    </cfRule>
    <cfRule type="expression" dxfId="78" priority="36">
      <formula>J42&lt;0</formula>
    </cfRule>
  </conditionalFormatting>
  <conditionalFormatting sqref="J43:J55 J56:K64 K66:K68">
    <cfRule type="expression" dxfId="77" priority="33">
      <formula>J43&gt;0</formula>
    </cfRule>
    <cfRule type="expression" dxfId="76" priority="34">
      <formula>J43&lt;0</formula>
    </cfRule>
  </conditionalFormatting>
  <conditionalFormatting sqref="Q10">
    <cfRule type="expression" dxfId="75" priority="31">
      <formula>Q10&gt;0</formula>
    </cfRule>
    <cfRule type="expression" dxfId="74" priority="32">
      <formula>Q10&lt;0</formula>
    </cfRule>
  </conditionalFormatting>
  <conditionalFormatting sqref="Q9">
    <cfRule type="expression" dxfId="73" priority="29">
      <formula>Q9&gt;0</formula>
    </cfRule>
    <cfRule type="expression" dxfId="72" priority="30">
      <formula>Q9&lt;0</formula>
    </cfRule>
  </conditionalFormatting>
  <conditionalFormatting sqref="F65 H65">
    <cfRule type="expression" dxfId="71" priority="27">
      <formula>F65&gt;0</formula>
    </cfRule>
    <cfRule type="expression" dxfId="70" priority="28">
      <formula>F65&lt;0</formula>
    </cfRule>
  </conditionalFormatting>
  <conditionalFormatting sqref="J65:K65">
    <cfRule type="expression" dxfId="69" priority="25">
      <formula>J65&gt;0</formula>
    </cfRule>
    <cfRule type="expression" dxfId="68" priority="26">
      <formula>J65&lt;0</formula>
    </cfRule>
  </conditionalFormatting>
  <conditionalFormatting sqref="F66 H66">
    <cfRule type="expression" dxfId="67" priority="23">
      <formula>F66&gt;0</formula>
    </cfRule>
    <cfRule type="expression" dxfId="66" priority="24">
      <formula>F66&lt;0</formula>
    </cfRule>
  </conditionalFormatting>
  <conditionalFormatting sqref="J66">
    <cfRule type="expression" dxfId="65" priority="21">
      <formula>J66&gt;0</formula>
    </cfRule>
    <cfRule type="expression" dxfId="64" priority="22">
      <formula>J66&lt;0</formula>
    </cfRule>
  </conditionalFormatting>
  <conditionalFormatting sqref="F67:F69 H67:H69">
    <cfRule type="expression" dxfId="63" priority="19">
      <formula>F67&gt;0</formula>
    </cfRule>
    <cfRule type="expression" dxfId="62" priority="20">
      <formula>F67&lt;0</formula>
    </cfRule>
  </conditionalFormatting>
  <conditionalFormatting sqref="J67:J69">
    <cfRule type="expression" dxfId="61" priority="17">
      <formula>J67&gt;0</formula>
    </cfRule>
    <cfRule type="expression" dxfId="60" priority="18">
      <formula>J67&lt;0</formula>
    </cfRule>
  </conditionalFormatting>
  <conditionalFormatting sqref="L56:L60">
    <cfRule type="expression" dxfId="59" priority="15">
      <formula>L56&gt;0</formula>
    </cfRule>
    <cfRule type="expression" dxfId="58" priority="16">
      <formula>L56&lt;0</formula>
    </cfRule>
  </conditionalFormatting>
  <conditionalFormatting sqref="F70:F72 H70:H72">
    <cfRule type="expression" dxfId="57" priority="11">
      <formula>F70&gt;0</formula>
    </cfRule>
    <cfRule type="expression" dxfId="56" priority="12">
      <formula>F70&lt;0</formula>
    </cfRule>
  </conditionalFormatting>
  <conditionalFormatting sqref="J70:K70 K69 J71">
    <cfRule type="expression" dxfId="55" priority="9">
      <formula>J69&gt;0</formula>
    </cfRule>
    <cfRule type="expression" dxfId="54" priority="10">
      <formula>J69&lt;0</formula>
    </cfRule>
  </conditionalFormatting>
  <conditionalFormatting sqref="J74:J75 K74">
    <cfRule type="expression" dxfId="53" priority="5">
      <formula>J74&gt;0</formula>
    </cfRule>
    <cfRule type="expression" dxfId="52" priority="6">
      <formula>J74&lt;0</formula>
    </cfRule>
  </conditionalFormatting>
  <conditionalFormatting sqref="K77 F76:F79 H76:H79">
    <cfRule type="expression" dxfId="51" priority="3">
      <formula>F76&gt;0</formula>
    </cfRule>
    <cfRule type="expression" dxfId="50" priority="4">
      <formula>F76&lt;0</formula>
    </cfRule>
  </conditionalFormatting>
  <conditionalFormatting sqref="J76:J82">
    <cfRule type="expression" dxfId="49" priority="1">
      <formula>J76&gt;0</formula>
    </cfRule>
    <cfRule type="expression" dxfId="48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0" t="s">
        <v>78</v>
      </c>
      <c r="P41" s="8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0" t="s">
        <v>78</v>
      </c>
      <c r="P45" s="86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0" t="s">
        <v>78</v>
      </c>
      <c r="Q39" s="8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0" t="s">
        <v>78</v>
      </c>
      <c r="P41" s="8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2018-08-20T02:54:17Z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