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9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PN" sheetId="7" state="hidden" r:id="rId24"/>
    <sheet name="EW" sheetId="72" state="hidden" r:id="rId25"/>
    <sheet name="NKE" sheetId="50" r:id="rId26"/>
    <sheet name="MOS" sheetId="58" state="hidden" r:id="rId27"/>
    <sheet name="VGK" sheetId="59" state="hidden" r:id="rId28"/>
    <sheet name="MU" sheetId="17" state="hidden" r:id="rId29"/>
    <sheet name="IP" sheetId="44" state="hidden" r:id="rId30"/>
    <sheet name="INTC" sheetId="13" state="hidden" r:id="rId31"/>
    <sheet name="HES" sheetId="10" state="hidden" r:id="rId32"/>
    <sheet name="UNP" sheetId="20" state="hidden" r:id="rId33"/>
    <sheet name="NCLH" sheetId="67" state="hidden" r:id="rId34"/>
    <sheet name="SPY" sheetId="47" state="hidden" r:id="rId35"/>
    <sheet name="SWKS" sheetId="41" state="hidden" r:id="rId36"/>
    <sheet name="CNI" sheetId="42" state="hidden" r:id="rId37"/>
    <sheet name="WFC" sheetId="45" state="hidden" r:id="rId38"/>
    <sheet name="AA" sheetId="3" r:id="rId39"/>
    <sheet name="CF" sheetId="61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8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6">CNI!$W$1:$AC$69</definedName>
    <definedName name="hp?s_CPN_Historical_Prices" localSheetId="23">CPN!$W$1:$AC$68</definedName>
    <definedName name="hp?s_cvs" localSheetId="17">CVS!$W$1:$AC$69</definedName>
    <definedName name="hp?s_DAL" localSheetId="48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4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1">HES!$W$1:$AC$69</definedName>
    <definedName name="hp?s_INTC_Historical_Prices" localSheetId="30">INTC!$W$1:$AC$69</definedName>
    <definedName name="hp?s_IP" localSheetId="29">IP!$W$1:$AC$69</definedName>
    <definedName name="hp?s_jnj" localSheetId="21">JNJ!$W$1:$AC$69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6">MOS!$W$1:$AC$69</definedName>
    <definedName name="hp?s_MYL" localSheetId="4">MYL!$W$1:$AC$68</definedName>
    <definedName name="hp?s_nclh" localSheetId="33">NCLH!$W$1:$AC$68</definedName>
    <definedName name="hp?s_nke" localSheetId="25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4">SPY!$W$1:$AC$69</definedName>
    <definedName name="hp?s_SWKS" localSheetId="35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2">UNP!$W$1:$AC$69</definedName>
    <definedName name="hp?s_UTX" localSheetId="58">UTX!$W$1:$AC$69</definedName>
    <definedName name="hp?s_vgk" localSheetId="27">VGK!$W$1:$AC$69</definedName>
    <definedName name="hp?s_WFC" localSheetId="37">WFC!$W$1:$AC$69</definedName>
    <definedName name="hp?s_WWD" localSheetId="53">WWD!$W$1:$AC$69</definedName>
    <definedName name="PL" localSheetId="38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4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6">#REF!</definedName>
    <definedName name="PL" localSheetId="4">#REF!</definedName>
    <definedName name="PL" localSheetId="33">NCLH!$Q$7</definedName>
    <definedName name="PL" localSheetId="25">#REF!</definedName>
    <definedName name="PL" localSheetId="9">PINC!$Q$7</definedName>
    <definedName name="PL" localSheetId="34">SPY!$Q$7</definedName>
    <definedName name="PL" localSheetId="35">SWKS!$Q$7</definedName>
    <definedName name="PL" localSheetId="40">#REF!</definedName>
    <definedName name="PL" localSheetId="46">#REF!</definedName>
    <definedName name="PL" localSheetId="27">#REF!</definedName>
    <definedName name="PL" localSheetId="37">WFC!$Q$7</definedName>
    <definedName name="q?s_aa_ql_1" localSheetId="38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6">CNI!$T$43:$U$58</definedName>
    <definedName name="q?s_CPN" localSheetId="23">CPN!$T$43:$U$58</definedName>
    <definedName name="q?s_cvs" localSheetId="17">CVS!$T$43:$U$58</definedName>
    <definedName name="q?s_DAL" localSheetId="48">DAL!$T$43:$U$58</definedName>
    <definedName name="q?s_dg" localSheetId="22">AAP!$T$43:$U$58</definedName>
    <definedName name="q?s_dg" localSheetId="8">DG!$T$43:$U$58</definedName>
    <definedName name="q?s_DIS" localSheetId="50">DIS!$T$43:$U$58</definedName>
    <definedName name="q?s_ew" localSheetId="24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1">HES!$T$43:$U$58</definedName>
    <definedName name="q?s_INTC" localSheetId="30">INTC!$T$43:$U$58</definedName>
    <definedName name="q?s_IP" localSheetId="29">IP!$T$43:$U$58</definedName>
    <definedName name="q?s_JNJ" localSheetId="21">JNJ!$T$43:$U$58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6">MOS!$T$43:$U$58</definedName>
    <definedName name="q?s_MU" localSheetId="28">MU!#REF!</definedName>
    <definedName name="q?s_MYL" localSheetId="4">MYL!$T$43:$U$58</definedName>
    <definedName name="q?s_nclh" localSheetId="33">NCLH!$T$40:$U$55</definedName>
    <definedName name="q?s_NKE" localSheetId="25">NKE!$T$43:$U$58</definedName>
    <definedName name="q?s_nsc" localSheetId="44">NSC!$T$43:$U$58</definedName>
    <definedName name="q?s_NSC" localSheetId="32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4">SPY!$T$40:$U$53</definedName>
    <definedName name="q?s_SWKS" localSheetId="35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7">VGK!$T$43:$U$56</definedName>
    <definedName name="q?s_WFC" localSheetId="37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43" i="38" l="1"/>
  <c r="E443" i="38"/>
  <c r="G443" i="38"/>
  <c r="H443" i="38"/>
  <c r="K443" i="38"/>
  <c r="L443" i="38"/>
  <c r="O443" i="38" s="1"/>
  <c r="P443" i="38" s="1"/>
  <c r="M443" i="38"/>
  <c r="T443" i="38" s="1"/>
  <c r="N443" i="38"/>
  <c r="R443" i="38"/>
  <c r="U443" i="38"/>
  <c r="N54" i="35"/>
  <c r="N56" i="35"/>
  <c r="N51" i="35"/>
  <c r="N52" i="35"/>
  <c r="N37" i="35"/>
  <c r="N8" i="35"/>
  <c r="N58" i="35"/>
  <c r="N6" i="35"/>
  <c r="N10" i="35"/>
  <c r="N33" i="35"/>
  <c r="N17" i="35"/>
  <c r="N32" i="35"/>
  <c r="N28" i="35"/>
  <c r="N53" i="35"/>
  <c r="N24" i="35"/>
  <c r="N46" i="35"/>
  <c r="N21" i="35"/>
  <c r="N42" i="35"/>
  <c r="N47" i="35"/>
  <c r="N13" i="35"/>
  <c r="N11" i="35"/>
  <c r="N18" i="35"/>
  <c r="N9" i="35"/>
  <c r="N30" i="35"/>
  <c r="N50" i="35"/>
  <c r="N49" i="35"/>
  <c r="N45" i="35"/>
  <c r="N55" i="35"/>
  <c r="N38" i="35"/>
  <c r="N39" i="35"/>
  <c r="N40" i="35"/>
  <c r="N12" i="35"/>
  <c r="N57" i="35"/>
  <c r="N7" i="35"/>
  <c r="N16" i="35"/>
  <c r="N34" i="35"/>
  <c r="N4" i="35"/>
  <c r="N15" i="35"/>
  <c r="N41" i="35"/>
  <c r="N35" i="35"/>
  <c r="N3" i="35"/>
  <c r="N2" i="35"/>
  <c r="N31" i="35"/>
  <c r="N23" i="35"/>
  <c r="N20" i="35"/>
  <c r="N27" i="35"/>
  <c r="N29" i="35"/>
  <c r="N43" i="35"/>
  <c r="N22" i="35"/>
  <c r="N36" i="35"/>
  <c r="N48" i="35"/>
  <c r="N14" i="35"/>
  <c r="N25" i="35"/>
  <c r="N19" i="35"/>
  <c r="N5" i="35"/>
  <c r="N44" i="35"/>
  <c r="N26" i="35"/>
  <c r="F27" i="74"/>
  <c r="H27" i="74"/>
  <c r="G27" i="74"/>
  <c r="K4" i="74"/>
  <c r="G51" i="51"/>
  <c r="L51" i="51"/>
  <c r="F15" i="51"/>
  <c r="F14" i="51"/>
  <c r="V443" i="38" l="1"/>
  <c r="W443" i="38" s="1"/>
  <c r="D442" i="38"/>
  <c r="E442" i="38"/>
  <c r="G442" i="38"/>
  <c r="H442" i="38"/>
  <c r="K442" i="38"/>
  <c r="L442" i="38"/>
  <c r="O442" i="38" s="1"/>
  <c r="P442" i="38" s="1"/>
  <c r="M442" i="38"/>
  <c r="N442" i="38" s="1"/>
  <c r="R442" i="38"/>
  <c r="U442" i="38"/>
  <c r="F37" i="58"/>
  <c r="H37" i="58"/>
  <c r="G37" i="58"/>
  <c r="F42" i="43"/>
  <c r="H42" i="43"/>
  <c r="G42" i="43"/>
  <c r="F8" i="43"/>
  <c r="K2" i="43"/>
  <c r="F8" i="58"/>
  <c r="F18" i="58"/>
  <c r="C18" i="58"/>
  <c r="V442" i="38" l="1"/>
  <c r="W442" i="38" s="1"/>
  <c r="T442" i="38"/>
  <c r="V441" i="38"/>
  <c r="M49" i="25"/>
  <c r="F38" i="75"/>
  <c r="G38" i="75"/>
  <c r="H38" i="75"/>
  <c r="F84" i="25"/>
  <c r="H84" i="25"/>
  <c r="G84" i="25"/>
  <c r="L434" i="38"/>
  <c r="L435" i="38"/>
  <c r="L436" i="38"/>
  <c r="L437" i="38"/>
  <c r="L438" i="38"/>
  <c r="L439" i="38"/>
  <c r="L440" i="38"/>
  <c r="L441" i="38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M441" i="38"/>
  <c r="T441" i="38" s="1"/>
  <c r="N441" i="38"/>
  <c r="R441" i="38"/>
  <c r="O441" i="38" l="1"/>
  <c r="U441" i="38"/>
  <c r="E440" i="38"/>
  <c r="H440" i="38"/>
  <c r="K440" i="38"/>
  <c r="M440" i="38"/>
  <c r="T440" i="38" s="1"/>
  <c r="N440" i="38"/>
  <c r="R440" i="38"/>
  <c r="F43" i="61"/>
  <c r="G43" i="61"/>
  <c r="H43" i="61"/>
  <c r="K6" i="61"/>
  <c r="F36" i="58"/>
  <c r="H36" i="58"/>
  <c r="G36" i="58"/>
  <c r="K3" i="58"/>
  <c r="O440" i="38" l="1"/>
  <c r="W441" i="38"/>
  <c r="V440" i="38"/>
  <c r="W440" i="38" s="1"/>
  <c r="U440" i="38"/>
  <c r="E439" i="38"/>
  <c r="H439" i="38"/>
  <c r="K439" i="38"/>
  <c r="O439" i="38"/>
  <c r="M439" i="38"/>
  <c r="T439" i="38" s="1"/>
  <c r="N439" i="38"/>
  <c r="R439" i="38"/>
  <c r="U439" i="38"/>
  <c r="V439" i="38" l="1"/>
  <c r="W439" i="38" s="1"/>
  <c r="E438" i="38"/>
  <c r="H438" i="38"/>
  <c r="K438" i="38"/>
  <c r="O438" i="38"/>
  <c r="M438" i="38"/>
  <c r="T438" i="38" s="1"/>
  <c r="N438" i="38"/>
  <c r="R438" i="38"/>
  <c r="U438" i="38"/>
  <c r="F46" i="57"/>
  <c r="G46" i="57"/>
  <c r="H46" i="57"/>
  <c r="K5" i="57"/>
  <c r="V438" i="38" l="1"/>
  <c r="W438" i="38" s="1"/>
  <c r="L429" i="38"/>
  <c r="L430" i="38"/>
  <c r="L431" i="38"/>
  <c r="L432" i="38"/>
  <c r="L433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M437" i="38"/>
  <c r="T437" i="38" s="1"/>
  <c r="R437" i="38"/>
  <c r="O437" i="38" l="1"/>
  <c r="N437" i="38"/>
  <c r="E436" i="38"/>
  <c r="H436" i="38"/>
  <c r="K436" i="38"/>
  <c r="M436" i="38"/>
  <c r="T436" i="38" s="1"/>
  <c r="R436" i="38"/>
  <c r="U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Q2" i="77" s="1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U437" i="38"/>
  <c r="E435" i="38"/>
  <c r="H435" i="38"/>
  <c r="K435" i="38"/>
  <c r="M435" i="38"/>
  <c r="T435" i="38" s="1"/>
  <c r="R435" i="38"/>
  <c r="U435" i="38"/>
  <c r="C85" i="77"/>
  <c r="C19" i="77"/>
  <c r="K19" i="77"/>
  <c r="H19" i="77"/>
  <c r="F19" i="77"/>
  <c r="M19" i="77"/>
  <c r="M85" i="77"/>
  <c r="K85" i="77"/>
  <c r="H85" i="77"/>
  <c r="F85" i="77"/>
  <c r="N436" i="38" l="1"/>
  <c r="O435" i="38"/>
  <c r="V437" i="38"/>
  <c r="W437" i="38" s="1"/>
  <c r="O436" i="38"/>
  <c r="V436" i="38"/>
  <c r="W436" i="38" s="1"/>
  <c r="M66" i="77"/>
  <c r="Q10" i="77" s="1"/>
  <c r="Q3" i="77"/>
  <c r="Q6" i="77" s="1"/>
  <c r="Q5" i="77"/>
  <c r="Q8" i="77"/>
  <c r="V435" i="38"/>
  <c r="N435" i="38"/>
  <c r="E434" i="38"/>
  <c r="H434" i="38"/>
  <c r="K434" i="38"/>
  <c r="O434" i="38"/>
  <c r="M434" i="38"/>
  <c r="T434" i="38" s="1"/>
  <c r="R434" i="38"/>
  <c r="U434" i="38"/>
  <c r="F37" i="25"/>
  <c r="F36" i="25"/>
  <c r="F10" i="61"/>
  <c r="P439" i="38" l="1"/>
  <c r="P441" i="38"/>
  <c r="P438" i="38"/>
  <c r="P440" i="38"/>
  <c r="W435" i="38"/>
  <c r="Q9" i="77"/>
  <c r="Q7" i="77"/>
  <c r="V434" i="38"/>
  <c r="N434" i="38"/>
  <c r="F34" i="64"/>
  <c r="H34" i="64"/>
  <c r="G34" i="64"/>
  <c r="K34" i="64" s="1"/>
  <c r="L34" i="64" s="1"/>
  <c r="T283" i="1"/>
  <c r="F45" i="57"/>
  <c r="G45" i="57"/>
  <c r="H45" i="57"/>
  <c r="F42" i="61"/>
  <c r="G42" i="61"/>
  <c r="H42" i="61"/>
  <c r="E433" i="38"/>
  <c r="H433" i="38"/>
  <c r="K433" i="38"/>
  <c r="O433" i="38" s="1"/>
  <c r="M433" i="38"/>
  <c r="N433" i="38" s="1"/>
  <c r="R433" i="38"/>
  <c r="W434" i="38" l="1"/>
  <c r="T433" i="38"/>
  <c r="F40" i="45"/>
  <c r="H40" i="45"/>
  <c r="G40" i="45"/>
  <c r="K40" i="45" s="1"/>
  <c r="F5" i="45"/>
  <c r="O432" i="38"/>
  <c r="G426" i="38"/>
  <c r="G427" i="38"/>
  <c r="G428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N431" i="38" l="1"/>
  <c r="O431" i="38"/>
  <c r="D430" i="38"/>
  <c r="E430" i="38"/>
  <c r="H430" i="38"/>
  <c r="K430" i="38"/>
  <c r="O430" i="38" s="1"/>
  <c r="M430" i="38"/>
  <c r="T430" i="38" s="1"/>
  <c r="N430" i="38"/>
  <c r="R430" i="38"/>
  <c r="P434" i="38" l="1"/>
  <c r="P435" i="38"/>
  <c r="P437" i="38"/>
  <c r="P436" i="38"/>
  <c r="D429" i="38"/>
  <c r="E429" i="38"/>
  <c r="H429" i="38"/>
  <c r="K429" i="38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K8" i="17"/>
  <c r="F15" i="57"/>
  <c r="C18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K7" i="17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H77" i="69"/>
  <c r="F77" i="69"/>
  <c r="C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M19" i="76"/>
  <c r="H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K93" i="68"/>
  <c r="H93" i="68"/>
  <c r="C93" i="68"/>
  <c r="M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13" i="25"/>
  <c r="C613" i="25"/>
  <c r="K613" i="25"/>
  <c r="H613" i="25"/>
  <c r="M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F19" i="68"/>
  <c r="M19" i="68"/>
  <c r="K67" i="60"/>
  <c r="K103" i="58"/>
  <c r="H86" i="53"/>
  <c r="H19" i="60"/>
  <c r="C75" i="41"/>
  <c r="F19" i="59"/>
  <c r="K19" i="75"/>
  <c r="C30" i="49"/>
  <c r="M19" i="55"/>
  <c r="C19" i="57"/>
  <c r="M19" i="64"/>
  <c r="K30" i="49"/>
  <c r="C111" i="54"/>
  <c r="H19" i="50"/>
  <c r="F19" i="45"/>
  <c r="C120" i="57"/>
  <c r="K77" i="70"/>
  <c r="C19" i="41"/>
  <c r="C19" i="45"/>
  <c r="C19" i="50"/>
  <c r="F90" i="72"/>
  <c r="F407" i="17"/>
  <c r="F19" i="54"/>
  <c r="C24" i="40"/>
  <c r="K19" i="63"/>
  <c r="K19" i="55"/>
  <c r="F19" i="61"/>
  <c r="C19" i="61"/>
  <c r="C23" i="17"/>
  <c r="H19" i="64"/>
  <c r="K55" i="50"/>
  <c r="M111" i="54"/>
  <c r="F19" i="69"/>
  <c r="C148" i="45"/>
  <c r="M77" i="70"/>
  <c r="H19" i="45"/>
  <c r="H19" i="66"/>
  <c r="F86" i="53"/>
  <c r="C100" i="34"/>
  <c r="H77" i="70"/>
  <c r="M19" i="59"/>
  <c r="H29" i="51"/>
  <c r="K19" i="45"/>
  <c r="K19" i="73"/>
  <c r="F30" i="49"/>
  <c r="M19" i="34"/>
  <c r="H111" i="54"/>
  <c r="F19" i="73"/>
  <c r="M19" i="66"/>
  <c r="F120" i="57"/>
  <c r="M23" i="17"/>
  <c r="H23" i="17"/>
  <c r="C103" i="58"/>
  <c r="H156" i="49"/>
  <c r="F19" i="60"/>
  <c r="M19" i="60"/>
  <c r="F94" i="52"/>
  <c r="C65" i="63"/>
  <c r="H75" i="41"/>
  <c r="H19" i="71"/>
  <c r="F148" i="45"/>
  <c r="K19" i="68"/>
  <c r="K19" i="34"/>
  <c r="M19" i="57"/>
  <c r="F84" i="61"/>
  <c r="C19" i="3"/>
  <c r="M19" i="53"/>
  <c r="C50" i="25"/>
  <c r="K90" i="72"/>
  <c r="M120" i="57"/>
  <c r="H148" i="45"/>
  <c r="C156" i="49"/>
  <c r="M19" i="52"/>
  <c r="C407" i="17"/>
  <c r="K32" i="31"/>
  <c r="H84" i="61"/>
  <c r="C19" i="62"/>
  <c r="H19" i="68"/>
  <c r="H32" i="31"/>
  <c r="C19" i="55"/>
  <c r="K72" i="59"/>
  <c r="C19" i="71"/>
  <c r="H19" i="72"/>
  <c r="C67" i="60"/>
  <c r="K19" i="52"/>
  <c r="H24" i="40"/>
  <c r="C19" i="59"/>
  <c r="K65" i="71"/>
  <c r="F119" i="7"/>
  <c r="F50" i="25"/>
  <c r="M156" i="49"/>
  <c r="C19" i="75"/>
  <c r="H120" i="57"/>
  <c r="H50" i="25"/>
  <c r="H19" i="3"/>
  <c r="K84" i="61"/>
  <c r="F65" i="71"/>
  <c r="F63" i="66"/>
  <c r="K19" i="66"/>
  <c r="K148" i="45"/>
  <c r="H407" i="17"/>
  <c r="F19" i="71"/>
  <c r="K19" i="59"/>
  <c r="M32" i="31"/>
  <c r="C19" i="72"/>
  <c r="C90" i="72"/>
  <c r="C19" i="34"/>
  <c r="M30" i="49"/>
  <c r="H67" i="60"/>
  <c r="M19" i="61"/>
  <c r="H63" i="66"/>
  <c r="C19" i="54"/>
  <c r="H19" i="41"/>
  <c r="M19" i="71"/>
  <c r="M19" i="3"/>
  <c r="F19" i="75"/>
  <c r="F100" i="34"/>
  <c r="M19" i="58"/>
  <c r="M407" i="17"/>
  <c r="M19" i="69"/>
  <c r="C19" i="70"/>
  <c r="M29" i="51"/>
  <c r="H65" i="71"/>
  <c r="F77" i="70"/>
  <c r="M55" i="50"/>
  <c r="H19" i="54"/>
  <c r="K23" i="17"/>
  <c r="K19" i="62"/>
  <c r="C19" i="60"/>
  <c r="C77" i="70"/>
  <c r="F19" i="70"/>
  <c r="K19" i="70"/>
  <c r="C63" i="66"/>
  <c r="K407" i="17"/>
  <c r="M19" i="70"/>
  <c r="H19" i="53"/>
  <c r="K100" i="34"/>
  <c r="C86" i="53"/>
  <c r="C19" i="66"/>
  <c r="C19" i="69"/>
  <c r="M19" i="50"/>
  <c r="F19" i="3"/>
  <c r="M103" i="58"/>
  <c r="F19" i="50"/>
  <c r="M67" i="60"/>
  <c r="M24" i="40"/>
  <c r="H103" i="58"/>
  <c r="K111" i="54"/>
  <c r="M86" i="53"/>
  <c r="K19" i="60"/>
  <c r="H19" i="75"/>
  <c r="K19" i="3"/>
  <c r="K63" i="66"/>
  <c r="K19" i="54"/>
  <c r="C55" i="50"/>
  <c r="H19" i="34"/>
  <c r="K50" i="25"/>
  <c r="F23" i="17"/>
  <c r="K19" i="50"/>
  <c r="K19" i="72"/>
  <c r="K19" i="53"/>
  <c r="K86" i="53"/>
  <c r="M63" i="66"/>
  <c r="F19" i="53"/>
  <c r="M90" i="72"/>
  <c r="F19" i="57"/>
  <c r="H19" i="63"/>
  <c r="C19" i="63"/>
  <c r="F103" i="58"/>
  <c r="F19" i="62"/>
  <c r="M148" i="45"/>
  <c r="F85" i="64"/>
  <c r="K75" i="41"/>
  <c r="H55" i="50"/>
  <c r="K120" i="57"/>
  <c r="C85" i="64"/>
  <c r="M94" i="52"/>
  <c r="M19" i="63"/>
  <c r="H30" i="49"/>
  <c r="K65" i="63"/>
  <c r="H100" i="34"/>
  <c r="H19" i="73"/>
  <c r="C72" i="59"/>
  <c r="H19" i="55"/>
  <c r="C19" i="53"/>
  <c r="K19" i="71"/>
  <c r="K19" i="69"/>
  <c r="F19" i="63"/>
  <c r="C19" i="68"/>
  <c r="F19" i="66"/>
  <c r="F111" i="54"/>
  <c r="K119" i="7"/>
  <c r="H19" i="70"/>
  <c r="H119" i="7"/>
  <c r="H19" i="59"/>
  <c r="M19" i="45"/>
  <c r="K29" i="51"/>
  <c r="H94" i="52"/>
  <c r="M100" i="34"/>
  <c r="M65" i="71"/>
  <c r="C84" i="61"/>
  <c r="F19" i="34"/>
  <c r="K94" i="52"/>
  <c r="F72" i="59"/>
  <c r="C119" i="7"/>
  <c r="F75" i="41"/>
  <c r="F19" i="52"/>
  <c r="M119" i="7"/>
  <c r="M19" i="73"/>
  <c r="C32" i="31"/>
  <c r="K24" i="40"/>
  <c r="C94" i="52"/>
  <c r="F65" i="63"/>
  <c r="H85" i="64"/>
  <c r="M19" i="41"/>
  <c r="C19" i="52"/>
  <c r="C65" i="71"/>
  <c r="H72" i="59"/>
  <c r="H65" i="63"/>
  <c r="M84" i="61"/>
  <c r="K85" i="64"/>
  <c r="C19" i="73"/>
  <c r="M19" i="72"/>
  <c r="F19" i="41"/>
  <c r="F55" i="50"/>
  <c r="F67" i="60"/>
  <c r="M85" i="64"/>
  <c r="K156" i="49"/>
  <c r="M65" i="63"/>
  <c r="M75" i="41"/>
  <c r="M72" i="59"/>
  <c r="H19" i="52"/>
  <c r="H90" i="72"/>
  <c r="H19" i="62"/>
  <c r="F19" i="64"/>
  <c r="F32" i="31"/>
  <c r="F19" i="72"/>
  <c r="K19" i="41"/>
  <c r="C19" i="64"/>
  <c r="M19" i="62"/>
  <c r="F19" i="55"/>
  <c r="F156" i="49"/>
  <c r="K19" i="64"/>
  <c r="H19" i="69"/>
  <c r="F24" i="40"/>
  <c r="K19" i="57"/>
  <c r="H19" i="57"/>
  <c r="K19" i="61"/>
  <c r="H19" i="61"/>
  <c r="K19" i="58"/>
  <c r="H19" i="58"/>
  <c r="M19" i="75"/>
  <c r="M50" i="25"/>
  <c r="F19" i="58"/>
  <c r="C19" i="58"/>
  <c r="F29" i="51"/>
  <c r="C29" i="51"/>
  <c r="U433" i="38" l="1"/>
  <c r="U432" i="38"/>
  <c r="U431" i="38"/>
  <c r="U430" i="38"/>
  <c r="U429" i="38"/>
  <c r="U428" i="38"/>
  <c r="U427" i="38"/>
  <c r="U426" i="38"/>
  <c r="U425" i="38"/>
  <c r="U424" i="38"/>
  <c r="F18" i="57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1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<sst xmlns="http://schemas.openxmlformats.org/spreadsheetml/2006/main" count="5547" uniqueCount="761">
  <si>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</si>
  <si>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</si>
  <si>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</si>
  <si>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</si>
  <si>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</si>
  <si>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</si>
  <si>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</si>
  <si>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</si>
  <si>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</si>
  <si>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</si>
  <si>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</si>
  <si>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</si>
  <si>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</si>
  <si>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</si>
  <si>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</si>
  <si>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</si>
  <si>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</si>
  <si>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</si>
  <si>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</si>
  <si>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</si>
  <si>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</si>
  <si>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</si>
  <si>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</si>
  <si>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</si>
  <si>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</si>
  <si>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</si>
  <si>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</si>
  <si>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</si>
  <si>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</si>
  <si>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</si>
  <si>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</si>
  <si>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</si>
  <si>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</si>
  <si>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</si>
  <si>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</si>
  <si>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</si>
  <si>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</si>
  <si>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</si>
  <si>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</si>
  <si>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</si>
  <si>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</si>
  <si>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</si>
  <si>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</si>
  <si>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</si>
  <si>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</si>
  <si>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</si>
  <si>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</si>
  <si>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</si>
  <si>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</si>
  <si>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</si>
  <si>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</si>
  <si>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</si>
  <si>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</si>
  <si>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</si>
  <si>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</si>
  <si>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</si>
  <si>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</si>
  <si>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</si>
  <si>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</si>
  <si>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</si>
  <si>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</si>
  <si>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</si>
  <si>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</si>
  <si>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</si>
  <si>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</si>
  <si>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</si>
  <si>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</si>
  <si>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</si>
  <si>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</si>
  <si>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</si>
  <si>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</si>
  <si>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</si>
  <si>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</si>
  <si>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</si>
  <si>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</si>
  <si>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</si>
  <si>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</si>
  <si>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</si>
  <si>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</si>
  <si>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</si>
  <si>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</si>
  <si>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</si>
  <si>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</si>
  <si>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</si>
  <si>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</si>
  <si>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</si>
  <si>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</si>
  <si>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</si>
  <si>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</si>
  <si>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</si>
  <si>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</si>
  <si>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</si>
  <si>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</si>
  <si>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</si>
  <si>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</si>
  <si>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</si>
  <si>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</si>
  <si>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</si>
  <si>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</si>
  <si>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</si>
  <si>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</si>
  <si>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</si>
  <si>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</si>
  <si>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</si>
  <si>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</si>
  <si>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</si>
  <si>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</si>
  <si>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</si>
  <si>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</si>
  <si>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</si>
  <si>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</si>
  <si>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</si>
  <si>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</si>
  <si>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</si>
  <si>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</si>
  <si>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</si>
  <si>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</si>
  <si>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</si>
  <si>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</si>
  <si>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</si>
  <si>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</si>
  <si>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</si>
  <si>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</si>
  <si>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</si>
  <si>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</si>
  <si>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</si>
  <si>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</si>
  <si>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</si>
  <si>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</si>
  <si>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</si>
  <si>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</si>
  <si>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</si>
  <si>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</si>
  <si>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</si>
  <si>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</si>
  <si>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</si>
  <si>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</si>
  <si>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</si>
  <si>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</si>
  <si>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</si>
  <si>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</si>
  <si>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</si>
  <si>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</si>
  <si>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</si>
  <si>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</si>
  <si>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</si>
  <si>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</si>
  <si>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</si>
  <si>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</si>
  <si>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</si>
  <si>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</si>
  <si>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</si>
  <si>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</si>
  <si>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</si>
  <si>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</si>
  <si>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</si>
  <si>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</si>
  <si>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</si>
  <si>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</si>
  <si>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</si>
  <si>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</si>
  <si>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</si>
  <si>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</si>
  <si>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</si>
  <si>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</si>
  <si>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</si>
  <si>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</si>
  <si>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</si>
  <si>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</si>
  <si>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</si>
  <si>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</si>
  <si>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</si>
  <si>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</si>
  <si>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</si>
  <si>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</si>
  <si>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</si>
  <si>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</si>
  <si>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</si>
  <si>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</si>
  <si>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</si>
  <si>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</si>
  <si>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</si>
  <si>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</si>
  <si>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</si>
  <si>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</si>
  <si>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</si>
  <si>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</si>
  <si>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</si>
  <si>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</si>
  <si>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</si>
  <si>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</si>
  <si>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</si>
  <si>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</si>
  <si>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</si>
  <si>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</si>
  <si>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</si>
  <si>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</si>
  <si>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</si>
  <si>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</si>
  <si>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</si>
  <si>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</si>
  <si>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</si>
  <si>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</si>
  <si>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</si>
  <si>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</si>
  <si>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</si>
  <si>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</si>
  <si>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</si>
  <si>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</si>
  <si>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</si>
  <si>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</si>
  <si>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</si>
  <si>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</si>
  <si>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</si>
  <si>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</si>
  <si>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</si>
  <si>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</si>
  <si>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</si>
  <si>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</si>
  <si>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</si>
  <si>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</si>
  <si>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</si>
  <si>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</si>
  <si>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</si>
  <si>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</si>
  <si>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</si>
  <si>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</si>
  <si>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</si>
  <si>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</si>
  <si>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</si>
  <si>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</si>
  <si>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</si>
  <si>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</si>
  <si>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</si>
  <si>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</si>
  <si>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</si>
  <si>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</si>
  <si>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</si>
  <si>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</si>
  <si>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</si>
  <si>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</si>
  <si>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</si>
  <si>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</si>
  <si>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</si>
  <si>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</si>
  <si>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</si>
  <si>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</si>
  <si>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</si>
  <si>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</si>
  <si>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</si>
  <si>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</si>
  <si>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</si>
  <si>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</si>
  <si>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</si>
  <si>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</si>
  <si>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</si>
  <si>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</si>
  <si>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</si>
  <si>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</si>
  <si>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</si>
  <si>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</si>
  <si>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</si>
  <si>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</si>
  <si>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</si>
  <si>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</si>
  <si>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</si>
  <si>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</si>
  <si>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</si>
  <si>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</si>
  <si>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</si>
  <si>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</si>
  <si>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</si>
  <si>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</si>
  <si>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</si>
  <si>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</si>
  <si>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</si>
  <si>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</si>
  <si>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</si>
  <si>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</si>
  <si>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</si>
  <si>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</si>
  <si>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</si>
  <si>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</si>
  <si>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</si>
  <si>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</si>
  <si>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</si>
  <si>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</si>
  <si>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</si>
  <si>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</si>
  <si>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</si>
  <si>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</si>
  <si>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</si>
  <si>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</si>
  <si>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</si>
  <si>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</si>
  <si>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</si>
  <si>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</si>
  <si>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</si>
  <si>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</si>
  <si>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</si>
  <si>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</si>
  <si>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</si>
  <si>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</si>
  <si>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</si>
  <si>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</si>
  <si>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</si>
  <si>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</si>
  <si>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</si>
  <si>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</si>
  <si>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</si>
  <si>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</si>
  <si>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</si>
  <si>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</si>
  <si>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</si>
  <si>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</si>
  <si>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</si>
  <si>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</si>
  <si>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</si>
  <si>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</si>
  <si>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</si>
  <si>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</si>
  <si>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</si>
  <si>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</si>
  <si>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</si>
  <si>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</si>
  <si>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</si>
  <si>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</si>
  <si>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</si>
  <si>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</si>
  <si>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</si>
  <si>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</si>
  <si>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</si>
  <si>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</si>
  <si>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</si>
  <si>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</si>
  <si>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</si>
  <si>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</si>
  <si>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</si>
  <si>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</si>
  <si>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</si>
  <si>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</si>
  <si>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</si>
  <si>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</si>
  <si>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</si>
  <si>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</si>
  <si>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</si>
  <si>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</si>
  <si>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</si>
  <si>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</si>
  <si>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</si>
  <si>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</si>
  <si>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</si>
  <si>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</si>
  <si>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</si>
  <si>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</si>
  <si>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</si>
  <si>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</si>
  <si>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</si>
  <si>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</si>
  <si>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</si>
  <si>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</si>
  <si>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</si>
  <si>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</si>
  <si>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</si>
  <si>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</si>
  <si>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</si>
  <si>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</si>
  <si>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</si>
  <si>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</si>
  <si>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</si>
  <si>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</si>
  <si>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</si>
  <si>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</si>
  <si>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</si>
  <si>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</si>
  <si>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</si>
  <si>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</si>
  <si>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</si>
  <si>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</si>
  <si>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</si>
  <si>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</si>
  <si>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</si>
  <si>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</si>
  <si>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</si>
  <si>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</si>
  <si>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</si>
  <si>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</si>
  <si>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</si>
  <si>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</si>
  <si>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</si>
  <si>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</si>
  <si>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</si>
  <si>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</si>
  <si>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</si>
  <si>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</si>
  <si>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</si>
  <si>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</si>
  <si>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</si>
  <si>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</si>
  <si>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</si>
  <si>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</si>
  <si>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</si>
  <si>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</si>
  <si>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</si>
  <si>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</si>
  <si>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</si>
  <si>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</si>
  <si>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</si>
  <si>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</si>
  <si>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</si>
  <si>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</si>
  <si>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</si>
  <si>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</si>
  <si>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</si>
  <si>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</si>
  <si>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</si>
  <si>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</si>
  <si>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</si>
  <si>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</si>
  <si>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</si>
  <si>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</si>
  <si>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</si>
  <si>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</si>
  <si>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</si>
  <si>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</si>
  <si>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</si>
  <si>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</si>
  <si>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</si>
  <si>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</si>
  <si>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</si>
  <si>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</si>
  <si>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</si>
  <si>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</si>
  <si>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</si>
  <si>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</si>
  <si>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</si>
  <si>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</si>
  <si>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</si>
  <si>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</si>
  <si>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</si>
  <si>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</si>
  <si>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</si>
  <si>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</si>
  <si>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</si>
  <si>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</si>
  <si>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</si>
  <si>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</si>
  <si>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</si>
  <si>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</si>
  <si>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</si>
  <si>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</si>
  <si>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</si>
  <si>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</si>
  <si>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</si>
  <si>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</si>
  <si>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</si>
  <si>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</si>
  <si>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</si>
  <si>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</si>
  <si>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</si>
  <si>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</si>
  <si>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</si>
  <si>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</si>
  <si>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</si>
  <si>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</si>
  <si>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</si>
  <si>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</si>
  <si>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</si>
  <si>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</si>
  <si>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</si>
  <si>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</si>
  <si>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</si>
  <si>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</si>
  <si>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</si>
  <si>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</si>
  <si>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</si>
  <si>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</si>
  <si>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</si>
  <si>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</si>
  <si>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</si>
  <si>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</si>
  <si>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</si>
  <si>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</si>
  <si>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</si>
  <si>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</si>
  <si>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</si>
  <si>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</si>
  <si>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</si>
  <si>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</si>
  <si>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</si>
  <si>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</si>
  <si>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</si>
  <si>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</si>
  <si>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</si>
  <si>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</si>
  <si>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</si>
  <si>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</si>
  <si>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</si>
  <si>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</si>
  <si>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</si>
  <si>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</si>
  <si>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</si>
  <si>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</si>
  <si>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</si>
  <si>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</si>
  <si>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</si>
  <si>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</si>
  <si>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</si>
  <si>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</si>
  <si>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</si>
  <si>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</si>
  <si>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</si>
  <si>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</si>
  <si>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</si>
  <si>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</si>
  <si>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</si>
  <si>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</si>
  <si>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</si>
  <si>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</si>
  <si>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</si>
  <si>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</si>
  <si>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</si>
  <si>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</si>
  <si>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</si>
  <si>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</si>
  <si>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</si>
  <si>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</si>
  <si>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</si>
  <si>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</si>
  <si>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</si>
  <si>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</si>
  <si>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</si>
  <si>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</si>
  <si>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</si>
  <si>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</si>
  <si>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</si>
  <si>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</si>
  <si>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</si>
  <si>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</si>
  <si>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</si>
  <si>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</si>
  <si>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</si>
  <si>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</si>
  <si>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</si>
  <si>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</si>
  <si>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</si>
  <si>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</si>
  <si>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</si>
  <si>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</si>
  <si>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</si>
  <si>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</si>
  <si>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</si>
  <si>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</si>
  <si>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</si>
  <si>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</si>
  <si>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</si>
  <si>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</si>
  <si>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</si>
  <si>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</si>
  <si>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</si>
  <si>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</si>
  <si>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</si>
  <si>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</si>
  <si>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</si>
  <si>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</si>
  <si>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</si>
  <si>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</si>
  <si>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</si>
  <si>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</si>
  <si>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</si>
  <si>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</si>
  <si>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</si>
  <si>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</si>
  <si>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</si>
  <si>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</si>
  <si>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</si>
  <si>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</si>
  <si>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</si>
  <si>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</si>
  <si>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</si>
  <si>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</si>
  <si>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</si>
  <si>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</si>
  <si>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</si>
  <si>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</si>
  <si>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</si>
  <si>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</si>
  <si>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</si>
  <si>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</si>
  <si>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</si>
  <si>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</si>
  <si>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</si>
  <si>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</si>
  <si>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</si>
  <si>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</si>
  <si>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</si>
  <si>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</si>
  <si>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</si>
  <si>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</si>
  <si>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</si>
  <si>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</si>
  <si>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</si>
  <si>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</si>
  <si>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</si>
  <si>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</si>
  <si>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</si>
  <si>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</si>
  <si>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</si>
  <si>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</si>
  <si>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</si>
  <si>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</si>
  <si>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</si>
  <si>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</si>
  <si>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</si>
  <si>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</si>
  <si>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</si>
  <si>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</si>
  <si>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</si>
  <si>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</si>
  <si>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</si>
  <si>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</si>
  <si>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</si>
  <si>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</si>
  <si>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</si>
  <si>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</si>
  <si>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</si>
  <si>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</si>
  <si>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</si>
  <si>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</si>
  <si>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</si>
  <si>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</si>
  <si>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</si>
  <si>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</si>
  <si>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</si>
  <si>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</si>
  <si>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</si>
  <si>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</si>
  <si>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</si>
  <si>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</si>
  <si>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</si>
  <si>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</si>
  <si>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</si>
  <si>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</si>
  <si>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</si>
  <si>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</si>
  <si>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</si>
  <si>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</si>
  <si>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</si>
  <si>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</si>
  <si>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</si>
  <si>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</si>
  <si>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</si>
  <si>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</si>
  <si>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</si>
  <si>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</si>
  <si>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</si>
  <si>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</si>
  <si>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</si>
  <si>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</si>
  <si>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</si>
  <si>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</si>
  <si>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</si>
  <si>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</si>
  <si>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</si>
  <si>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</si>
  <si>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</si>
  <si>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</si>
  <si>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</si>
  <si>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</si>
  <si>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</si>
  <si>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</si>
  <si>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</si>
  <si>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</si>
  <si>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</si>
  <si>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</si>
  <si>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</si>
  <si>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</si>
  <si>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</si>
  <si>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</si>
  <si>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</si>
  <si>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</si>
  <si>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</si>
  <si>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</si>
  <si>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</si>
  <si>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</si>
  <si>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</si>
  <si>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</si>
  <si>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</si>
  <si>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</si>
  <si>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</si>
  <si>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</si>
  <si>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</si>
  <si>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</si>
  <si>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</si>
  <si>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</si>
  <si>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</si>
  <si>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</si>
  <si>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</si>
  <si>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</si>
  <si>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</si>
  <si>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</si>
  <si>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</si>
  <si>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</si>
  <si>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</si>
  <si>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</si>
  <si>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</si>
  <si>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</si>
  <si>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</si>
  <si>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</si>
  <si>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</si>
  <si>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</si>
  <si>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</si>
  <si>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</si>
  <si>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</si>
  <si>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</si>
  <si>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</si>
  <si>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</si>
  <si>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</si>
  <si>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</si>
  <si>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</si>
  <si>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</si>
  <si>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</si>
  <si>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</si>
  <si>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</si>
  <si>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</si>
  <si>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</si>
  <si>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</si>
  <si>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</si>
  <si>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</si>
  <si>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</si>
  <si>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</si>
  <si>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</si>
  <si>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</si>
  <si>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</si>
  <si>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</si>
  <si>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</si>
  <si>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</si>
  <si>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</si>
  <si>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</si>
  <si>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</si>
  <si>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</si>
  <si>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</si>
  <si>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</si>
  <si>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</si>
  <si>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</si>
  <si>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</si>
  <si>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</si>
  <si>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</si>
  <si>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</si>
  <si>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</si>
  <si>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</si>
  <si>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</si>
  <si>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</si>
  <si>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</si>
  <si>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</si>
  <si>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</si>
  <si>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</si>
  <si>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</si>
  <si>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</si>
  <si>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</si>
  <si>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~6/15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</si>
</sst>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67"/>
      <tableStyleElement type="headerRow" dxfId="136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94512"/>
        <c:axId val="518194904"/>
      </c:scatterChart>
      <c:valAx>
        <c:axId val="5181945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94904"/>
        <c:crosses val="autoZero"/>
        <c:crossBetween val="midCat"/>
      </c:valAx>
      <c:valAx>
        <c:axId val="518194904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9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95688"/>
        <c:axId val="518196080"/>
      </c:scatterChart>
      <c:valAx>
        <c:axId val="5181956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96080"/>
        <c:crosses val="autoZero"/>
        <c:crossBetween val="midCat"/>
      </c:valAx>
      <c:valAx>
        <c:axId val="51819608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95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Balance!$B$2:$B$493</c:f>
              <c:numCache>
                <c:formatCode>m/d/yyyy</c:formatCode>
                <c:ptCount val="4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Balance!$C$2:$C$495</c:f>
              <c:numCache>
                <c:formatCode>0.00</c:formatCode>
                <c:ptCount val="4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96864"/>
        <c:axId val="518197256"/>
      </c:scatterChart>
      <c:valAx>
        <c:axId val="5181968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97256"/>
        <c:crosses val="autoZero"/>
        <c:crossBetween val="midCat"/>
      </c:valAx>
      <c:valAx>
        <c:axId val="5181972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9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98040"/>
        <c:axId val="518198432"/>
      </c:scatterChart>
      <c:valAx>
        <c:axId val="51819804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98432"/>
        <c:crosses val="autoZero"/>
        <c:crossBetween val="midCat"/>
      </c:valAx>
      <c:valAx>
        <c:axId val="51819843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98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99216"/>
        <c:axId val="518199608"/>
      </c:scatterChart>
      <c:valAx>
        <c:axId val="5181992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99608"/>
        <c:crosses val="autoZero"/>
        <c:crossBetween val="midCat"/>
      </c:valAx>
      <c:valAx>
        <c:axId val="51819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9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200784"/>
        <c:axId val="518201176"/>
      </c:scatterChart>
      <c:valAx>
        <c:axId val="5182007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01176"/>
        <c:crosses val="autoZero"/>
        <c:crossBetween val="midCat"/>
      </c:valAx>
      <c:valAx>
        <c:axId val="51820117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0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201960"/>
        <c:axId val="518202352"/>
      </c:scatterChart>
      <c:valAx>
        <c:axId val="5182019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02352"/>
        <c:crosses val="autoZero"/>
        <c:crossBetween val="midCat"/>
      </c:valAx>
      <c:valAx>
        <c:axId val="5182023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019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204312"/>
        <c:axId val="518204704"/>
      </c:lineChart>
      <c:dateAx>
        <c:axId val="51820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04704"/>
        <c:crosses val="autoZero"/>
        <c:auto val="1"/>
        <c:lblOffset val="100"/>
        <c:baseTimeUnit val="days"/>
      </c:dateAx>
      <c:valAx>
        <c:axId val="5182047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0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206664"/>
        <c:axId val="518207056"/>
      </c:lineChart>
      <c:dateAx>
        <c:axId val="518206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07056"/>
        <c:crosses val="autoZero"/>
        <c:auto val="1"/>
        <c:lblOffset val="100"/>
        <c:baseTimeUnit val="days"/>
      </c:dateAx>
      <c:valAx>
        <c:axId val="5182070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0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200392"/>
        <c:axId val="518209016"/>
      </c:lineChart>
      <c:dateAx>
        <c:axId val="518200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09016"/>
        <c:crosses val="autoZero"/>
        <c:auto val="1"/>
        <c:lblOffset val="100"/>
        <c:baseTimeUnit val="days"/>
      </c:dateAx>
      <c:valAx>
        <c:axId val="5182090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20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71992"/>
        <c:axId val="661472384"/>
      </c:lineChart>
      <c:dateAx>
        <c:axId val="661471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72384"/>
        <c:crosses val="autoZero"/>
        <c:auto val="1"/>
        <c:lblOffset val="100"/>
        <c:baseTimeUnit val="days"/>
      </c:dateAx>
      <c:valAx>
        <c:axId val="6614723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7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74344"/>
        <c:axId val="661474736"/>
      </c:lineChart>
      <c:dateAx>
        <c:axId val="66147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74736"/>
        <c:crosses val="autoZero"/>
        <c:auto val="1"/>
        <c:lblOffset val="100"/>
        <c:baseTimeUnit val="days"/>
      </c:dateAx>
      <c:valAx>
        <c:axId val="6614747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7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76696"/>
        <c:axId val="661477088"/>
      </c:lineChart>
      <c:dateAx>
        <c:axId val="66147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77088"/>
        <c:crosses val="autoZero"/>
        <c:auto val="1"/>
        <c:lblOffset val="100"/>
        <c:baseTimeUnit val="days"/>
      </c:dateAx>
      <c:valAx>
        <c:axId val="6614770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7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79048"/>
        <c:axId val="661479440"/>
      </c:lineChart>
      <c:dateAx>
        <c:axId val="66147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79440"/>
        <c:crosses val="autoZero"/>
        <c:auto val="1"/>
        <c:lblOffset val="100"/>
        <c:baseTimeUnit val="days"/>
      </c:dateAx>
      <c:valAx>
        <c:axId val="66147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7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81400"/>
        <c:axId val="661481792"/>
      </c:lineChart>
      <c:dateAx>
        <c:axId val="66148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81792"/>
        <c:crosses val="autoZero"/>
        <c:auto val="1"/>
        <c:lblOffset val="100"/>
        <c:baseTimeUnit val="days"/>
      </c:dateAx>
      <c:valAx>
        <c:axId val="661481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8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83752"/>
        <c:axId val="661484144"/>
      </c:lineChart>
      <c:dateAx>
        <c:axId val="661483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84144"/>
        <c:crosses val="autoZero"/>
        <c:auto val="1"/>
        <c:lblOffset val="100"/>
        <c:baseTimeUnit val="days"/>
      </c:dateAx>
      <c:valAx>
        <c:axId val="6614841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8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486104"/>
        <c:axId val="661486496"/>
      </c:lineChart>
      <c:dateAx>
        <c:axId val="661486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86496"/>
        <c:crosses val="autoZero"/>
        <c:auto val="1"/>
        <c:lblOffset val="100"/>
        <c:baseTimeUnit val="days"/>
      </c:dateAx>
      <c:valAx>
        <c:axId val="6614864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48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392168"/>
        <c:axId val="662392560"/>
      </c:lineChart>
      <c:dateAx>
        <c:axId val="662392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92560"/>
        <c:crosses val="autoZero"/>
        <c:auto val="1"/>
        <c:lblOffset val="100"/>
        <c:baseTimeUnit val="days"/>
      </c:dateAx>
      <c:valAx>
        <c:axId val="662392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9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394520"/>
        <c:axId val="662394912"/>
      </c:lineChart>
      <c:dateAx>
        <c:axId val="662394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94912"/>
        <c:crosses val="autoZero"/>
        <c:auto val="1"/>
        <c:lblOffset val="100"/>
        <c:baseTimeUnit val="days"/>
      </c:dateAx>
      <c:valAx>
        <c:axId val="6623949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9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396088"/>
        <c:axId val="662396480"/>
      </c:lineChart>
      <c:catAx>
        <c:axId val="662396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96480"/>
        <c:crosses val="autoZero"/>
        <c:auto val="1"/>
        <c:lblAlgn val="ctr"/>
        <c:lblOffset val="100"/>
        <c:noMultiLvlLbl val="0"/>
      </c:catAx>
      <c:valAx>
        <c:axId val="662396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9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398832"/>
        <c:axId val="662399224"/>
      </c:lineChart>
      <c:dateAx>
        <c:axId val="66239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99224"/>
        <c:crosses val="autoZero"/>
        <c:auto val="1"/>
        <c:lblOffset val="100"/>
        <c:baseTimeUnit val="days"/>
      </c:dateAx>
      <c:valAx>
        <c:axId val="662399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9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401576"/>
        <c:axId val="662401968"/>
      </c:lineChart>
      <c:dateAx>
        <c:axId val="66240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1968"/>
        <c:crosses val="autoZero"/>
        <c:auto val="1"/>
        <c:lblOffset val="100"/>
        <c:baseTimeUnit val="days"/>
      </c:dateAx>
      <c:valAx>
        <c:axId val="6624019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403536"/>
        <c:axId val="662403928"/>
      </c:lineChart>
      <c:catAx>
        <c:axId val="66240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3928"/>
        <c:crosses val="autoZero"/>
        <c:auto val="1"/>
        <c:lblAlgn val="ctr"/>
        <c:lblOffset val="100"/>
        <c:noMultiLvlLbl val="1"/>
      </c:catAx>
      <c:valAx>
        <c:axId val="66240392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405496"/>
        <c:axId val="662405888"/>
      </c:lineChart>
      <c:dateAx>
        <c:axId val="662405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5888"/>
        <c:crosses val="autoZero"/>
        <c:auto val="1"/>
        <c:lblOffset val="100"/>
        <c:baseTimeUnit val="days"/>
      </c:dateAx>
      <c:valAx>
        <c:axId val="66240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82136"/>
        <c:axId val="663182528"/>
      </c:lineChart>
      <c:dateAx>
        <c:axId val="663182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2528"/>
        <c:crosses val="autoZero"/>
        <c:auto val="1"/>
        <c:lblOffset val="100"/>
        <c:baseTimeUnit val="days"/>
      </c:dateAx>
      <c:valAx>
        <c:axId val="663182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84488"/>
        <c:axId val="663184880"/>
      </c:lineChart>
      <c:dateAx>
        <c:axId val="663184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4880"/>
        <c:crosses val="autoZero"/>
        <c:auto val="1"/>
        <c:lblOffset val="100"/>
        <c:baseTimeUnit val="days"/>
      </c:dateAx>
      <c:valAx>
        <c:axId val="6631848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86840"/>
        <c:axId val="663187232"/>
      </c:lineChart>
      <c:dateAx>
        <c:axId val="663186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7232"/>
        <c:crosses val="autoZero"/>
        <c:auto val="1"/>
        <c:lblOffset val="100"/>
        <c:baseTimeUnit val="days"/>
      </c:dateAx>
      <c:valAx>
        <c:axId val="663187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89192"/>
        <c:axId val="663189584"/>
      </c:lineChart>
      <c:dateAx>
        <c:axId val="663189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9584"/>
        <c:crosses val="autoZero"/>
        <c:auto val="1"/>
        <c:lblOffset val="100"/>
        <c:baseTimeUnit val="days"/>
      </c:dateAx>
      <c:valAx>
        <c:axId val="6631895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8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91544"/>
        <c:axId val="663191936"/>
      </c:lineChart>
      <c:dateAx>
        <c:axId val="663191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1936"/>
        <c:crosses val="autoZero"/>
        <c:auto val="1"/>
        <c:lblOffset val="100"/>
        <c:baseTimeUnit val="days"/>
      </c:dateAx>
      <c:valAx>
        <c:axId val="6631919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93896"/>
        <c:axId val="663194288"/>
      </c:lineChart>
      <c:catAx>
        <c:axId val="663193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4288"/>
        <c:crosses val="autoZero"/>
        <c:auto val="1"/>
        <c:lblAlgn val="ctr"/>
        <c:lblOffset val="100"/>
        <c:noMultiLvlLbl val="0"/>
      </c:catAx>
      <c:valAx>
        <c:axId val="663194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196640"/>
        <c:axId val="663197032"/>
      </c:lineChart>
      <c:dateAx>
        <c:axId val="66319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7032"/>
        <c:crosses val="autoZero"/>
        <c:auto val="1"/>
        <c:lblOffset val="100"/>
        <c:baseTimeUnit val="days"/>
      </c:dateAx>
      <c:valAx>
        <c:axId val="6631970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19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808680"/>
        <c:axId val="702809072"/>
      </c:lineChart>
      <c:catAx>
        <c:axId val="702808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09072"/>
        <c:crosses val="autoZero"/>
        <c:auto val="1"/>
        <c:lblAlgn val="ctr"/>
        <c:lblOffset val="100"/>
        <c:noMultiLvlLbl val="0"/>
      </c:catAx>
      <c:valAx>
        <c:axId val="702809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0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811032"/>
        <c:axId val="702811424"/>
      </c:lineChart>
      <c:dateAx>
        <c:axId val="70281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11424"/>
        <c:crosses val="autoZero"/>
        <c:auto val="1"/>
        <c:lblOffset val="100"/>
        <c:baseTimeUnit val="days"/>
      </c:dateAx>
      <c:valAx>
        <c:axId val="7028114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1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813384"/>
        <c:axId val="702813776"/>
      </c:lineChart>
      <c:catAx>
        <c:axId val="702813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13776"/>
        <c:crosses val="autoZero"/>
        <c:auto val="1"/>
        <c:lblAlgn val="ctr"/>
        <c:lblOffset val="100"/>
        <c:noMultiLvlLbl val="0"/>
      </c:catAx>
      <c:valAx>
        <c:axId val="7028137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1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815736"/>
        <c:axId val="702816128"/>
      </c:lineChart>
      <c:dateAx>
        <c:axId val="702815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16128"/>
        <c:crosses val="autoZero"/>
        <c:auto val="1"/>
        <c:lblOffset val="100"/>
        <c:baseTimeUnit val="days"/>
      </c:dateAx>
      <c:valAx>
        <c:axId val="7028161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1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818088"/>
        <c:axId val="702818480"/>
      </c:lineChart>
      <c:dateAx>
        <c:axId val="70281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18480"/>
        <c:crosses val="autoZero"/>
        <c:auto val="1"/>
        <c:lblOffset val="100"/>
        <c:baseTimeUnit val="days"/>
      </c:dateAx>
      <c:valAx>
        <c:axId val="7028184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1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820440"/>
        <c:axId val="702820832"/>
      </c:lineChart>
      <c:dateAx>
        <c:axId val="702820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20832"/>
        <c:crosses val="autoZero"/>
        <c:auto val="1"/>
        <c:lblOffset val="100"/>
        <c:baseTimeUnit val="days"/>
      </c:dateAx>
      <c:valAx>
        <c:axId val="7028208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2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822792"/>
        <c:axId val="731961296"/>
      </c:lineChart>
      <c:dateAx>
        <c:axId val="702822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1296"/>
        <c:crosses val="autoZero"/>
        <c:auto val="1"/>
        <c:lblOffset val="100"/>
        <c:baseTimeUnit val="days"/>
      </c:dateAx>
      <c:valAx>
        <c:axId val="7319612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82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63256"/>
        <c:axId val="731963648"/>
      </c:lineChart>
      <c:dateAx>
        <c:axId val="731963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3648"/>
        <c:crosses val="autoZero"/>
        <c:auto val="1"/>
        <c:lblOffset val="100"/>
        <c:baseTimeUnit val="days"/>
      </c:dateAx>
      <c:valAx>
        <c:axId val="73196364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65608"/>
        <c:axId val="731966000"/>
      </c:lineChart>
      <c:dateAx>
        <c:axId val="7319656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6000"/>
        <c:crosses val="autoZero"/>
        <c:auto val="0"/>
        <c:lblOffset val="100"/>
        <c:baseTimeUnit val="days"/>
      </c:dateAx>
      <c:valAx>
        <c:axId val="73196600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67568"/>
        <c:axId val="731967960"/>
      </c:lineChart>
      <c:catAx>
        <c:axId val="731967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7960"/>
        <c:crosses val="autoZero"/>
        <c:auto val="1"/>
        <c:lblAlgn val="ctr"/>
        <c:lblOffset val="100"/>
        <c:noMultiLvlLbl val="1"/>
      </c:catAx>
      <c:valAx>
        <c:axId val="73196796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69920"/>
        <c:axId val="731970312"/>
      </c:lineChart>
      <c:dateAx>
        <c:axId val="731969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70312"/>
        <c:crosses val="autoZero"/>
        <c:auto val="1"/>
        <c:lblOffset val="100"/>
        <c:baseTimeUnit val="days"/>
      </c:dateAx>
      <c:valAx>
        <c:axId val="7319703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72272"/>
        <c:axId val="731972664"/>
      </c:lineChart>
      <c:dateAx>
        <c:axId val="731972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72664"/>
        <c:crosses val="autoZero"/>
        <c:auto val="1"/>
        <c:lblOffset val="100"/>
        <c:baseTimeUnit val="days"/>
      </c:dateAx>
      <c:valAx>
        <c:axId val="7319726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7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74624"/>
        <c:axId val="731975016"/>
      </c:lineChart>
      <c:dateAx>
        <c:axId val="731974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75016"/>
        <c:crosses val="autoZero"/>
        <c:auto val="1"/>
        <c:lblOffset val="100"/>
        <c:baseTimeUnit val="days"/>
      </c:dateAx>
      <c:valAx>
        <c:axId val="7319750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7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76976"/>
        <c:axId val="740773840"/>
      </c:lineChart>
      <c:catAx>
        <c:axId val="731976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73840"/>
        <c:crosses val="autoZero"/>
        <c:auto val="1"/>
        <c:lblAlgn val="ctr"/>
        <c:lblOffset val="100"/>
        <c:noMultiLvlLbl val="0"/>
      </c:catAx>
      <c:valAx>
        <c:axId val="740773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7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75800"/>
        <c:axId val="740776192"/>
      </c:lineChart>
      <c:catAx>
        <c:axId val="740775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76192"/>
        <c:crosses val="autoZero"/>
        <c:auto val="1"/>
        <c:lblAlgn val="ctr"/>
        <c:lblOffset val="100"/>
        <c:noMultiLvlLbl val="0"/>
      </c:catAx>
      <c:valAx>
        <c:axId val="7407761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7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78152"/>
        <c:axId val="740778544"/>
      </c:lineChart>
      <c:catAx>
        <c:axId val="740778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78544"/>
        <c:crosses val="autoZero"/>
        <c:auto val="1"/>
        <c:lblAlgn val="ctr"/>
        <c:lblOffset val="100"/>
        <c:noMultiLvlLbl val="0"/>
      </c:catAx>
      <c:valAx>
        <c:axId val="7407785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7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80504"/>
        <c:axId val="740780896"/>
      </c:lineChart>
      <c:dateAx>
        <c:axId val="740780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80896"/>
        <c:crosses val="autoZero"/>
        <c:auto val="1"/>
        <c:lblOffset val="100"/>
        <c:baseTimeUnit val="days"/>
      </c:dateAx>
      <c:valAx>
        <c:axId val="740780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8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82856"/>
        <c:axId val="740783248"/>
      </c:lineChart>
      <c:dateAx>
        <c:axId val="74078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83248"/>
        <c:crosses val="autoZero"/>
        <c:auto val="1"/>
        <c:lblOffset val="100"/>
        <c:baseTimeUnit val="days"/>
      </c:dateAx>
      <c:valAx>
        <c:axId val="74078324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8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85208"/>
        <c:axId val="740785600"/>
      </c:lineChart>
      <c:dateAx>
        <c:axId val="740785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85600"/>
        <c:crosses val="autoZero"/>
        <c:auto val="1"/>
        <c:lblOffset val="100"/>
        <c:baseTimeUnit val="days"/>
      </c:dateAx>
      <c:valAx>
        <c:axId val="7407856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8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87168"/>
        <c:axId val="740787560"/>
      </c:lineChart>
      <c:catAx>
        <c:axId val="740787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87560"/>
        <c:crosses val="autoZero"/>
        <c:auto val="1"/>
        <c:lblAlgn val="ctr"/>
        <c:lblOffset val="100"/>
        <c:noMultiLvlLbl val="1"/>
      </c:catAx>
      <c:valAx>
        <c:axId val="7407875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8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89520"/>
        <c:axId val="740789912"/>
      </c:lineChart>
      <c:dateAx>
        <c:axId val="74078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89912"/>
        <c:crosses val="autoZero"/>
        <c:auto val="1"/>
        <c:lblOffset val="100"/>
        <c:baseTimeUnit val="days"/>
      </c:dateAx>
      <c:valAx>
        <c:axId val="7407899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8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91872"/>
        <c:axId val="740792264"/>
      </c:lineChart>
      <c:dateAx>
        <c:axId val="740791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92264"/>
        <c:crosses val="autoZero"/>
        <c:auto val="1"/>
        <c:lblOffset val="100"/>
        <c:baseTimeUnit val="days"/>
      </c:dateAx>
      <c:valAx>
        <c:axId val="740792264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9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94224"/>
        <c:axId val="740794616"/>
      </c:lineChart>
      <c:catAx>
        <c:axId val="740794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94616"/>
        <c:crosses val="autoZero"/>
        <c:auto val="1"/>
        <c:lblAlgn val="ctr"/>
        <c:lblOffset val="100"/>
        <c:noMultiLvlLbl val="0"/>
      </c:catAx>
      <c:valAx>
        <c:axId val="74079461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9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96576"/>
        <c:axId val="740796968"/>
      </c:lineChart>
      <c:dateAx>
        <c:axId val="74079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96968"/>
        <c:crosses val="autoZero"/>
        <c:auto val="1"/>
        <c:lblOffset val="100"/>
        <c:baseTimeUnit val="days"/>
      </c:dateAx>
      <c:valAx>
        <c:axId val="7407969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9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798928"/>
        <c:axId val="740799320"/>
      </c:lineChart>
      <c:dateAx>
        <c:axId val="74079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99320"/>
        <c:crosses val="autoZero"/>
        <c:auto val="1"/>
        <c:lblOffset val="100"/>
        <c:baseTimeUnit val="days"/>
      </c:dateAx>
      <c:valAx>
        <c:axId val="740799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79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801280"/>
        <c:axId val="740801672"/>
      </c:lineChart>
      <c:catAx>
        <c:axId val="740801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801672"/>
        <c:crosses val="autoZero"/>
        <c:auto val="1"/>
        <c:lblAlgn val="ctr"/>
        <c:lblOffset val="100"/>
        <c:noMultiLvlLbl val="0"/>
      </c:catAx>
      <c:valAx>
        <c:axId val="7408016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80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803632"/>
        <c:axId val="740804024"/>
      </c:lineChart>
      <c:catAx>
        <c:axId val="740803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804024"/>
        <c:crosses val="autoZero"/>
        <c:auto val="1"/>
        <c:lblAlgn val="ctr"/>
        <c:lblOffset val="100"/>
        <c:noMultiLvlLbl val="0"/>
      </c:catAx>
      <c:valAx>
        <c:axId val="740804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80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805984"/>
        <c:axId val="744218968"/>
      </c:lineChart>
      <c:catAx>
        <c:axId val="740805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218968"/>
        <c:crosses val="autoZero"/>
        <c:auto val="1"/>
        <c:lblAlgn val="ctr"/>
        <c:lblOffset val="100"/>
        <c:noMultiLvlLbl val="0"/>
      </c:catAx>
      <c:valAx>
        <c:axId val="7442189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80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220928"/>
        <c:axId val="744221320"/>
      </c:lineChart>
      <c:dateAx>
        <c:axId val="744220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221320"/>
        <c:crosses val="autoZero"/>
        <c:auto val="1"/>
        <c:lblOffset val="100"/>
        <c:baseTimeUnit val="days"/>
      </c:dateAx>
      <c:valAx>
        <c:axId val="7442213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2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4223280"/>
        <c:axId val="744223672"/>
      </c:lineChart>
      <c:dateAx>
        <c:axId val="744223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223672"/>
        <c:crosses val="autoZero"/>
        <c:auto val="1"/>
        <c:lblOffset val="100"/>
        <c:baseTimeUnit val="days"/>
      </c:dateAx>
      <c:valAx>
        <c:axId val="7442236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22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dg" backgroundRefresh="0" connectionId="9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://www.trendforce.com/price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6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R4" sqref="R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1"/>
      <c r="B2" s="51"/>
      <c r="C2" s="52"/>
      <c r="E2" s="23" t="s">
        <v>50</v>
      </c>
      <c r="F2" s="246">
        <v>12.37</v>
      </c>
      <c r="G2" s="246">
        <v>15.584008749999997</v>
      </c>
      <c r="H2" s="50">
        <v>8000</v>
      </c>
      <c r="I2" s="49">
        <v>124672.06999999998</v>
      </c>
      <c r="J2" s="372">
        <v>-25712.069999999978</v>
      </c>
      <c r="K2" s="358">
        <v>-0.20623761200082735</v>
      </c>
      <c r="L2" s="49">
        <v>-11096.498999998352</v>
      </c>
      <c r="M2">
        <v>5800</v>
      </c>
      <c r="N2" s="369" t="str">
        <f>HYPERLINK("http://finance.yahoo.com/q?s=" &amp; E2, "Link")</f>
        <v>Link</v>
      </c>
      <c r="O2" s="358">
        <v>1.34E-2</v>
      </c>
      <c r="P2" s="358">
        <v>-2.1399999999999999E-2</v>
      </c>
      <c r="Q2" s="150"/>
      <c r="T2" s="49"/>
    </row>
    <row r="3" spans="1:22" ht="21.95" customHeight="1" x14ac:dyDescent="0.25">
      <c r="A3" s="51"/>
      <c r="B3" s="51"/>
      <c r="C3" s="52"/>
      <c r="E3" s="23" t="s">
        <v>198</v>
      </c>
      <c r="F3" s="246">
        <v>24.56</v>
      </c>
      <c r="G3" s="246">
        <v>30.657155555555555</v>
      </c>
      <c r="H3" s="334">
        <v>1800</v>
      </c>
      <c r="I3" s="49">
        <v>55182.879999999997</v>
      </c>
      <c r="J3" s="372">
        <v>-10974.879999999997</v>
      </c>
      <c r="K3" s="358">
        <v>-0.19888197208989458</v>
      </c>
      <c r="L3" s="372">
        <v>-9226.9100000000035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-0.18890000000000001</v>
      </c>
      <c r="Q3" s="150"/>
      <c r="R3" s="49"/>
      <c r="S3" s="49"/>
    </row>
    <row r="4" spans="1:22" ht="21.95" customHeight="1" x14ac:dyDescent="0.25">
      <c r="A4" s="51"/>
      <c r="B4" s="51"/>
      <c r="C4" s="52"/>
      <c r="E4" s="23" t="s">
        <v>17</v>
      </c>
      <c r="F4" s="246">
        <v>13.42</v>
      </c>
      <c r="G4" s="246">
        <v>35.485680000000166</v>
      </c>
      <c r="H4" s="334">
        <v>1000</v>
      </c>
      <c r="I4" s="49">
        <v>35485.680000000168</v>
      </c>
      <c r="J4" s="372">
        <v>-22065.680000000168</v>
      </c>
      <c r="K4" s="358">
        <v>-0.62181928034069123</v>
      </c>
      <c r="L4" s="372">
        <v>-22065.680000000168</v>
      </c>
      <c r="M4">
        <v>1000</v>
      </c>
      <c r="N4" s="369" t="str">
        <f>HYPERLINK("http://finance.yahoo.com/q?s=" &amp; E4, "Link")</f>
        <v>Link</v>
      </c>
      <c r="O4" s="368">
        <v>0</v>
      </c>
      <c r="P4" s="368">
        <v>1.8200000000000001E-2</v>
      </c>
      <c r="R4" s="49"/>
    </row>
    <row r="5" spans="1:22" ht="21.95" customHeight="1" x14ac:dyDescent="0.25">
      <c r="A5" s="52"/>
      <c r="B5" s="52"/>
      <c r="C5" s="52"/>
      <c r="E5" s="23" t="s">
        <v>217</v>
      </c>
      <c r="F5" s="246">
        <v>59.91</v>
      </c>
      <c r="G5" s="246">
        <v>67.17928571428574</v>
      </c>
      <c r="H5" s="334">
        <v>350</v>
      </c>
      <c r="I5" s="49">
        <v>23512.750000000007</v>
      </c>
      <c r="J5" s="372">
        <v>-2544.2500000000073</v>
      </c>
      <c r="K5" s="358">
        <v>-0.10820724925838149</v>
      </c>
      <c r="L5" s="372">
        <v>-1868.3000000000065</v>
      </c>
      <c r="M5">
        <v>300</v>
      </c>
      <c r="N5" s="369" t="str">
        <f>HYPERLINK("http://finance.yahoo.com/q?s=" &amp; E5, "Link")</f>
        <v>Link</v>
      </c>
      <c r="O5" s="368">
        <v>1.7899999999999999E-2</v>
      </c>
      <c r="P5" s="368">
        <v>-1E-3</v>
      </c>
      <c r="Q5" s="49"/>
      <c r="R5" s="49"/>
      <c r="S5" s="49"/>
      <c r="T5" s="49"/>
    </row>
    <row r="6" spans="1:22" ht="21.95" customHeight="1" x14ac:dyDescent="0.25">
      <c r="A6" s="51"/>
      <c r="B6" s="51"/>
      <c r="C6" s="52"/>
      <c r="E6" s="23" t="s">
        <v>55</v>
      </c>
      <c r="F6" s="246">
        <v>64.81</v>
      </c>
      <c r="G6" s="246">
        <v>78.163960000000031</v>
      </c>
      <c r="H6" s="50">
        <v>250</v>
      </c>
      <c r="I6" s="49">
        <v>19540.990000000009</v>
      </c>
      <c r="J6" s="372">
        <v>-3338.4900000000052</v>
      </c>
      <c r="K6" s="358">
        <v>-0.17084548940458011</v>
      </c>
      <c r="L6" s="49">
        <v>-3338.4900000000052</v>
      </c>
      <c r="M6">
        <v>250</v>
      </c>
      <c r="N6" s="369" t="str">
        <f>HYPERLINK("http://finance.yahoo.com/q?s=" &amp; E6, "Link")</f>
        <v>Link</v>
      </c>
      <c r="O6" s="358">
        <v>3.0599999999999999E-2</v>
      </c>
      <c r="P6" s="358">
        <v>-2.8E-3</v>
      </c>
      <c r="Q6" s="445"/>
      <c r="R6" s="49"/>
      <c r="S6" s="49"/>
      <c r="T6" s="49"/>
    </row>
    <row r="7" spans="1:22" ht="21.95" customHeight="1" x14ac:dyDescent="0.25">
      <c r="A7" s="51"/>
      <c r="B7" s="51"/>
      <c r="C7" s="52"/>
      <c r="E7" s="23" t="s">
        <v>229</v>
      </c>
      <c r="F7" s="246">
        <v>22.33</v>
      </c>
      <c r="G7" s="246">
        <v>25.296116666666666</v>
      </c>
      <c r="H7" s="334">
        <v>600</v>
      </c>
      <c r="I7" s="49">
        <v>15177.67</v>
      </c>
      <c r="J7" s="372">
        <v>-1779.6700000000019</v>
      </c>
      <c r="K7" s="358">
        <v>-0.11725581067449753</v>
      </c>
      <c r="L7" s="372">
        <v>-327.41000000000349</v>
      </c>
      <c r="M7">
        <v>400</v>
      </c>
      <c r="N7" s="369" t="str">
        <f>HYPERLINK("http://finance.yahoo.com/q?s=" &amp; E7, "Link")</f>
        <v>Link</v>
      </c>
      <c r="O7" s="368">
        <v>2.06E-2</v>
      </c>
      <c r="P7" s="368">
        <v>-1.7999999999999999E-2</v>
      </c>
      <c r="Q7" s="445"/>
      <c r="R7" s="49"/>
      <c r="S7" s="49"/>
      <c r="T7" s="49"/>
      <c r="V7" s="49"/>
    </row>
    <row r="8" spans="1:22" ht="21.95" customHeight="1" x14ac:dyDescent="0.25">
      <c r="A8" s="52"/>
      <c r="B8" s="52"/>
      <c r="C8" s="52"/>
      <c r="E8" s="23" t="s">
        <v>172</v>
      </c>
      <c r="F8" s="246">
        <v>58.83</v>
      </c>
      <c r="G8" s="246">
        <v>58.547100000000007</v>
      </c>
      <c r="H8" s="334">
        <v>200</v>
      </c>
      <c r="I8" s="49">
        <v>11709.420000000002</v>
      </c>
      <c r="J8" s="372">
        <v>56.579999999998108</v>
      </c>
      <c r="K8" s="358">
        <v>4.8320070507333543E-3</v>
      </c>
      <c r="L8" s="372">
        <v>106.52999999999793</v>
      </c>
      <c r="M8">
        <v>100</v>
      </c>
      <c r="N8" s="369" t="str">
        <f>HYPERLINK("http://finance.yahoo.com/q?s=" &amp; E8, "Link")</f>
        <v>Link</v>
      </c>
      <c r="O8" s="368">
        <v>3.2500000000000001E-2</v>
      </c>
      <c r="P8" s="368">
        <v>1.4E-3</v>
      </c>
      <c r="Q8" s="150"/>
      <c r="R8" s="49"/>
      <c r="S8" s="49"/>
      <c r="T8" s="49"/>
    </row>
    <row r="9" spans="1:22" ht="21.95" customHeight="1" x14ac:dyDescent="0.25">
      <c r="A9" s="51"/>
      <c r="B9" s="51"/>
      <c r="C9" s="52"/>
      <c r="E9" s="23" t="s">
        <v>174</v>
      </c>
      <c r="F9" s="246">
        <v>53.9</v>
      </c>
      <c r="G9" s="246">
        <v>53.87</v>
      </c>
      <c r="H9" s="334">
        <v>200</v>
      </c>
      <c r="I9" s="49">
        <v>10774</v>
      </c>
      <c r="J9" s="372">
        <v>6</v>
      </c>
      <c r="K9" s="358">
        <v>5.5689623166885346E-4</v>
      </c>
      <c r="L9" s="372">
        <v>1210.880000000001</v>
      </c>
      <c r="M9">
        <v>120</v>
      </c>
      <c r="N9" s="369" t="str">
        <f>HYPERLINK("http://finance.yahoo.com/q?s=" &amp; E9, "Link")</f>
        <v>Link</v>
      </c>
      <c r="O9" s="368">
        <v>2.7300000000000001E-2</v>
      </c>
      <c r="P9" s="368">
        <v>-1.1599999999999999E-2</v>
      </c>
      <c r="S9" s="49"/>
    </row>
    <row r="10" spans="1:22" ht="21.95" customHeight="1" x14ac:dyDescent="0.25">
      <c r="A10" s="52"/>
      <c r="B10" s="157"/>
      <c r="C10" s="335"/>
      <c r="E10" s="23" t="s">
        <v>9</v>
      </c>
      <c r="F10" s="246">
        <v>1.31</v>
      </c>
      <c r="G10" s="246">
        <v>2.6636025000000001</v>
      </c>
      <c r="H10" s="50">
        <v>4000</v>
      </c>
      <c r="I10" s="49">
        <v>10654.41</v>
      </c>
      <c r="J10" s="372">
        <v>-5414.41</v>
      </c>
      <c r="K10" s="358">
        <v>-0.50818487368141452</v>
      </c>
      <c r="L10" s="49">
        <v>-4979.4799999999996</v>
      </c>
      <c r="M10">
        <v>2000</v>
      </c>
      <c r="N10" s="369" t="str">
        <f>HYPERLINK("http://finance.yahoo.com/q?s=" &amp; E10, "Link")</f>
        <v>Link</v>
      </c>
      <c r="O10" s="358">
        <v>0.1963</v>
      </c>
      <c r="P10" s="358">
        <v>3.15E-2</v>
      </c>
      <c r="Q10" s="150"/>
      <c r="R10" s="49"/>
      <c r="S10" s="49"/>
      <c r="T10" s="49"/>
    </row>
    <row r="11" spans="1:22" ht="21.95" customHeight="1" x14ac:dyDescent="0.25">
      <c r="A11" s="51"/>
      <c r="B11" s="51"/>
      <c r="C11" s="52"/>
      <c r="E11" s="23" t="s">
        <v>226</v>
      </c>
      <c r="F11" s="246">
        <v>26.75</v>
      </c>
      <c r="G11" s="246">
        <v>30.778359999999999</v>
      </c>
      <c r="H11" s="50">
        <v>250</v>
      </c>
      <c r="I11" s="49">
        <v>7694.59</v>
      </c>
      <c r="J11" s="372">
        <v>-1007.0900000000001</v>
      </c>
      <c r="K11" s="358">
        <v>-0.13088286705334526</v>
      </c>
      <c r="L11" s="49">
        <v>2303.3799999999937</v>
      </c>
      <c r="M11">
        <v>150</v>
      </c>
      <c r="N11" s="369" t="str">
        <f>HYPERLINK("http://finance.yahoo.com/q?s=" &amp; E11, "Link")</f>
        <v>Link</v>
      </c>
      <c r="O11" s="358">
        <v>4.0899999999999999E-2</v>
      </c>
      <c r="P11" s="358">
        <v>-2.2700000000000001E-2</v>
      </c>
      <c r="Q11" s="150"/>
      <c r="S11" s="49"/>
      <c r="T11" s="49"/>
    </row>
    <row r="12" spans="1:22" ht="21.95" customHeight="1" x14ac:dyDescent="0.25">
      <c r="A12" s="52"/>
      <c r="B12" s="52"/>
      <c r="C12" s="52"/>
      <c r="E12" s="23" t="s">
        <v>34</v>
      </c>
      <c r="F12" s="246">
        <v>30.56</v>
      </c>
      <c r="G12" s="246">
        <v>18.652675000000016</v>
      </c>
      <c r="H12" s="50">
        <v>400</v>
      </c>
      <c r="I12" s="49">
        <v>7461.070000000007</v>
      </c>
      <c r="J12" s="372">
        <v>4762.929999999993</v>
      </c>
      <c r="K12" s="358">
        <v>0.63837090390520246</v>
      </c>
      <c r="L12" s="49">
        <v>20258.796999999846</v>
      </c>
      <c r="M12" s="30">
        <v>42905</v>
      </c>
      <c r="N12" s="369" t="str">
        <f>HYPERLINK("http://finance.yahoo.com/q?s=" &amp; E12, "Link")</f>
        <v>Link</v>
      </c>
      <c r="O12" s="358">
        <v>0</v>
      </c>
      <c r="P12" s="358">
        <v>-1.61E-2</v>
      </c>
      <c r="Q12" s="49"/>
      <c r="S12" s="49"/>
    </row>
    <row r="13" spans="1:22" ht="21.95" customHeight="1" x14ac:dyDescent="0.25">
      <c r="A13" s="157"/>
      <c r="B13" s="51"/>
      <c r="C13" s="52"/>
      <c r="E13" s="23" t="s">
        <v>359</v>
      </c>
      <c r="F13" s="246">
        <v>55.46</v>
      </c>
      <c r="G13" s="246">
        <v>55.64692307692308</v>
      </c>
      <c r="H13" s="334">
        <v>130</v>
      </c>
      <c r="I13" s="49">
        <v>7234.1</v>
      </c>
      <c r="J13" s="372">
        <v>-24.300000000000182</v>
      </c>
      <c r="K13" s="358">
        <v>-3.359090971924683E-3</v>
      </c>
      <c r="L13" s="372">
        <v>-24.300000000000182</v>
      </c>
      <c r="M13">
        <v>80</v>
      </c>
      <c r="N13" s="369" t="str">
        <f>HYPERLINK("http://finance.yahoo.com/q?s=" &amp; E13, "Link")</f>
        <v>Link</v>
      </c>
      <c r="O13" s="368">
        <v>4.3499999999999997E-2</v>
      </c>
      <c r="P13" s="368">
        <v>-4.1500000000000002E-2</v>
      </c>
      <c r="R13" s="49"/>
      <c r="S13" s="49"/>
      <c r="T13" s="49"/>
    </row>
    <row r="14" spans="1:22" ht="21.95" customHeight="1" x14ac:dyDescent="0.25">
      <c r="A14" s="51"/>
      <c r="B14" s="51"/>
      <c r="C14" s="51"/>
      <c r="E14" s="23" t="s">
        <v>274</v>
      </c>
      <c r="F14" s="246">
        <v>72.319999999999993</v>
      </c>
      <c r="G14" s="246">
        <v>69.666600000000003</v>
      </c>
      <c r="H14" s="334">
        <v>100</v>
      </c>
      <c r="I14" s="49">
        <v>6966.66</v>
      </c>
      <c r="J14" s="372">
        <v>265.33999999999924</v>
      </c>
      <c r="K14" s="358">
        <v>3.8087117786715446E-2</v>
      </c>
      <c r="L14" s="372">
        <v>423.63999999999851</v>
      </c>
      <c r="M14" s="30">
        <v>42902</v>
      </c>
      <c r="N14" s="369" t="str">
        <f>HYPERLINK("http://finance.yahoo.com/q?s=" &amp; E14, "Link")</f>
        <v>Link</v>
      </c>
      <c r="O14" s="368">
        <v>1.49E-2</v>
      </c>
      <c r="P14" s="368">
        <v>-4.41E-2</v>
      </c>
      <c r="S14" s="49"/>
    </row>
    <row r="15" spans="1:22" ht="21.95" customHeight="1" x14ac:dyDescent="0.25">
      <c r="A15" s="51"/>
      <c r="B15" s="51"/>
      <c r="C15" s="52"/>
      <c r="E15" s="23" t="s">
        <v>759</v>
      </c>
      <c r="F15" s="246">
        <v>131.15</v>
      </c>
      <c r="G15" s="246">
        <v>132.88</v>
      </c>
      <c r="H15" s="50">
        <v>25</v>
      </c>
      <c r="I15" s="49">
        <v>3322</v>
      </c>
      <c r="J15" s="372">
        <v>-43.25</v>
      </c>
      <c r="K15" s="358">
        <v>-1.3019265502709135E-2</v>
      </c>
      <c r="L15" s="49">
        <v>-43.25</v>
      </c>
      <c r="M15" s="30">
        <v>42923</v>
      </c>
      <c r="N15" s="369" t="str">
        <f>HYPERLINK("http://finance.yahoo.com/q?s=" &amp; E15, "Link")</f>
        <v>Link</v>
      </c>
      <c r="O15" s="358">
        <v>1.49E-2</v>
      </c>
      <c r="P15" s="358">
        <v>4.3E-3</v>
      </c>
      <c r="Q15" s="150"/>
      <c r="R15" s="49"/>
      <c r="S15" s="49"/>
    </row>
    <row r="16" spans="1:22" ht="21.95" customHeight="1" x14ac:dyDescent="0.25">
      <c r="A16" s="51"/>
      <c r="B16" s="52"/>
      <c r="C16" s="52"/>
      <c r="E16" s="23" t="s">
        <v>197</v>
      </c>
      <c r="F16" s="246">
        <v>52.9</v>
      </c>
      <c r="G16" s="246">
        <v>51.65</v>
      </c>
      <c r="H16" s="334">
        <v>50</v>
      </c>
      <c r="I16" s="49">
        <v>2582.5</v>
      </c>
      <c r="J16" s="372">
        <v>62.5</v>
      </c>
      <c r="K16" s="358">
        <v>2.420135527589545E-2</v>
      </c>
      <c r="L16" s="372">
        <v>537.97999999999956</v>
      </c>
      <c r="M16" s="30">
        <v>42905</v>
      </c>
      <c r="N16" s="369" t="str">
        <f>HYPERLINK("http://finance.yahoo.com/q?s=" &amp; E16, "Link")</f>
        <v>Link</v>
      </c>
      <c r="O16" s="368">
        <v>1.29E-2</v>
      </c>
      <c r="P16" s="368">
        <v>-3.2199999999999999E-2</v>
      </c>
      <c r="S16" s="49"/>
    </row>
    <row r="17" spans="1:22" ht="21.95" customHeight="1" x14ac:dyDescent="0.25">
      <c r="A17" s="51"/>
      <c r="B17" s="51"/>
      <c r="C17" s="52"/>
      <c r="E17" s="23" t="s">
        <v>345</v>
      </c>
      <c r="F17" s="246">
        <v>30.43</v>
      </c>
      <c r="G17" s="246">
        <v>30.04175</v>
      </c>
      <c r="H17" s="50">
        <v>80</v>
      </c>
      <c r="I17" s="49">
        <v>2403.34</v>
      </c>
      <c r="J17" s="372">
        <v>31.059999999999945</v>
      </c>
      <c r="K17" s="358">
        <v>1.2923681210315622E-2</v>
      </c>
      <c r="L17" s="49">
        <v>31.059999999999945</v>
      </c>
      <c r="M17" s="30">
        <v>42905</v>
      </c>
      <c r="N17" s="369" t="str">
        <f>HYPERLINK("http://finance.yahoo.com/q?s=" &amp; E17, "Link")</f>
        <v>Link</v>
      </c>
      <c r="O17" s="358">
        <v>4.24E-2</v>
      </c>
      <c r="P17" s="358">
        <v>-7.7999999999999996E-3</v>
      </c>
    </row>
    <row r="18" spans="1:22" ht="21.95" customHeight="1" x14ac:dyDescent="0.25">
      <c r="A18" s="52"/>
      <c r="B18" s="52"/>
      <c r="C18" s="52"/>
      <c r="E18" s="23" t="s">
        <v>10</v>
      </c>
      <c r="F18" s="246">
        <v>30.74</v>
      </c>
      <c r="G18" s="246">
        <v>30.74</v>
      </c>
      <c r="H18" s="334">
        <v>0</v>
      </c>
      <c r="I18" s="49">
        <v>0</v>
      </c>
      <c r="J18" s="372">
        <v>0</v>
      </c>
      <c r="K18" s="358">
        <v>0</v>
      </c>
      <c r="L18" s="372">
        <v>1128.3800000000047</v>
      </c>
      <c r="M18">
        <v>0</v>
      </c>
      <c r="N18" s="369" t="str">
        <f>HYPERLINK("http://finance.yahoo.com/q?s=" &amp; E18, "Link")</f>
        <v>Link</v>
      </c>
      <c r="O18" s="368">
        <v>1.2500000000000001E-2</v>
      </c>
      <c r="P18" s="368">
        <v>-2.5399999999999999E-2</v>
      </c>
      <c r="Q18" s="49"/>
      <c r="R18" s="49"/>
      <c r="T18" s="49"/>
      <c r="V18" s="49"/>
    </row>
    <row r="19" spans="1:22" ht="21.95" customHeight="1" x14ac:dyDescent="0.25">
      <c r="A19" s="51"/>
      <c r="B19" s="51"/>
      <c r="C19" s="52"/>
      <c r="E19" s="23" t="s">
        <v>205</v>
      </c>
      <c r="F19" s="246">
        <v>144.29</v>
      </c>
      <c r="G19" s="246">
        <v>144.29</v>
      </c>
      <c r="H19" s="334">
        <v>0</v>
      </c>
      <c r="I19" s="49">
        <v>0</v>
      </c>
      <c r="J19" s="372">
        <v>0</v>
      </c>
      <c r="K19" s="358">
        <v>0</v>
      </c>
      <c r="L19" s="372">
        <v>363.09999999999945</v>
      </c>
      <c r="M19">
        <v>0</v>
      </c>
      <c r="N19" s="369" t="str">
        <f>HYPERLINK("http://finance.yahoo.com/q?s=" &amp; E19, "Link")</f>
        <v>Link</v>
      </c>
      <c r="O19" s="368">
        <v>1.5900000000000001E-2</v>
      </c>
      <c r="P19" s="368">
        <v>-6.0000000000000001E-3</v>
      </c>
      <c r="S19" s="49"/>
    </row>
    <row r="20" spans="1:22" ht="21.95" customHeight="1" x14ac:dyDescent="0.25">
      <c r="A20" s="51"/>
      <c r="B20" s="51"/>
      <c r="C20" s="52"/>
      <c r="E20" s="23" t="s">
        <v>254</v>
      </c>
      <c r="F20" s="246">
        <v>49.19</v>
      </c>
      <c r="G20" s="246">
        <v>49.19</v>
      </c>
      <c r="H20" s="334">
        <v>0</v>
      </c>
      <c r="I20" s="49">
        <v>0</v>
      </c>
      <c r="J20" s="372">
        <v>0</v>
      </c>
      <c r="K20" s="358">
        <v>0</v>
      </c>
      <c r="L20" s="372">
        <v>92.650000000000091</v>
      </c>
      <c r="M20">
        <v>0</v>
      </c>
      <c r="N20" s="369" t="str">
        <f>HYPERLINK("http://finance.yahoo.com/q?s=" &amp; E20, "Link")</f>
        <v>Link</v>
      </c>
      <c r="O20" s="368">
        <v>0</v>
      </c>
      <c r="P20" s="368">
        <v>-1.1999999999999999E-3</v>
      </c>
      <c r="Q20" s="150"/>
      <c r="S20" s="49"/>
      <c r="T20" s="49"/>
    </row>
    <row r="21" spans="1:22" ht="21.95" customHeight="1" x14ac:dyDescent="0.25">
      <c r="A21" s="51"/>
      <c r="B21" s="52"/>
      <c r="C21" s="52"/>
      <c r="E21" s="23" t="s">
        <v>45</v>
      </c>
      <c r="F21" s="246">
        <v>89.79</v>
      </c>
      <c r="G21" s="246">
        <v>89.79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1.09E-2</v>
      </c>
      <c r="Q21" s="150"/>
      <c r="R21" s="49"/>
    </row>
    <row r="22" spans="1:22" ht="21.95" customHeight="1" x14ac:dyDescent="0.25">
      <c r="A22" s="51"/>
      <c r="B22" s="51"/>
      <c r="C22" s="52"/>
      <c r="E22" s="23" t="s">
        <v>341</v>
      </c>
      <c r="F22" s="246">
        <v>24.07</v>
      </c>
      <c r="G22" s="246">
        <v>24.07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-1.55E-2</v>
      </c>
      <c r="Q22" s="445"/>
      <c r="R22" s="49"/>
      <c r="S22" s="49"/>
      <c r="U22" s="49"/>
    </row>
    <row r="23" spans="1:22" ht="21.95" customHeight="1" x14ac:dyDescent="0.25">
      <c r="A23" s="51"/>
      <c r="B23" s="51"/>
      <c r="C23" s="52"/>
      <c r="E23" s="23" t="s">
        <v>752</v>
      </c>
      <c r="F23" s="246">
        <v>26.7</v>
      </c>
      <c r="G23" s="246">
        <v>26.7</v>
      </c>
      <c r="H23" s="50">
        <v>0</v>
      </c>
      <c r="I23" s="49">
        <v>0</v>
      </c>
      <c r="J23" s="372">
        <v>0</v>
      </c>
      <c r="K23" s="358">
        <v>0</v>
      </c>
      <c r="L23" s="49">
        <v>309.26000000000022</v>
      </c>
      <c r="M23">
        <v>0</v>
      </c>
      <c r="N23" s="369" t="str">
        <f>HYPERLINK("http://finance.yahoo.com/q?s=" &amp; E23, "Link")</f>
        <v>Link</v>
      </c>
      <c r="O23" s="358">
        <v>8.8000000000000005E-3</v>
      </c>
      <c r="P23" s="358">
        <v>-7.4000000000000003E-3</v>
      </c>
      <c r="R23" s="49"/>
      <c r="S23" s="49"/>
      <c r="T23" s="49"/>
    </row>
    <row r="24" spans="1:22" ht="21.95" customHeight="1" x14ac:dyDescent="0.25">
      <c r="A24" s="51"/>
      <c r="B24" s="51"/>
      <c r="C24" s="52"/>
      <c r="E24" s="23" t="s">
        <v>33</v>
      </c>
      <c r="F24" s="246">
        <v>237.99</v>
      </c>
      <c r="G24" s="246">
        <v>237.99</v>
      </c>
      <c r="H24" s="334">
        <v>0</v>
      </c>
      <c r="I24" s="49">
        <v>0</v>
      </c>
      <c r="J24" s="372">
        <v>0</v>
      </c>
      <c r="K24" s="358">
        <v>0</v>
      </c>
      <c r="L24" s="372">
        <v>780.73999999999796</v>
      </c>
      <c r="M24">
        <v>0</v>
      </c>
      <c r="N24" s="369" t="str">
        <f>HYPERLINK("http://finance.yahoo.com/q?s=" &amp; E24, "Link")</f>
        <v>Link</v>
      </c>
      <c r="O24" s="368">
        <v>1.8599999999999998E-2</v>
      </c>
      <c r="P24" s="368">
        <v>-6.4000000000000003E-3</v>
      </c>
      <c r="R24" s="49"/>
      <c r="S24" s="49"/>
    </row>
    <row r="25" spans="1:22" ht="21.95" customHeight="1" x14ac:dyDescent="0.25">
      <c r="A25" s="51"/>
      <c r="B25" s="52"/>
      <c r="C25" s="52"/>
      <c r="E25" s="23" t="s">
        <v>228</v>
      </c>
      <c r="F25" s="246">
        <v>80.7</v>
      </c>
      <c r="G25" s="246">
        <v>80.7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>HYPERLINK("http://finance.yahoo.com/q?s=" &amp; E25, "Link")</f>
        <v>Link</v>
      </c>
      <c r="O25" s="368">
        <v>1.6199999999999999E-2</v>
      </c>
      <c r="P25" s="368">
        <v>-1.6999999999999999E-3</v>
      </c>
      <c r="R25" s="49"/>
      <c r="S25" s="49"/>
      <c r="T25" s="49"/>
    </row>
    <row r="26" spans="1:22" ht="21.95" customHeight="1" x14ac:dyDescent="0.25">
      <c r="A26" s="51"/>
      <c r="B26" s="51"/>
      <c r="C26" s="52"/>
      <c r="E26" s="23" t="s">
        <v>62</v>
      </c>
      <c r="F26" s="246">
        <v>255.02</v>
      </c>
      <c r="G26" s="246">
        <v>255.02</v>
      </c>
      <c r="H26" s="334">
        <v>0</v>
      </c>
      <c r="I26" s="49">
        <v>0</v>
      </c>
      <c r="J26" s="372">
        <v>0</v>
      </c>
      <c r="K26" s="358">
        <v>0</v>
      </c>
      <c r="L26" s="372">
        <v>1659.3600000000079</v>
      </c>
      <c r="M26">
        <v>0</v>
      </c>
      <c r="N26" s="369" t="str">
        <f>HYPERLINK("http://finance.yahoo.com/q?s=" &amp; E26, "Link")</f>
        <v>Link</v>
      </c>
      <c r="O26" s="368">
        <v>0</v>
      </c>
      <c r="P26" s="368">
        <v>6.4999999999999997E-3</v>
      </c>
      <c r="R26" s="49"/>
      <c r="S26" s="49"/>
      <c r="T26" s="49"/>
    </row>
    <row r="27" spans="1:22" ht="21.95" customHeight="1" x14ac:dyDescent="0.25">
      <c r="A27" s="52"/>
      <c r="B27" s="51"/>
      <c r="C27" s="52"/>
      <c r="E27" s="23" t="s">
        <v>310</v>
      </c>
      <c r="F27" s="246">
        <v>54.28</v>
      </c>
      <c r="G27" s="246">
        <v>54.28</v>
      </c>
      <c r="H27" s="334">
        <v>0</v>
      </c>
      <c r="I27" s="49">
        <v>0</v>
      </c>
      <c r="J27" s="372">
        <v>0</v>
      </c>
      <c r="K27" s="358">
        <v>0</v>
      </c>
      <c r="L27" s="372">
        <v>910.79999999999927</v>
      </c>
      <c r="M27">
        <v>0</v>
      </c>
      <c r="N27" s="369" t="str">
        <f>HYPERLINK("http://finance.yahoo.com/q?s=" &amp; E27, "Link")</f>
        <v>Link</v>
      </c>
      <c r="O27" s="368">
        <v>2.87E-2</v>
      </c>
      <c r="P27" s="368">
        <v>-4.4000000000000003E-3</v>
      </c>
      <c r="Q27" s="445"/>
      <c r="R27" s="49"/>
      <c r="S27" s="49"/>
    </row>
    <row r="28" spans="1:22" ht="21.95" customHeight="1" x14ac:dyDescent="0.25">
      <c r="A28" s="157"/>
      <c r="B28" s="51"/>
      <c r="C28" s="52"/>
      <c r="E28" s="23" t="s">
        <v>52</v>
      </c>
      <c r="F28" s="246">
        <v>75.94</v>
      </c>
      <c r="G28" s="246">
        <v>75.94</v>
      </c>
      <c r="H28" s="334">
        <v>0</v>
      </c>
      <c r="I28" s="49">
        <v>0</v>
      </c>
      <c r="J28" s="372">
        <v>0</v>
      </c>
      <c r="K28" s="358">
        <v>0</v>
      </c>
      <c r="L28" s="372">
        <v>1056.739999999998</v>
      </c>
      <c r="M28">
        <v>0</v>
      </c>
      <c r="N28" s="369" t="str">
        <f>HYPERLINK("http://finance.yahoo.com/q?s=" &amp; E28, "Link")</f>
        <v>Link</v>
      </c>
      <c r="O28" s="368">
        <v>2.1999999999999999E-2</v>
      </c>
      <c r="P28" s="368">
        <v>4.4000000000000003E-3</v>
      </c>
      <c r="Q28" s="49"/>
      <c r="R28" s="49"/>
      <c r="S28" s="49"/>
      <c r="T28" s="49"/>
    </row>
    <row r="29" spans="1:22" ht="21.95" customHeight="1" x14ac:dyDescent="0.25">
      <c r="A29" s="51"/>
      <c r="B29" s="51"/>
      <c r="C29" s="52"/>
      <c r="E29" s="23" t="s">
        <v>328</v>
      </c>
      <c r="F29" s="246">
        <v>40.94</v>
      </c>
      <c r="G29" s="246">
        <v>40.94</v>
      </c>
      <c r="H29" s="334">
        <v>0</v>
      </c>
      <c r="I29" s="49">
        <v>0</v>
      </c>
      <c r="J29" s="372">
        <v>0</v>
      </c>
      <c r="K29" s="358">
        <v>0</v>
      </c>
      <c r="L29" s="372">
        <v>264.92000000000007</v>
      </c>
      <c r="M29">
        <v>0</v>
      </c>
      <c r="N29" s="369" t="str">
        <f>HYPERLINK("http://finance.yahoo.com/q?s=" &amp; E29, "Link")</f>
        <v>Link</v>
      </c>
      <c r="O29" s="368">
        <v>3.4200000000000001E-2</v>
      </c>
      <c r="P29" s="368">
        <v>-5.3E-3</v>
      </c>
      <c r="S29" s="49"/>
      <c r="T29" s="49"/>
    </row>
    <row r="30" spans="1:22" ht="21.95" customHeight="1" x14ac:dyDescent="0.25">
      <c r="A30" s="51"/>
      <c r="B30" s="51"/>
      <c r="C30" s="52"/>
      <c r="E30" s="23" t="s">
        <v>8</v>
      </c>
      <c r="F30" s="246">
        <v>79.680000000000007</v>
      </c>
      <c r="G30" s="246">
        <v>79.680000000000007</v>
      </c>
      <c r="H30" s="334">
        <v>0</v>
      </c>
      <c r="I30" s="49">
        <v>0</v>
      </c>
      <c r="J30" s="372">
        <v>0</v>
      </c>
      <c r="K30" s="358">
        <v>0</v>
      </c>
      <c r="L30" s="372">
        <v>121.94999999999982</v>
      </c>
      <c r="M30">
        <v>0</v>
      </c>
      <c r="N30" s="369" t="str">
        <f>HYPERLINK("http://finance.yahoo.com/q?s=" &amp; E30, "Link")</f>
        <v>Link</v>
      </c>
      <c r="O30" s="368">
        <v>1.67E-2</v>
      </c>
      <c r="P30" s="368">
        <v>9.1999999999999998E-3</v>
      </c>
    </row>
    <row r="31" spans="1:22" ht="21.95" customHeight="1" x14ac:dyDescent="0.25">
      <c r="A31" s="51"/>
      <c r="B31" s="51"/>
      <c r="C31" s="52"/>
      <c r="E31" s="23" t="s">
        <v>284</v>
      </c>
      <c r="F31" s="246">
        <v>80.09</v>
      </c>
      <c r="G31" s="246">
        <v>80.09</v>
      </c>
      <c r="H31" s="334">
        <v>0</v>
      </c>
      <c r="I31" s="49">
        <v>0</v>
      </c>
      <c r="J31" s="372">
        <v>0</v>
      </c>
      <c r="K31" s="358">
        <v>0</v>
      </c>
      <c r="L31" s="372">
        <v>197.20999999999549</v>
      </c>
      <c r="M31">
        <v>0</v>
      </c>
      <c r="N31" s="369" t="str">
        <f>HYPERLINK("http://finance.yahoo.com/q?s=" &amp; E31, "Link")</f>
        <v>Link</v>
      </c>
      <c r="O31" s="368">
        <v>2.5499999999999998E-2</v>
      </c>
      <c r="P31" s="368">
        <v>-8.8000000000000005E-3</v>
      </c>
      <c r="S31" s="49"/>
      <c r="T31" s="49"/>
    </row>
    <row r="32" spans="1:22" ht="21.95" customHeight="1" x14ac:dyDescent="0.25">
      <c r="A32" s="51"/>
      <c r="B32" s="52"/>
      <c r="C32" s="52"/>
      <c r="E32" s="23" t="s">
        <v>32</v>
      </c>
      <c r="F32" s="246">
        <v>51.56</v>
      </c>
      <c r="G32" s="246">
        <v>51.56</v>
      </c>
      <c r="H32" s="334">
        <v>0</v>
      </c>
      <c r="I32" s="49">
        <v>0</v>
      </c>
      <c r="J32" s="372">
        <v>0</v>
      </c>
      <c r="K32" s="358">
        <v>0</v>
      </c>
      <c r="L32" s="372">
        <v>1198.4699999999971</v>
      </c>
      <c r="M32">
        <v>0</v>
      </c>
      <c r="N32" s="369" t="str">
        <f>HYPERLINK("http://finance.yahoo.com/q?s=" &amp; E32, "Link")</f>
        <v>Link</v>
      </c>
      <c r="O32" s="368">
        <v>1.7600000000000001E-2</v>
      </c>
      <c r="P32" s="368">
        <v>-6.7000000000000002E-3</v>
      </c>
      <c r="Q32" s="150"/>
      <c r="R32" s="49"/>
      <c r="S32" s="49"/>
    </row>
    <row r="33" spans="1:21" ht="21.95" customHeight="1" x14ac:dyDescent="0.25">
      <c r="A33" s="51"/>
      <c r="B33" s="51"/>
      <c r="C33" s="52"/>
      <c r="E33" s="23" t="s">
        <v>63</v>
      </c>
      <c r="F33" s="246">
        <v>105.98</v>
      </c>
      <c r="G33" s="246">
        <v>105.98</v>
      </c>
      <c r="H33" s="334">
        <v>0</v>
      </c>
      <c r="I33" s="49">
        <v>0</v>
      </c>
      <c r="J33" s="372">
        <v>0</v>
      </c>
      <c r="K33" s="358">
        <v>0</v>
      </c>
      <c r="L33" s="372">
        <v>257.30999999999949</v>
      </c>
      <c r="M33">
        <v>0</v>
      </c>
      <c r="N33" s="369" t="str">
        <f>HYPERLINK("http://finance.yahoo.com/q?s=" &amp; E33, "Link")</f>
        <v>Link</v>
      </c>
      <c r="O33" s="368">
        <v>1.38E-2</v>
      </c>
      <c r="P33" s="368">
        <v>-1.5E-3</v>
      </c>
      <c r="Q33" s="150"/>
      <c r="R33" s="49"/>
      <c r="S33" s="49"/>
      <c r="T33" s="49"/>
    </row>
    <row r="34" spans="1:21" ht="21.95" customHeight="1" x14ac:dyDescent="0.25">
      <c r="A34" s="51"/>
      <c r="B34" s="51"/>
      <c r="C34" s="52"/>
      <c r="E34" s="23" t="s">
        <v>320</v>
      </c>
      <c r="F34" s="246">
        <v>114.95</v>
      </c>
      <c r="G34" s="246">
        <v>114.95</v>
      </c>
      <c r="H34" s="334">
        <v>0</v>
      </c>
      <c r="I34" s="49">
        <v>0</v>
      </c>
      <c r="J34" s="372">
        <v>0</v>
      </c>
      <c r="K34" s="358">
        <v>0</v>
      </c>
      <c r="L34" s="372">
        <v>720.56000000000131</v>
      </c>
      <c r="M34">
        <v>0</v>
      </c>
      <c r="N34" s="369" t="str">
        <f>HYPERLINK("http://finance.yahoo.com/q?s=" &amp; E34, "Link")</f>
        <v>Link</v>
      </c>
      <c r="O34" s="368">
        <v>0</v>
      </c>
      <c r="P34" s="368">
        <v>-5.0000000000000001E-4</v>
      </c>
      <c r="Q34" s="150"/>
      <c r="R34" s="49"/>
      <c r="S34" s="49"/>
    </row>
    <row r="35" spans="1:21" ht="21.95" customHeight="1" x14ac:dyDescent="0.25">
      <c r="A35" s="51"/>
      <c r="B35" s="51"/>
      <c r="C35" s="52"/>
      <c r="E35" s="23" t="s">
        <v>199</v>
      </c>
      <c r="F35" s="246">
        <v>11.24</v>
      </c>
      <c r="G35" s="246">
        <v>11.24</v>
      </c>
      <c r="H35" s="334">
        <v>0</v>
      </c>
      <c r="I35" s="49">
        <v>0</v>
      </c>
      <c r="J35" s="372">
        <v>0</v>
      </c>
      <c r="K35" s="358">
        <v>0</v>
      </c>
      <c r="L35" s="372">
        <v>251.26000000000022</v>
      </c>
      <c r="M35">
        <v>0</v>
      </c>
      <c r="N35" s="369" t="str">
        <f>HYPERLINK("http://finance.yahoo.com/q?s=" &amp; E35, "Link")</f>
        <v>Link</v>
      </c>
      <c r="O35" s="368">
        <v>5.1499999999999997E-2</v>
      </c>
      <c r="P35" s="368">
        <v>1.8E-3</v>
      </c>
      <c r="Q35" s="49"/>
      <c r="R35" s="49"/>
      <c r="U35" s="49"/>
    </row>
    <row r="36" spans="1:21" ht="21.95" customHeight="1" x14ac:dyDescent="0.25">
      <c r="A36" s="51"/>
      <c r="B36" s="51"/>
      <c r="C36" s="52"/>
      <c r="E36" s="23" t="s">
        <v>275</v>
      </c>
      <c r="F36" s="246">
        <v>27.74</v>
      </c>
      <c r="G36" s="246">
        <v>27.74</v>
      </c>
      <c r="H36" s="334">
        <v>0</v>
      </c>
      <c r="I36" s="49">
        <v>0</v>
      </c>
      <c r="J36" s="372">
        <v>0</v>
      </c>
      <c r="K36" s="358">
        <v>0</v>
      </c>
      <c r="L36" s="372">
        <v>98.449999999999818</v>
      </c>
      <c r="M36">
        <v>0</v>
      </c>
      <c r="N36" s="369" t="str">
        <f>HYPERLINK("http://finance.yahoo.com/q?s=" &amp; E36, "Link")</f>
        <v>Link</v>
      </c>
      <c r="O36" s="368">
        <v>1.11E-2</v>
      </c>
      <c r="P36" s="368">
        <v>4.7000000000000002E-3</v>
      </c>
      <c r="Q36" s="150"/>
    </row>
    <row r="37" spans="1:21" ht="21.95" customHeight="1" x14ac:dyDescent="0.25">
      <c r="A37" s="51"/>
      <c r="B37" s="51"/>
      <c r="C37" s="52"/>
      <c r="E37" s="23" t="s">
        <v>56</v>
      </c>
      <c r="F37" s="246">
        <v>34.6</v>
      </c>
      <c r="G37" s="246">
        <v>34.6</v>
      </c>
      <c r="H37" s="334">
        <v>0</v>
      </c>
      <c r="I37" s="49">
        <v>0</v>
      </c>
      <c r="J37" s="372">
        <v>0</v>
      </c>
      <c r="K37" s="358">
        <v>0</v>
      </c>
      <c r="L37" s="372">
        <v>36.819999999999709</v>
      </c>
      <c r="M37">
        <v>0</v>
      </c>
      <c r="N37" s="369" t="str">
        <f>HYPERLINK("http://finance.yahoo.com/q?s=" &amp; E37, "Link")</f>
        <v>Link</v>
      </c>
      <c r="O37" s="368">
        <v>4.2999999999999997E-2</v>
      </c>
      <c r="P37" s="368">
        <v>-2.9999999999999997E-4</v>
      </c>
      <c r="Q37" s="49"/>
      <c r="R37" s="49"/>
      <c r="S37" s="49"/>
      <c r="T37" s="356"/>
      <c r="U37" s="356"/>
    </row>
    <row r="38" spans="1:21" ht="21.95" customHeight="1" x14ac:dyDescent="0.25">
      <c r="A38" s="52"/>
      <c r="B38" s="52"/>
      <c r="C38" s="52"/>
      <c r="E38" s="23" t="s">
        <v>22</v>
      </c>
      <c r="F38" s="246">
        <v>43.49</v>
      </c>
      <c r="G38" s="246">
        <v>43.49</v>
      </c>
      <c r="H38" s="50">
        <v>0</v>
      </c>
      <c r="I38" s="49">
        <v>0</v>
      </c>
      <c r="J38" s="372">
        <v>0</v>
      </c>
      <c r="K38" s="358">
        <v>0</v>
      </c>
      <c r="L38" s="49">
        <v>3178.8000000000466</v>
      </c>
      <c r="M38">
        <v>0</v>
      </c>
      <c r="N38" s="369" t="str">
        <f>HYPERLINK("http://finance.yahoo.com/q?s=" &amp; E38, "Link")</f>
        <v>Link</v>
      </c>
      <c r="O38" s="358">
        <v>2.07E-2</v>
      </c>
      <c r="P38" s="358">
        <v>-3.9699999999999999E-2</v>
      </c>
      <c r="R38" s="49"/>
      <c r="S38" s="49"/>
      <c r="T38" s="49"/>
    </row>
    <row r="39" spans="1:21" ht="21.95" customHeight="1" x14ac:dyDescent="0.25">
      <c r="A39" s="51"/>
      <c r="B39" s="51"/>
      <c r="C39" s="52"/>
      <c r="E39" s="23" t="s">
        <v>27</v>
      </c>
      <c r="F39" s="246">
        <v>35.31</v>
      </c>
      <c r="G39" s="246">
        <v>35.31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-6.1999999999999998E-3</v>
      </c>
      <c r="R39" s="49"/>
      <c r="S39" s="49"/>
    </row>
    <row r="40" spans="1:21" ht="21.95" customHeight="1" x14ac:dyDescent="0.25">
      <c r="A40" s="52"/>
      <c r="B40" s="52"/>
      <c r="C40" s="52"/>
      <c r="E40" s="23" t="s">
        <v>173</v>
      </c>
      <c r="F40" s="246">
        <v>55.81</v>
      </c>
      <c r="G40" s="246">
        <v>55.81</v>
      </c>
      <c r="H40" s="50">
        <v>0</v>
      </c>
      <c r="I40" s="49">
        <v>0</v>
      </c>
      <c r="J40" s="372">
        <v>0</v>
      </c>
      <c r="K40" s="358">
        <v>0</v>
      </c>
      <c r="L40" s="49">
        <v>119.92000000000053</v>
      </c>
      <c r="M40">
        <v>0</v>
      </c>
      <c r="N40" s="369" t="str">
        <f>HYPERLINK("http://finance.yahoo.com/q?s=" &amp; E40, "Link")</f>
        <v>Link</v>
      </c>
      <c r="O40" s="358">
        <v>3.6400000000000002E-2</v>
      </c>
      <c r="P40" s="358">
        <v>-1.4E-3</v>
      </c>
      <c r="S40" s="49"/>
      <c r="T40" s="49"/>
    </row>
    <row r="41" spans="1:21" ht="21.95" customHeight="1" x14ac:dyDescent="0.25">
      <c r="A41" s="51"/>
      <c r="B41" s="51"/>
      <c r="C41" s="52"/>
      <c r="E41" s="23" t="s">
        <v>278</v>
      </c>
      <c r="F41" s="246">
        <v>133.04</v>
      </c>
      <c r="G41" s="246">
        <v>133.04</v>
      </c>
      <c r="H41" s="334">
        <v>0</v>
      </c>
      <c r="I41" s="49">
        <v>0</v>
      </c>
      <c r="J41" s="372">
        <v>0</v>
      </c>
      <c r="K41" s="358">
        <v>0</v>
      </c>
      <c r="L41" s="372">
        <v>154.77999999999975</v>
      </c>
      <c r="M41">
        <v>0</v>
      </c>
      <c r="N41" s="369" t="str">
        <f>HYPERLINK("http://finance.yahoo.com/q?s=" &amp; E41, "Link")</f>
        <v>Link</v>
      </c>
      <c r="O41" s="368">
        <v>2.5700000000000001E-2</v>
      </c>
      <c r="P41" s="368">
        <v>2E-3</v>
      </c>
      <c r="R41" s="49"/>
    </row>
    <row r="42" spans="1:21" ht="21.95" customHeight="1" x14ac:dyDescent="0.25">
      <c r="A42" s="51"/>
      <c r="B42" s="51"/>
      <c r="C42" s="52"/>
      <c r="E42" s="23" t="s">
        <v>24</v>
      </c>
      <c r="F42" s="246">
        <v>34.68</v>
      </c>
      <c r="G42" s="246">
        <v>34.68</v>
      </c>
      <c r="H42" s="50">
        <v>0</v>
      </c>
      <c r="I42" s="49">
        <v>0</v>
      </c>
      <c r="J42" s="372">
        <v>0</v>
      </c>
      <c r="K42" s="358">
        <v>0</v>
      </c>
      <c r="L42" s="49">
        <v>937.36999999999534</v>
      </c>
      <c r="M42">
        <v>0</v>
      </c>
      <c r="N42" s="369" t="str">
        <f>HYPERLINK("http://finance.yahoo.com/q?s=" &amp; E42, "Link")</f>
        <v>Link</v>
      </c>
      <c r="O42" s="358">
        <v>0</v>
      </c>
      <c r="P42" s="358">
        <v>3.5000000000000001E-3</v>
      </c>
      <c r="Q42" s="150"/>
      <c r="R42" s="49"/>
      <c r="S42" s="49"/>
    </row>
    <row r="43" spans="1:21" ht="21.95" customHeight="1" x14ac:dyDescent="0.25">
      <c r="A43" s="52"/>
      <c r="B43" s="157"/>
      <c r="C43" s="335"/>
      <c r="E43" s="23" t="s">
        <v>36</v>
      </c>
      <c r="F43" s="246">
        <v>60.11</v>
      </c>
      <c r="G43" s="246">
        <v>60.11</v>
      </c>
      <c r="H43" s="334">
        <v>0</v>
      </c>
      <c r="I43" s="49">
        <v>0</v>
      </c>
      <c r="J43" s="372">
        <v>0</v>
      </c>
      <c r="K43" s="358">
        <v>0</v>
      </c>
      <c r="L43" s="372">
        <v>117.73999999999978</v>
      </c>
      <c r="M43">
        <v>0</v>
      </c>
      <c r="N43" s="369" t="str">
        <f>HYPERLINK("http://finance.yahoo.com/q?s=" &amp; E43, "Link")</f>
        <v>Link</v>
      </c>
      <c r="O43" s="368">
        <v>7.4000000000000003E-3</v>
      </c>
      <c r="P43" s="368">
        <v>9.7000000000000003E-3</v>
      </c>
      <c r="R43" s="49"/>
    </row>
    <row r="44" spans="1:21" ht="21.95" customHeight="1" x14ac:dyDescent="0.25">
      <c r="A44" s="61"/>
      <c r="B44" s="62"/>
      <c r="C44" s="61"/>
      <c r="E44" s="23" t="s">
        <v>206</v>
      </c>
      <c r="F44" s="246">
        <v>36.979999999999997</v>
      </c>
      <c r="G44" s="246">
        <v>36.979999999999997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-2.3800000000000002E-2</v>
      </c>
      <c r="R44" s="49"/>
      <c r="S44" s="49"/>
    </row>
    <row r="45" spans="1:21" ht="21.95" customHeight="1" x14ac:dyDescent="0.25">
      <c r="A45" s="51"/>
      <c r="B45" s="51"/>
      <c r="C45" s="52"/>
      <c r="E45" s="23" t="s">
        <v>276</v>
      </c>
      <c r="F45" s="246">
        <v>52.91</v>
      </c>
      <c r="G45" s="246">
        <v>52.91</v>
      </c>
      <c r="H45" s="50">
        <v>0</v>
      </c>
      <c r="I45" s="49">
        <v>0</v>
      </c>
      <c r="J45" s="372">
        <v>0</v>
      </c>
      <c r="K45" s="358">
        <v>0</v>
      </c>
      <c r="L45" s="49">
        <v>427.92000000000007</v>
      </c>
      <c r="M45">
        <v>0</v>
      </c>
      <c r="N45" s="369" t="str">
        <f>HYPERLINK("http://finance.yahoo.com/q?s=" &amp; E45, "Link")</f>
        <v>Link</v>
      </c>
      <c r="O45" s="358">
        <v>0</v>
      </c>
      <c r="P45" s="358">
        <v>1.4200000000000001E-2</v>
      </c>
      <c r="R45" s="49"/>
      <c r="S45" s="49"/>
    </row>
    <row r="46" spans="1:21" ht="21.95" customHeight="1" x14ac:dyDescent="0.25">
      <c r="A46" s="51"/>
      <c r="B46" s="51"/>
      <c r="C46" s="52"/>
      <c r="E46" s="23" t="s">
        <v>47</v>
      </c>
      <c r="F46" s="246">
        <v>118.29</v>
      </c>
      <c r="G46" s="246">
        <v>118.29</v>
      </c>
      <c r="H46" s="50">
        <v>0</v>
      </c>
      <c r="I46" s="49">
        <v>0</v>
      </c>
      <c r="J46" s="372">
        <v>0</v>
      </c>
      <c r="K46" s="358">
        <v>0</v>
      </c>
      <c r="L46" s="49">
        <v>-168.6200000000008</v>
      </c>
      <c r="M46">
        <v>0</v>
      </c>
      <c r="N46" s="369" t="str">
        <f>HYPERLINK("http://finance.yahoo.com/q?s=" &amp; E46, "Link")</f>
        <v>Link</v>
      </c>
      <c r="O46" s="358">
        <v>2.18E-2</v>
      </c>
      <c r="P46" s="358">
        <v>0</v>
      </c>
      <c r="Q46" s="445"/>
      <c r="R46" s="49"/>
      <c r="S46" s="49"/>
      <c r="T46" s="49"/>
    </row>
    <row r="47" spans="1:21" ht="21.95" customHeight="1" x14ac:dyDescent="0.25">
      <c r="A47" s="51"/>
      <c r="B47" s="51"/>
      <c r="C47" s="52"/>
      <c r="E47" s="23" t="s">
        <v>175</v>
      </c>
      <c r="F47" s="246">
        <v>54.59</v>
      </c>
      <c r="G47" s="246">
        <v>54.59</v>
      </c>
      <c r="H47" s="334">
        <v>0</v>
      </c>
      <c r="I47" s="435">
        <v>0</v>
      </c>
      <c r="J47" s="372">
        <v>0</v>
      </c>
      <c r="K47" s="358">
        <v>0</v>
      </c>
      <c r="L47" s="372">
        <v>75.019999999999982</v>
      </c>
      <c r="M47">
        <v>0</v>
      </c>
      <c r="N47" s="369" t="str">
        <f>HYPERLINK("http://finance.yahoo.com/q?s=" &amp; E47, "Link")</f>
        <v>Link</v>
      </c>
      <c r="O47" s="368">
        <v>1.61E-2</v>
      </c>
      <c r="P47" s="368">
        <v>-3.5000000000000001E-3</v>
      </c>
      <c r="Q47" s="150"/>
      <c r="S47" s="49"/>
      <c r="U47" s="49"/>
    </row>
    <row r="48" spans="1:21" ht="21.95" customHeight="1" x14ac:dyDescent="0.25">
      <c r="A48" s="51"/>
      <c r="B48" s="51"/>
      <c r="C48" s="52"/>
      <c r="E48" s="23" t="s">
        <v>23</v>
      </c>
      <c r="F48" s="246">
        <v>34.99</v>
      </c>
      <c r="G48" s="246">
        <v>34.99</v>
      </c>
      <c r="H48" s="334">
        <v>0</v>
      </c>
      <c r="I48" s="49">
        <v>0</v>
      </c>
      <c r="J48" s="372">
        <v>0</v>
      </c>
      <c r="K48" s="358">
        <v>0</v>
      </c>
      <c r="L48" s="372">
        <v>171.89999999999964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-8.5000000000000006E-3</v>
      </c>
      <c r="S48" s="49"/>
    </row>
    <row r="49" spans="1:20" ht="21.95" customHeight="1" x14ac:dyDescent="0.25">
      <c r="A49" s="51"/>
      <c r="B49" s="51"/>
      <c r="C49" s="52"/>
      <c r="E49" s="23" t="s">
        <v>176</v>
      </c>
      <c r="F49" s="246">
        <v>243.77</v>
      </c>
      <c r="G49" s="246">
        <v>243.77</v>
      </c>
      <c r="H49" s="334">
        <v>0</v>
      </c>
      <c r="I49" s="49">
        <v>0</v>
      </c>
      <c r="J49" s="372">
        <v>0</v>
      </c>
      <c r="K49" s="358">
        <v>0</v>
      </c>
      <c r="L49" s="372">
        <v>160.82999999999993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-1.9E-3</v>
      </c>
      <c r="Q49" s="445"/>
      <c r="R49" s="49"/>
      <c r="S49" s="49"/>
    </row>
    <row r="50" spans="1:20" ht="21.95" customHeight="1" x14ac:dyDescent="0.25">
      <c r="A50" s="51"/>
      <c r="B50" s="51"/>
      <c r="C50" s="52"/>
      <c r="E50" s="23" t="s">
        <v>171</v>
      </c>
      <c r="F50" s="246">
        <v>102.28</v>
      </c>
      <c r="G50" s="246">
        <v>102.28</v>
      </c>
      <c r="H50" s="334">
        <v>0</v>
      </c>
      <c r="I50" s="49">
        <v>0</v>
      </c>
      <c r="J50" s="372">
        <v>0</v>
      </c>
      <c r="K50" s="358">
        <v>0</v>
      </c>
      <c r="L50" s="372">
        <v>1368.9000000000015</v>
      </c>
      <c r="M50">
        <v>0</v>
      </c>
      <c r="N50" s="369" t="str">
        <f>HYPERLINK("http://finance.yahoo.com/q?s=" &amp; E50, "Link")</f>
        <v>Link</v>
      </c>
      <c r="O50" s="368">
        <v>1.14E-2</v>
      </c>
      <c r="P50" s="368">
        <v>-1.9E-3</v>
      </c>
      <c r="Q50" s="49"/>
      <c r="R50" s="49"/>
      <c r="S50" s="49"/>
      <c r="T50" s="49"/>
    </row>
    <row r="51" spans="1:20" ht="21.95" customHeight="1" x14ac:dyDescent="0.25">
      <c r="A51" s="61"/>
      <c r="B51" s="62"/>
      <c r="C51" s="61"/>
      <c r="E51" s="23" t="s">
        <v>39</v>
      </c>
      <c r="F51" s="246">
        <v>45.8</v>
      </c>
      <c r="G51" s="246">
        <v>45.8</v>
      </c>
      <c r="H51" s="50">
        <v>0</v>
      </c>
      <c r="I51" s="49">
        <v>0</v>
      </c>
      <c r="J51" s="372">
        <v>0</v>
      </c>
      <c r="K51" s="358">
        <v>0</v>
      </c>
      <c r="L51" s="49">
        <v>529.88000000000284</v>
      </c>
      <c r="M51">
        <v>0</v>
      </c>
      <c r="N51" s="369" t="str">
        <f>HYPERLINK("http://finance.yahoo.com/q?s=" &amp; E51, "Link")</f>
        <v>Link</v>
      </c>
      <c r="O51" s="358">
        <v>2.3E-2</v>
      </c>
      <c r="P51" s="358">
        <v>1.0999999999999999E-2</v>
      </c>
      <c r="Q51" s="150"/>
      <c r="R51" s="49"/>
      <c r="S51" s="49"/>
      <c r="T51" s="49"/>
    </row>
    <row r="52" spans="1:20" ht="21.95" customHeight="1" x14ac:dyDescent="0.25">
      <c r="A52" s="51"/>
      <c r="B52" s="51"/>
      <c r="C52" s="51"/>
      <c r="E52" s="23" t="s">
        <v>0</v>
      </c>
      <c r="F52" s="246">
        <v>174.13</v>
      </c>
      <c r="G52" s="246">
        <v>174.13</v>
      </c>
      <c r="H52" s="334">
        <v>0</v>
      </c>
      <c r="I52" s="49">
        <v>0</v>
      </c>
      <c r="J52" s="372">
        <v>0</v>
      </c>
      <c r="K52" s="358">
        <v>0</v>
      </c>
      <c r="L52" s="372">
        <v>465.57999999999993</v>
      </c>
      <c r="M52">
        <v>0</v>
      </c>
      <c r="N52" s="369" t="str">
        <f>HYPERLINK("http://finance.yahoo.com/q?s=" &amp; E52, "Link")</f>
        <v>Link</v>
      </c>
      <c r="O52" s="368">
        <v>3.8999999999999998E-3</v>
      </c>
      <c r="P52" s="368">
        <v>-2.5000000000000001E-3</v>
      </c>
    </row>
    <row r="53" spans="1:20" ht="21.95" customHeight="1" x14ac:dyDescent="0.25">
      <c r="A53" s="51"/>
      <c r="B53" s="51"/>
      <c r="C53" s="52"/>
      <c r="E53" s="23" t="s">
        <v>13</v>
      </c>
      <c r="F53" s="246">
        <v>77.34</v>
      </c>
      <c r="G53" s="50">
        <v>77.34</v>
      </c>
      <c r="H53" s="334">
        <v>0</v>
      </c>
      <c r="I53" s="49">
        <v>0</v>
      </c>
      <c r="J53" s="372">
        <v>0</v>
      </c>
      <c r="K53" s="358">
        <v>0</v>
      </c>
      <c r="L53" s="372">
        <v>1461.5600000000013</v>
      </c>
      <c r="M53">
        <v>0</v>
      </c>
      <c r="N53" s="369" t="str">
        <f>HYPERLINK("http://finance.yahoo.com/q?s=" &amp; E53, "Link")</f>
        <v>Link</v>
      </c>
      <c r="O53" s="368">
        <v>0</v>
      </c>
      <c r="P53" s="368">
        <v>-2.8E-3</v>
      </c>
      <c r="R53" s="49"/>
      <c r="S53" s="49"/>
      <c r="T53" s="49"/>
    </row>
    <row r="54" spans="1:20" ht="21.95" customHeight="1" x14ac:dyDescent="0.25">
      <c r="A54" s="51"/>
      <c r="B54" s="51"/>
      <c r="C54" s="52"/>
      <c r="E54" s="23" t="s">
        <v>51</v>
      </c>
      <c r="F54" s="246">
        <v>180.38</v>
      </c>
      <c r="G54" s="246">
        <v>180.38</v>
      </c>
      <c r="H54" s="334">
        <v>0</v>
      </c>
      <c r="I54" s="49">
        <v>0</v>
      </c>
      <c r="J54" s="372">
        <v>0</v>
      </c>
      <c r="K54" s="358">
        <v>0</v>
      </c>
      <c r="L54" s="372">
        <v>176.70000000000073</v>
      </c>
      <c r="M54">
        <v>0</v>
      </c>
      <c r="N54" s="369" t="str">
        <f>HYPERLINK("http://finance.yahoo.com/q?s=" &amp; E54, "Link")</f>
        <v>Link</v>
      </c>
      <c r="O54" s="368">
        <v>1.52E-2</v>
      </c>
      <c r="P54" s="368">
        <v>-6.7999999999999996E-3</v>
      </c>
      <c r="R54" s="49"/>
      <c r="S54" s="49"/>
    </row>
    <row r="55" spans="1:20" ht="21.95" customHeight="1" x14ac:dyDescent="0.25">
      <c r="A55" s="52"/>
      <c r="B55" s="52"/>
      <c r="C55" s="52"/>
      <c r="E55" s="23" t="s">
        <v>42</v>
      </c>
      <c r="F55" s="246">
        <v>110.67</v>
      </c>
      <c r="G55" s="246">
        <v>110.67</v>
      </c>
      <c r="H55" s="334">
        <v>0</v>
      </c>
      <c r="I55" s="49">
        <v>0</v>
      </c>
      <c r="J55" s="372">
        <v>0</v>
      </c>
      <c r="K55" s="358">
        <v>0</v>
      </c>
      <c r="L55" s="372">
        <v>128.08999999999833</v>
      </c>
      <c r="M55">
        <v>0</v>
      </c>
      <c r="N55" s="369" t="str">
        <f>HYPERLINK("http://finance.yahoo.com/q?s=" &amp; E55, "Link")</f>
        <v>Link</v>
      </c>
      <c r="O55" s="368">
        <v>2.18E-2</v>
      </c>
      <c r="P55" s="368">
        <v>7.9000000000000008E-3</v>
      </c>
      <c r="R55" s="49"/>
      <c r="S55" s="49"/>
    </row>
    <row r="56" spans="1:20" ht="21.95" customHeight="1" x14ac:dyDescent="0.25">
      <c r="A56" s="52"/>
      <c r="B56" s="52"/>
      <c r="C56" s="52"/>
      <c r="E56" s="23" t="s">
        <v>54</v>
      </c>
      <c r="F56" s="246">
        <v>120.75</v>
      </c>
      <c r="G56" s="246">
        <v>120.75</v>
      </c>
      <c r="H56" s="50">
        <v>0</v>
      </c>
      <c r="I56" s="49">
        <v>0</v>
      </c>
      <c r="J56" s="372">
        <v>0</v>
      </c>
      <c r="K56" s="358">
        <v>0</v>
      </c>
      <c r="L56" s="49">
        <v>114.84999999999991</v>
      </c>
      <c r="M56">
        <v>0</v>
      </c>
      <c r="N56" s="369" t="str">
        <f>HYPERLINK("http://finance.yahoo.com/q?s=" &amp; E56, "Link")</f>
        <v>Link</v>
      </c>
      <c r="O56" s="358">
        <v>2.35E-2</v>
      </c>
      <c r="P56" s="358">
        <v>6.1999999999999998E-3</v>
      </c>
      <c r="S56" s="49"/>
    </row>
    <row r="57" spans="1:20" ht="21.95" customHeight="1" x14ac:dyDescent="0.25">
      <c r="A57" s="51"/>
      <c r="B57" s="51"/>
      <c r="C57" s="52"/>
      <c r="E57" s="23" t="s">
        <v>227</v>
      </c>
      <c r="F57" s="246">
        <v>55.33</v>
      </c>
      <c r="G57" s="246">
        <v>55.33</v>
      </c>
      <c r="H57" s="334">
        <v>0</v>
      </c>
      <c r="I57" s="49">
        <v>0</v>
      </c>
      <c r="J57" s="372">
        <v>0</v>
      </c>
      <c r="K57" s="358">
        <v>0</v>
      </c>
      <c r="L57" s="372">
        <v>257.64999999999964</v>
      </c>
      <c r="M57">
        <v>0</v>
      </c>
      <c r="N57" s="369" t="str">
        <f>HYPERLINK("http://finance.yahoo.com/q?s=" &amp; E57, "Link")</f>
        <v>Link</v>
      </c>
      <c r="O57" s="368">
        <v>0</v>
      </c>
      <c r="P57" s="368">
        <v>-1.34E-2</v>
      </c>
      <c r="Q57" s="150"/>
      <c r="S57" s="49"/>
    </row>
    <row r="58" spans="1:20" ht="21.95" customHeight="1" x14ac:dyDescent="0.25">
      <c r="A58" s="51"/>
      <c r="B58" s="51"/>
      <c r="C58" s="52"/>
      <c r="E58" s="23" t="s">
        <v>53</v>
      </c>
      <c r="F58" s="246">
        <v>68.599999999999994</v>
      </c>
      <c r="G58" s="246">
        <v>68.599999999999994</v>
      </c>
      <c r="H58" s="334">
        <v>0</v>
      </c>
      <c r="I58" s="49">
        <v>0</v>
      </c>
      <c r="J58" s="372">
        <v>0</v>
      </c>
      <c r="K58" s="358">
        <v>0</v>
      </c>
      <c r="L58" s="372">
        <v>33.940000000000055</v>
      </c>
      <c r="M58">
        <v>0</v>
      </c>
      <c r="N58" s="369" t="str">
        <f>HYPERLINK("http://finance.yahoo.com/q?s=" &amp; E58, "Link")</f>
        <v>Link</v>
      </c>
      <c r="O58" s="368">
        <v>7.4000000000000003E-3</v>
      </c>
      <c r="P58" s="368">
        <v>-1.9900000000000001E-2</v>
      </c>
      <c r="Q58" s="49"/>
      <c r="R58" s="49"/>
      <c r="S58" s="49"/>
      <c r="T58" s="49"/>
    </row>
    <row r="59" spans="1:20" ht="21.95" customHeight="1" x14ac:dyDescent="0.25">
      <c r="A59" s="52"/>
      <c r="B59" s="52"/>
      <c r="C59" s="52"/>
      <c r="E59" s="23"/>
      <c r="H59" s="334"/>
      <c r="J59" s="372"/>
      <c r="K59" s="358"/>
      <c r="L59" s="372"/>
      <c r="N59" s="369"/>
      <c r="O59" s="368"/>
      <c r="P59" s="368"/>
      <c r="R59" s="49"/>
      <c r="T59" s="49"/>
    </row>
    <row r="60" spans="1:20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R60" s="49"/>
      <c r="S60" s="49"/>
    </row>
  </sheetData>
  <sortState ref="E2:P58">
    <sortCondition descending="1" ref="I1"/>
  </sortState>
  <dataConsolidate/>
  <conditionalFormatting sqref="O1:O1048576">
    <cfRule type="expression" dxfId="136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64" priority="13">
      <formula>$H2=0</formula>
    </cfRule>
  </conditionalFormatting>
  <conditionalFormatting sqref="J2:K200">
    <cfRule type="expression" dxfId="1363" priority="14">
      <formula>$J2=0</formula>
    </cfRule>
  </conditionalFormatting>
  <conditionalFormatting sqref="L1:L1048576">
    <cfRule type="expression" dxfId="1362" priority="12">
      <formula>$L2=0</formula>
    </cfRule>
  </conditionalFormatting>
  <conditionalFormatting sqref="M1">
    <cfRule type="expression" dxfId="1361" priority="8">
      <formula>$L2=0</formula>
    </cfRule>
  </conditionalFormatting>
  <conditionalFormatting sqref="J2:K58">
    <cfRule type="expression" dxfId="1360" priority="56">
      <formula>$J2&gt;0</formula>
    </cfRule>
  </conditionalFormatting>
  <conditionalFormatting sqref="L2:L58">
    <cfRule type="expression" dxfId="1359" priority="10">
      <formula>$L2&lt;0</formula>
    </cfRule>
    <cfRule type="expression" dxfId="1358" priority="11">
      <formula>$L2&gt;0</formula>
    </cfRule>
  </conditionalFormatting>
  <conditionalFormatting sqref="J2:K458">
    <cfRule type="expression" dxfId="1357" priority="55">
      <formula>$J2&lt;0</formula>
    </cfRule>
  </conditionalFormatting>
  <conditionalFormatting sqref="P1:P1048576">
    <cfRule type="expression" dxfId="135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6" location="BIIB!A1" display="BIIB"/>
    <hyperlink ref="E44" location="MYL!A1" display="MYL"/>
    <hyperlink ref="E5" location="SIG!A1" display="SIG"/>
    <hyperlink ref="E19" location="AAPL!A1" display="AAPL"/>
    <hyperlink ref="E25" location="AXP!A1" display="AXP"/>
    <hyperlink ref="E14" location="DG!A1" display="DG"/>
    <hyperlink ref="E48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20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5" location="AAP!A1" display="AAP"/>
    <hyperlink ref="E4" location="CPN!A1" display="CPN"/>
    <hyperlink ref="E34" location="EW!A1" display="EW"/>
    <hyperlink ref="E16" location="NKE!A1" display="NKE"/>
    <hyperlink ref="E7" location="MOS!A1" display="MOS"/>
    <hyperlink ref="E57" location="VGK!A1" display="VGK"/>
    <hyperlink ref="E12" location="MU!A1" display="MU"/>
    <hyperlink ref="E40" location="IP!A1" display="IP"/>
    <hyperlink ref="E39" location="INTC!A1" display="INTC"/>
    <hyperlink ref="E38" location="HES!A1" display="HES"/>
    <hyperlink ref="E55" location="UNP!A1" display="UNP"/>
    <hyperlink ref="E45" location="NCLH!A1" display="NCLH"/>
    <hyperlink ref="E49" location="SPY!A1" display="SPY"/>
    <hyperlink ref="E50" location="SWKS!A1" display="SWKS"/>
    <hyperlink ref="E30" location="CNI!A1" display="CNI"/>
    <hyperlink ref="E9" location="WFC!A1" display="WFC"/>
    <hyperlink ref="E18" location="AA!A1" display="AA"/>
    <hyperlink ref="E11" location="CF!A1" display="CF"/>
    <hyperlink ref="E13" location="TGT!A1" display="TGT"/>
    <hyperlink ref="E47" location="NWL!A1" display="NWL"/>
    <hyperlink ref="E42" location="KORS!A1" display="KORS"/>
    <hyperlink ref="E21" location="ALL!A1" display="ALL"/>
    <hyperlink ref="E46" location="NSC!A1" display="NSC"/>
    <hyperlink ref="E24" location="AVGO!A1" display="AVGO"/>
    <hyperlink ref="E53" location="UAL!A1" display="UAL"/>
    <hyperlink ref="E28" location="CAH!A1" display="CAH"/>
    <hyperlink ref="E32" location="DAL!A1" display="DAL"/>
    <hyperlink ref="E17" location="TEVA!A1" display="TEVA"/>
    <hyperlink ref="E33" location="DIS!A1" display="DIS"/>
    <hyperlink ref="E10" location="FTR!A1" display="FTR"/>
    <hyperlink ref="E6" location="GILD!A1" display="GILD"/>
    <hyperlink ref="E58" location="WWD!A1" display="WWD"/>
    <hyperlink ref="E8" location="GIS!A1" display="GIS"/>
    <hyperlink ref="E37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6" activePane="bottomLeft" state="frozen"/>
      <selection activeCell="E5" sqref="E5"/>
      <selection pane="bottomLeft" activeCell="M279" sqref="M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1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1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1012.5200000000001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-5051.361999998644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-6351.0219999985766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-6351.0499999999884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-1.9999985879621818E-3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SUM(T252:T278)</f>
        <v>1012.5200000000001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55" priority="7">
      <formula>#REF!&gt;0</formula>
    </cfRule>
    <cfRule type="expression" dxfId="135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43"/>
  <sheetViews>
    <sheetView tabSelected="1" topLeftCell="D1" zoomScaleNormal="100" workbookViewId="0">
      <pane ySplit="1" topLeftCell="A429" activePane="bottomLeft" state="frozen"/>
      <selection pane="bottomLeft" activeCell="S444" sqref="S444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-6351.0499999999884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8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2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8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2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8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2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8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2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8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2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  <row r="443" spans="2:23" ht="20.100000000000001" customHeight="1" x14ac:dyDescent="0.25">
      <c r="B443" s="174">
        <v>42901</v>
      </c>
      <c r="C443" s="218">
        <v>2432.46</v>
      </c>
      <c r="D443" s="173">
        <f t="shared" ref="D443" si="913">(C443-C442)/C442</f>
        <v>-2.2396140972632556E-3</v>
      </c>
      <c r="E443" s="212">
        <f t="shared" ref="E443" si="914">(C443-$C$2)/$C$2</f>
        <v>0.15696999676566273</v>
      </c>
      <c r="F443" s="222">
        <v>6165.5</v>
      </c>
      <c r="G443" s="173">
        <f t="shared" ref="G443" si="915">(F443-F442)/F442</f>
        <v>-4.7442327466670634E-3</v>
      </c>
      <c r="H443" s="206">
        <f t="shared" ref="H443" si="916">(F443-F$2)/F$2</f>
        <v>0.21089223638470456</v>
      </c>
      <c r="I443" s="224">
        <v>343648.95</v>
      </c>
      <c r="J443" s="175">
        <v>350000</v>
      </c>
      <c r="K443" s="175">
        <f t="shared" ref="K443" si="917">I443-I442-J443+J442</f>
        <v>-12011.849999999977</v>
      </c>
      <c r="L443" s="173">
        <f t="shared" ref="L443" si="918">K443/I442</f>
        <v>-3.3773331218959125E-2</v>
      </c>
      <c r="M443" s="185">
        <f t="shared" ref="M443" si="919">I443-J443</f>
        <v>-6351.0499999999884</v>
      </c>
      <c r="N443" s="187">
        <f t="shared" ref="N443" si="920">M443/J443</f>
        <v>-1.8145857142857109E-2</v>
      </c>
      <c r="O443" s="185" t="b">
        <f t="shared" ref="O443" si="921">L443&gt;D443</f>
        <v>0</v>
      </c>
      <c r="P443" s="187">
        <f>COUNTIF(O$2:O443, TRUE)/(COUNTIF(O$2:O443,FALSE) + COUNTIF(O$2:O443, TRUE))</f>
        <v>0.47963800904977377</v>
      </c>
      <c r="Q443" s="175">
        <v>276654.45</v>
      </c>
      <c r="R443" s="175">
        <f t="shared" ref="R443" si="922">I443-Q443</f>
        <v>66994.5</v>
      </c>
      <c r="S443" s="175">
        <v>-42389</v>
      </c>
      <c r="T443" s="175">
        <f t="shared" ref="T443" si="923">M443-S443</f>
        <v>36037.950000000012</v>
      </c>
      <c r="U443" s="187">
        <f>STDEV(D$2:D443)*SQRT(252)</f>
        <v>0.1464990590899134</v>
      </c>
      <c r="V443" s="187">
        <f>STDEV(L$2:L443)*SQRT(252)</f>
        <v>0.31775974785827971</v>
      </c>
      <c r="W443" s="185">
        <f t="shared" ref="W443" si="924">N443/V443</f>
        <v>-5.7105587681137417E-2</v>
      </c>
    </row>
  </sheetData>
  <conditionalFormatting sqref="D3:D443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43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43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43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44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255.02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255.02</v>
      </c>
      <c r="R4" s="516">
        <v>6.4999999999999997E-3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280.52200000000005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277.97180000000003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275.42160000000001</v>
      </c>
      <c r="Q45" s="2"/>
      <c r="T45" s="427" t="s">
        <v>99</v>
      </c>
      <c r="U45" s="493" t="s">
        <v>612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272.87140000000005</v>
      </c>
      <c r="Q46" s="2"/>
      <c r="T46" s="427" t="s">
        <v>100</v>
      </c>
      <c r="U46" s="493" t="s">
        <v>613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270.32120000000003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267.77100000000002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265.2208</v>
      </c>
      <c r="Q49" s="2"/>
      <c r="T49" s="427" t="s">
        <v>103</v>
      </c>
      <c r="U49" s="493" t="s">
        <v>562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262.67060000000004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260.12040000000002</v>
      </c>
      <c r="Q51" s="2"/>
      <c r="T51" s="427" t="s">
        <v>104</v>
      </c>
      <c r="U51" s="493" t="s">
        <v>614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257.5702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255.02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252.46980000000002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249.9196</v>
      </c>
      <c r="Q55" s="2"/>
      <c r="T55" s="427" t="s">
        <v>107</v>
      </c>
      <c r="U55" s="493" t="s">
        <v>615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247.36940000000001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244.8192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242.26900000000001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239.71879999999999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237.16860000000003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234.61840000000001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232.06820000000002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229.518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53" priority="58">
      <formula>F19&gt;0</formula>
    </cfRule>
    <cfRule type="expression" dxfId="13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51" priority="47">
      <formula>H25&gt;0</formula>
    </cfRule>
    <cfRule type="expression" dxfId="1350" priority="48">
      <formula>H25&lt;0</formula>
    </cfRule>
  </conditionalFormatting>
  <conditionalFormatting sqref="M39">
    <cfRule type="expression" dxfId="1349" priority="45">
      <formula>M39&gt;0</formula>
    </cfRule>
    <cfRule type="expression" dxfId="1348" priority="46">
      <formula>M39&lt;0</formula>
    </cfRule>
  </conditionalFormatting>
  <conditionalFormatting sqref="F61:F67">
    <cfRule type="expression" dxfId="1347" priority="43">
      <formula>F61&gt;0</formula>
    </cfRule>
    <cfRule type="expression" dxfId="1346" priority="44">
      <formula>F61&lt;0</formula>
    </cfRule>
  </conditionalFormatting>
  <conditionalFormatting sqref="H61:H67">
    <cfRule type="expression" dxfId="1345" priority="41">
      <formula>H61&gt;0</formula>
    </cfRule>
    <cfRule type="expression" dxfId="1344" priority="42">
      <formula>H61&lt;0</formula>
    </cfRule>
  </conditionalFormatting>
  <conditionalFormatting sqref="F21:F24">
    <cfRule type="expression" dxfId="1343" priority="39">
      <formula>F21&gt;0</formula>
    </cfRule>
    <cfRule type="expression" dxfId="1342" priority="40">
      <formula>F21&lt;0</formula>
    </cfRule>
  </conditionalFormatting>
  <conditionalFormatting sqref="H21:H24">
    <cfRule type="expression" dxfId="1341" priority="37">
      <formula>H21&gt;0</formula>
    </cfRule>
    <cfRule type="expression" dxfId="1340" priority="38">
      <formula>H21&lt;0</formula>
    </cfRule>
  </conditionalFormatting>
  <conditionalFormatting sqref="I25:I28">
    <cfRule type="expression" dxfId="1339" priority="31">
      <formula>I25&gt;0</formula>
    </cfRule>
    <cfRule type="expression" dxfId="1338" priority="32">
      <formula>I25&lt;0</formula>
    </cfRule>
  </conditionalFormatting>
  <conditionalFormatting sqref="I21:I24">
    <cfRule type="expression" dxfId="1337" priority="29">
      <formula>I21&gt;0</formula>
    </cfRule>
    <cfRule type="expression" dxfId="1336" priority="30">
      <formula>I21&lt;0</formula>
    </cfRule>
  </conditionalFormatting>
  <conditionalFormatting sqref="H29">
    <cfRule type="expression" dxfId="1335" priority="27">
      <formula>H29&gt;0</formula>
    </cfRule>
    <cfRule type="expression" dxfId="1334" priority="28">
      <formula>H29&lt;0</formula>
    </cfRule>
  </conditionalFormatting>
  <conditionalFormatting sqref="H30">
    <cfRule type="expression" dxfId="1333" priority="25">
      <formula>H30&gt;0</formula>
    </cfRule>
    <cfRule type="expression" dxfId="1332" priority="26">
      <formula>H30&lt;0</formula>
    </cfRule>
  </conditionalFormatting>
  <conditionalFormatting sqref="H31">
    <cfRule type="expression" dxfId="1331" priority="23">
      <formula>H31&gt;0</formula>
    </cfRule>
    <cfRule type="expression" dxfId="1330" priority="24">
      <formula>H31&lt;0</formula>
    </cfRule>
  </conditionalFormatting>
  <conditionalFormatting sqref="Q7">
    <cfRule type="expression" dxfId="1329" priority="21">
      <formula>Q7&gt;0</formula>
    </cfRule>
    <cfRule type="expression" dxfId="1328" priority="22">
      <formula>Q7&lt;0</formula>
    </cfRule>
  </conditionalFormatting>
  <conditionalFormatting sqref="Q8">
    <cfRule type="expression" dxfId="1327" priority="19">
      <formula>Q8&gt;0</formula>
    </cfRule>
    <cfRule type="expression" dxfId="1326" priority="20">
      <formula>Q8&lt;0</formula>
    </cfRule>
  </conditionalFormatting>
  <conditionalFormatting sqref="F73:F82">
    <cfRule type="expression" dxfId="1325" priority="17">
      <formula>F73&gt;0</formula>
    </cfRule>
    <cfRule type="expression" dxfId="1324" priority="18">
      <formula>F73&lt;0</formula>
    </cfRule>
  </conditionalFormatting>
  <conditionalFormatting sqref="H73:H76">
    <cfRule type="expression" dxfId="1323" priority="15">
      <formula>H73&gt;0</formula>
    </cfRule>
    <cfRule type="expression" dxfId="1322" priority="16">
      <formula>H73&lt;0</formula>
    </cfRule>
  </conditionalFormatting>
  <conditionalFormatting sqref="F69:F72">
    <cfRule type="expression" dxfId="1321" priority="13">
      <formula>F69&gt;0</formula>
    </cfRule>
    <cfRule type="expression" dxfId="1320" priority="14">
      <formula>F69&lt;0</formula>
    </cfRule>
  </conditionalFormatting>
  <conditionalFormatting sqref="H69:H72">
    <cfRule type="expression" dxfId="1319" priority="11">
      <formula>H69&gt;0</formula>
    </cfRule>
    <cfRule type="expression" dxfId="1318" priority="12">
      <formula>H69&lt;0</formula>
    </cfRule>
  </conditionalFormatting>
  <conditionalFormatting sqref="I73:I76">
    <cfRule type="expression" dxfId="1317" priority="9">
      <formula>I73&gt;0</formula>
    </cfRule>
    <cfRule type="expression" dxfId="1316" priority="10">
      <formula>I73&lt;0</formula>
    </cfRule>
  </conditionalFormatting>
  <conditionalFormatting sqref="I69:I72">
    <cfRule type="expression" dxfId="1315" priority="7">
      <formula>I69&gt;0</formula>
    </cfRule>
    <cfRule type="expression" dxfId="1314" priority="8">
      <formula>I69&lt;0</formula>
    </cfRule>
  </conditionalFormatting>
  <conditionalFormatting sqref="H77">
    <cfRule type="expression" dxfId="1313" priority="5">
      <formula>H77&gt;0</formula>
    </cfRule>
    <cfRule type="expression" dxfId="1312" priority="6">
      <formula>H77&lt;0</formula>
    </cfRule>
  </conditionalFormatting>
  <conditionalFormatting sqref="H78">
    <cfRule type="expression" dxfId="1311" priority="3">
      <formula>H78&gt;0</formula>
    </cfRule>
    <cfRule type="expression" dxfId="1310" priority="4">
      <formula>H78&lt;0</formula>
    </cfRule>
  </conditionalFormatting>
  <conditionalFormatting sqref="H79">
    <cfRule type="expression" dxfId="1309" priority="1">
      <formula>H79&gt;0</formula>
    </cfRule>
    <cfRule type="expression" dxfId="13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36.979999999999997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36.979999999999997</v>
      </c>
      <c r="R4" s="516">
        <v>-2.3800000000000002E-2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40.677999999999997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40.308199999999999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39.938400000000001</v>
      </c>
      <c r="Q45" s="2"/>
      <c r="T45" s="107" t="s">
        <v>99</v>
      </c>
      <c r="U45" s="364" t="s">
        <v>616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39.568599999999996</v>
      </c>
      <c r="Q46" s="2"/>
      <c r="T46" s="107" t="s">
        <v>100</v>
      </c>
      <c r="U46" s="364" t="s">
        <v>617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39.198799999999999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38.829000000000001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38.459199999999996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38.089399999999998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37.7196</v>
      </c>
      <c r="Q51" s="2"/>
      <c r="T51" s="107" t="s">
        <v>104</v>
      </c>
      <c r="U51" s="364" t="s">
        <v>618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37.349799999999995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36.979999999999997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36.610199999999999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36.240399999999994</v>
      </c>
      <c r="Q55" s="2"/>
      <c r="T55" s="107" t="s">
        <v>107</v>
      </c>
      <c r="U55" s="364" t="s">
        <v>619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35.870599999999996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35.500799999999998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35.130999999999993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34.761199999999995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34.391399999999997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34.021599999999999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33.651800000000001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33.281999999999996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07" priority="25">
      <formula>N19&gt;0</formula>
    </cfRule>
    <cfRule type="expression" dxfId="13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05" priority="19">
      <formula>F21&gt;0</formula>
    </cfRule>
    <cfRule type="expression" dxfId="1304" priority="20">
      <formula>F21&lt;0</formula>
    </cfRule>
  </conditionalFormatting>
  <conditionalFormatting sqref="H21:H31">
    <cfRule type="expression" dxfId="1303" priority="17">
      <formula>H21&gt;0</formula>
    </cfRule>
    <cfRule type="expression" dxfId="1302" priority="18">
      <formula>H21&lt;0</formula>
    </cfRule>
  </conditionalFormatting>
  <conditionalFormatting sqref="I21:I31">
    <cfRule type="expression" dxfId="1301" priority="15">
      <formula>I21&gt;0</formula>
    </cfRule>
    <cfRule type="expression" dxfId="1300" priority="16">
      <formula>I21&lt;0</formula>
    </cfRule>
  </conditionalFormatting>
  <conditionalFormatting sqref="Q8">
    <cfRule type="expression" dxfId="1299" priority="7">
      <formula>Q8&gt;0</formula>
    </cfRule>
    <cfRule type="expression" dxfId="1298" priority="8">
      <formula>Q8&lt;0</formula>
    </cfRule>
  </conditionalFormatting>
  <conditionalFormatting sqref="Q7">
    <cfRule type="expression" dxfId="1297" priority="9">
      <formula>Q7&gt;0</formula>
    </cfRule>
    <cfRule type="expression" dxfId="1296" priority="10">
      <formula>Q7&lt;0</formula>
    </cfRule>
  </conditionalFormatting>
  <conditionalFormatting sqref="F56:F66">
    <cfRule type="expression" dxfId="1295" priority="5">
      <formula>F56&gt;0</formula>
    </cfRule>
    <cfRule type="expression" dxfId="1294" priority="6">
      <formula>F56&lt;0</formula>
    </cfRule>
  </conditionalFormatting>
  <conditionalFormatting sqref="H56:H66">
    <cfRule type="expression" dxfId="1293" priority="3">
      <formula>H56&gt;0</formula>
    </cfRule>
    <cfRule type="expression" dxfId="1292" priority="4">
      <formula>H56&lt;0</formula>
    </cfRule>
  </conditionalFormatting>
  <conditionalFormatting sqref="I56:I66">
    <cfRule type="expression" dxfId="1291" priority="1">
      <formula>I56&gt;0</formula>
    </cfRule>
    <cfRule type="expression" dxfId="12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67.17928571428574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59.91</v>
      </c>
      <c r="R4" s="516">
        <v>-1E-3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20968.5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23512.750000000007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-1868.3000000000065</v>
      </c>
      <c r="R7">
        <v>300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-2544.2500000000073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-0.10820724925838136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205</v>
      </c>
      <c r="I18" s="14"/>
      <c r="J18" s="14"/>
      <c r="K18" s="14">
        <f t="shared" si="3"/>
        <v>14070.199999999999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14070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2" t="s">
        <v>78</v>
      </c>
      <c r="P42" s="702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65.900999999999996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65.301900000000003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64.702799999999996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64.103700000000003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63.504599999999996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62.905499999999996</v>
      </c>
      <c r="Q48" s="2"/>
      <c r="T48" s="107" t="s">
        <v>104</v>
      </c>
      <c r="U48" s="364" t="s">
        <v>620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62.306399999999996</v>
      </c>
      <c r="Q49" s="2"/>
      <c r="T49" s="107" t="s">
        <v>105</v>
      </c>
      <c r="U49" s="364" t="s">
        <v>621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61.707299999999996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61.108199999999997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60.509099999999997</v>
      </c>
      <c r="Q52" s="2"/>
      <c r="T52" s="107" t="s">
        <v>107</v>
      </c>
      <c r="U52" s="364" t="s">
        <v>622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59.91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59.310899999999997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58.711799999999997</v>
      </c>
      <c r="Q55" s="2"/>
      <c r="T55" s="107" t="s">
        <v>108</v>
      </c>
      <c r="U55" s="364" t="s">
        <v>580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58.112699999999997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9">C57*(E57-D57)</f>
        <v>15.999999999999943</v>
      </c>
      <c r="G57" s="378">
        <f t="shared" ref="G57:G65" si="50">D57*C57</f>
        <v>1924</v>
      </c>
      <c r="H57" s="379">
        <f t="shared" ref="H57:H65" si="51">(E57-D57)/D57</f>
        <v>8.316008316008287E-3</v>
      </c>
      <c r="I57" s="379"/>
      <c r="O57" s="82">
        <v>0.96</v>
      </c>
      <c r="P57" s="82">
        <f t="shared" si="42"/>
        <v>57.513599999999997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9"/>
        <v>50.600000000000023</v>
      </c>
      <c r="G58" s="378">
        <f t="shared" si="50"/>
        <v>1924</v>
      </c>
      <c r="H58" s="379">
        <f t="shared" si="51"/>
        <v>2.6299376299376311E-2</v>
      </c>
      <c r="I58" s="379"/>
      <c r="O58" s="82">
        <v>0.95</v>
      </c>
      <c r="P58" s="82">
        <f t="shared" si="42"/>
        <v>56.914499999999997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9"/>
        <v>-176.20199999999988</v>
      </c>
      <c r="G59" s="378">
        <f t="shared" si="50"/>
        <v>4063.752</v>
      </c>
      <c r="H59" s="379">
        <f t="shared" si="51"/>
        <v>-4.3359437288495929E-2</v>
      </c>
      <c r="I59" s="380"/>
      <c r="O59" s="82">
        <v>0.94</v>
      </c>
      <c r="P59" s="82">
        <f t="shared" si="42"/>
        <v>56.315399999999997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9"/>
        <v>-51.239999999999952</v>
      </c>
      <c r="G60" s="378">
        <f t="shared" si="50"/>
        <v>2283.9899999999998</v>
      </c>
      <c r="H60" s="379">
        <f t="shared" si="51"/>
        <v>-2.2434423968581276E-2</v>
      </c>
      <c r="I60" s="379"/>
      <c r="O60" s="82">
        <v>0.93</v>
      </c>
      <c r="P60" s="82">
        <f t="shared" si="42"/>
        <v>55.716299999999997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9"/>
        <v>-146.2399999999999</v>
      </c>
      <c r="G61" s="378">
        <f t="shared" si="50"/>
        <v>2283.9899999999998</v>
      </c>
      <c r="H61" s="379">
        <f t="shared" si="51"/>
        <v>-6.402830134983073E-2</v>
      </c>
      <c r="I61" s="379"/>
      <c r="O61" s="82">
        <v>0.92</v>
      </c>
      <c r="P61" s="82">
        <f t="shared" si="42"/>
        <v>55.117199999999997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9"/>
        <v>-159.23999999999978</v>
      </c>
      <c r="G62" s="378">
        <f t="shared" si="50"/>
        <v>4352.74</v>
      </c>
      <c r="H62" s="379">
        <f t="shared" si="51"/>
        <v>-3.6583852929419118E-2</v>
      </c>
      <c r="I62" s="379"/>
      <c r="O62" s="82">
        <v>0.91</v>
      </c>
      <c r="P62" s="82">
        <f t="shared" si="42"/>
        <v>54.518099999999997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9"/>
        <v>-37.790000000000035</v>
      </c>
      <c r="G63" s="378">
        <f t="shared" si="50"/>
        <v>2188.04</v>
      </c>
      <c r="H63" s="379">
        <f t="shared" si="51"/>
        <v>-1.7271165060967823E-2</v>
      </c>
      <c r="I63" s="379"/>
      <c r="O63" s="82">
        <v>0.9</v>
      </c>
      <c r="P63" s="82">
        <f t="shared" si="42"/>
        <v>53.918999999999997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9"/>
        <v>-137.54000000000025</v>
      </c>
      <c r="G64" s="378">
        <f t="shared" si="50"/>
        <v>2188.04</v>
      </c>
      <c r="H64" s="379">
        <f t="shared" si="51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9"/>
        <v>-167.54249999999934</v>
      </c>
      <c r="G65" s="378">
        <f t="shared" si="50"/>
        <v>6112.0424999999996</v>
      </c>
      <c r="H65" s="379">
        <f t="shared" si="51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2">C66*(E66-D66)</f>
        <v>-58.042499999999819</v>
      </c>
      <c r="G66" s="378">
        <f t="shared" ref="G66:G78" si="53">D66*C66</f>
        <v>6112.0424999999996</v>
      </c>
      <c r="H66" s="379">
        <f t="shared" ref="H66:H78" si="54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2"/>
        <v>195.77249999999998</v>
      </c>
      <c r="G67" s="378">
        <f t="shared" si="53"/>
        <v>4432.4775</v>
      </c>
      <c r="H67" s="379">
        <f t="shared" si="54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2"/>
        <v>38.472500000000025</v>
      </c>
      <c r="G68" s="378">
        <f t="shared" si="53"/>
        <v>4432.4775</v>
      </c>
      <c r="H68" s="379">
        <f t="shared" si="54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2"/>
        <v>466.37249999999932</v>
      </c>
      <c r="G69" s="378">
        <f t="shared" si="53"/>
        <v>4432.4775</v>
      </c>
      <c r="H69" s="379">
        <f t="shared" si="54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2"/>
        <v>536.22249999999985</v>
      </c>
      <c r="G70" s="378">
        <f t="shared" si="53"/>
        <v>4432.4775</v>
      </c>
      <c r="H70" s="379">
        <f t="shared" si="54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2"/>
        <v>640.51000000000045</v>
      </c>
      <c r="G71" s="378">
        <f t="shared" si="53"/>
        <v>3972.49</v>
      </c>
      <c r="H71" s="379">
        <f t="shared" si="54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2"/>
        <v>547.01000000000022</v>
      </c>
      <c r="G72" s="378">
        <f t="shared" si="53"/>
        <v>3972.49</v>
      </c>
      <c r="H72" s="379">
        <f t="shared" si="54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2"/>
        <v>505.01000000000005</v>
      </c>
      <c r="G73" s="378">
        <f t="shared" si="53"/>
        <v>3972.49</v>
      </c>
      <c r="H73" s="379">
        <f t="shared" si="54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2"/>
        <v>400.50999999999988</v>
      </c>
      <c r="G74" s="378">
        <f t="shared" si="53"/>
        <v>3972.49</v>
      </c>
      <c r="H74" s="379">
        <f t="shared" si="54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2"/>
        <v>504.01000000000022</v>
      </c>
      <c r="G75" s="378">
        <f t="shared" si="53"/>
        <v>3972.49</v>
      </c>
      <c r="H75" s="379">
        <f t="shared" si="54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2"/>
        <v>470.51000000000016</v>
      </c>
      <c r="G76" s="378">
        <f t="shared" si="53"/>
        <v>3972.49</v>
      </c>
      <c r="H76" s="379">
        <f t="shared" si="54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2"/>
        <v>500.50999999999988</v>
      </c>
      <c r="G77" s="378">
        <f t="shared" si="53"/>
        <v>3972.49</v>
      </c>
      <c r="H77" s="379">
        <f t="shared" si="54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2"/>
        <v>413.46899999999977</v>
      </c>
      <c r="G78" s="378">
        <f t="shared" si="53"/>
        <v>2218.1310000000003</v>
      </c>
      <c r="H78" s="379">
        <f t="shared" si="54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5">C82*(E82-D82)</f>
        <v>42.500000000000071</v>
      </c>
      <c r="G82" s="378">
        <f t="shared" ref="G82:G98" si="56">D82*C82</f>
        <v>1973.75</v>
      </c>
      <c r="H82" s="379">
        <f t="shared" ref="H82:H98" si="57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5"/>
        <v>30.750000000000099</v>
      </c>
      <c r="G83" s="378">
        <f t="shared" si="56"/>
        <v>1973.75</v>
      </c>
      <c r="H83" s="379">
        <f t="shared" si="57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5"/>
        <v>75.750000000000028</v>
      </c>
      <c r="G84" s="378">
        <f t="shared" si="56"/>
        <v>1973.75</v>
      </c>
      <c r="H84" s="379">
        <f t="shared" si="57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5"/>
        <v>53.749999999999787</v>
      </c>
      <c r="G85" s="378">
        <f t="shared" si="56"/>
        <v>1973.75</v>
      </c>
      <c r="H85" s="379">
        <f t="shared" si="57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5"/>
        <v>88.250000000000028</v>
      </c>
      <c r="G86" s="378">
        <f t="shared" si="56"/>
        <v>1973.75</v>
      </c>
      <c r="H86" s="379">
        <f t="shared" si="57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5"/>
        <v>70.499999999999829</v>
      </c>
      <c r="G87" s="378">
        <f t="shared" si="56"/>
        <v>1973.75</v>
      </c>
      <c r="H87" s="379">
        <f t="shared" si="57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5"/>
        <v>-51.249999999999929</v>
      </c>
      <c r="G88" s="378">
        <f t="shared" si="56"/>
        <v>1973.75</v>
      </c>
      <c r="H88" s="379">
        <f t="shared" si="57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5"/>
        <v>-29.500000000000171</v>
      </c>
      <c r="G89" s="378">
        <f t="shared" si="56"/>
        <v>1973.75</v>
      </c>
      <c r="H89" s="379">
        <f t="shared" si="57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5"/>
        <v>-85.750000000000171</v>
      </c>
      <c r="G90" s="378">
        <f t="shared" si="56"/>
        <v>1973.75</v>
      </c>
      <c r="H90" s="379">
        <f t="shared" si="57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5"/>
        <v>-42.000000000000171</v>
      </c>
      <c r="G91" s="378">
        <f t="shared" si="56"/>
        <v>1973.75</v>
      </c>
      <c r="H91" s="379">
        <f t="shared" si="57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5"/>
        <v>0.49999999999990052</v>
      </c>
      <c r="G92" s="378">
        <f t="shared" si="56"/>
        <v>1973.75</v>
      </c>
      <c r="H92" s="379">
        <f t="shared" si="57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5"/>
        <v>-4.9500000000001876</v>
      </c>
      <c r="G93" s="378">
        <f t="shared" si="56"/>
        <v>4202</v>
      </c>
      <c r="H93" s="379">
        <f t="shared" si="57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5"/>
        <v>-102.99849999999971</v>
      </c>
      <c r="G94" s="378">
        <f t="shared" si="56"/>
        <v>4202.1484999999993</v>
      </c>
      <c r="H94" s="379">
        <f t="shared" si="57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5"/>
        <v>-37.548499999999834</v>
      </c>
      <c r="G95" s="378">
        <f t="shared" si="56"/>
        <v>4202.1484999999993</v>
      </c>
      <c r="H95" s="379">
        <f t="shared" si="57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5"/>
        <v>77.951499999999854</v>
      </c>
      <c r="G96" s="378">
        <f t="shared" si="56"/>
        <v>4202.1484999999993</v>
      </c>
      <c r="H96" s="379">
        <f t="shared" si="57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5"/>
        <v>214.71000000000032</v>
      </c>
      <c r="G97" s="378">
        <f t="shared" si="56"/>
        <v>2228.19</v>
      </c>
      <c r="H97" s="379">
        <f t="shared" si="57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5"/>
        <v>173.90999999999991</v>
      </c>
      <c r="G98" s="378">
        <f t="shared" si="56"/>
        <v>2228.19</v>
      </c>
      <c r="H98" s="379">
        <f t="shared" si="57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8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9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8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9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8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9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8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9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8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9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8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9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89" priority="35">
      <formula>N19&gt;0</formula>
    </cfRule>
    <cfRule type="expression" dxfId="128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87" priority="29">
      <formula>F61&gt;0</formula>
    </cfRule>
    <cfRule type="expression" dxfId="1286" priority="30">
      <formula>F61&lt;0</formula>
    </cfRule>
  </conditionalFormatting>
  <conditionalFormatting sqref="H61:H79 H83:H100">
    <cfRule type="expression" dxfId="1285" priority="27">
      <formula>H61&gt;0</formula>
    </cfRule>
    <cfRule type="expression" dxfId="1284" priority="28">
      <formula>H61&lt;0</formula>
    </cfRule>
  </conditionalFormatting>
  <conditionalFormatting sqref="I57:I79 I82:I100">
    <cfRule type="expression" dxfId="1283" priority="25">
      <formula>I57&gt;0</formula>
    </cfRule>
    <cfRule type="expression" dxfId="1282" priority="26">
      <formula>I57&lt;0</formula>
    </cfRule>
  </conditionalFormatting>
  <conditionalFormatting sqref="Q7">
    <cfRule type="expression" dxfId="1281" priority="23">
      <formula>Q7&gt;0</formula>
    </cfRule>
    <cfRule type="expression" dxfId="1280" priority="24">
      <formula>Q7&lt;0</formula>
    </cfRule>
  </conditionalFormatting>
  <conditionalFormatting sqref="Q8">
    <cfRule type="expression" dxfId="1279" priority="21">
      <formula>Q8&gt;0</formula>
    </cfRule>
    <cfRule type="expression" dxfId="1278" priority="22">
      <formula>Q8&lt;0</formula>
    </cfRule>
  </conditionalFormatting>
  <conditionalFormatting sqref="F57:F60">
    <cfRule type="expression" dxfId="1277" priority="19">
      <formula>F57&gt;0</formula>
    </cfRule>
    <cfRule type="expression" dxfId="1276" priority="20">
      <formula>F57&lt;0</formula>
    </cfRule>
  </conditionalFormatting>
  <conditionalFormatting sqref="H57:H60">
    <cfRule type="expression" dxfId="1275" priority="17">
      <formula>H57&gt;0</formula>
    </cfRule>
    <cfRule type="expression" dxfId="1274" priority="18">
      <formula>H57&lt;0</formula>
    </cfRule>
  </conditionalFormatting>
  <conditionalFormatting sqref="F82:F96">
    <cfRule type="expression" dxfId="1273" priority="11">
      <formula>F82&gt;0</formula>
    </cfRule>
    <cfRule type="expression" dxfId="1272" priority="12">
      <formula>F82&lt;0</formula>
    </cfRule>
  </conditionalFormatting>
  <conditionalFormatting sqref="H82:H96">
    <cfRule type="expression" dxfId="1271" priority="9">
      <formula>H82&gt;0</formula>
    </cfRule>
    <cfRule type="expression" dxfId="1270" priority="10">
      <formula>H82&lt;0</formula>
    </cfRule>
  </conditionalFormatting>
  <conditionalFormatting sqref="F25:F46">
    <cfRule type="expression" dxfId="1269" priority="7">
      <formula>F25&gt;0</formula>
    </cfRule>
    <cfRule type="expression" dxfId="1268" priority="8">
      <formula>F25&lt;0</formula>
    </cfRule>
  </conditionalFormatting>
  <conditionalFormatting sqref="H25:H46">
    <cfRule type="expression" dxfId="1267" priority="5">
      <formula>H25&gt;0</formula>
    </cfRule>
    <cfRule type="expression" dxfId="1266" priority="6">
      <formula>H25&lt;0</formula>
    </cfRule>
  </conditionalFormatting>
  <conditionalFormatting sqref="J34:J52">
    <cfRule type="expression" dxfId="1265" priority="3">
      <formula>J34&gt;0</formula>
    </cfRule>
    <cfRule type="expression" dxfId="1264" priority="4">
      <formula>J34&lt;0</formula>
    </cfRule>
  </conditionalFormatting>
  <conditionalFormatting sqref="J39">
    <cfRule type="expression" dxfId="1263" priority="1">
      <formula>J39&gt;0</formula>
    </cfRule>
    <cfRule type="expression" dxfId="126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144.29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144.29</v>
      </c>
      <c r="R4" s="516">
        <v>-6.0000000000000001E-3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99</v>
      </c>
      <c r="U42" s="364" t="s">
        <v>623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158.71899999999999</v>
      </c>
      <c r="Q43" s="2"/>
      <c r="T43" s="107" t="s">
        <v>100</v>
      </c>
      <c r="U43" s="364" t="s">
        <v>624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157.27610000000001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155.83320000000001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154.3903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152.94739999999999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151.50450000000001</v>
      </c>
      <c r="Q48" s="2"/>
      <c r="T48" s="107" t="s">
        <v>104</v>
      </c>
      <c r="U48" s="364" t="s">
        <v>625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150.0616</v>
      </c>
      <c r="Q49" s="2"/>
      <c r="T49" s="107" t="s">
        <v>105</v>
      </c>
      <c r="U49" s="364" t="s">
        <v>626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148.61869999999999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147.17579999999998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145.7329</v>
      </c>
      <c r="Q52" s="2"/>
      <c r="T52" s="107" t="s">
        <v>107</v>
      </c>
      <c r="U52" s="364" t="s">
        <v>627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144.29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142.84709999999998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141.4042</v>
      </c>
      <c r="Q55" s="2"/>
      <c r="T55" s="107" t="s">
        <v>108</v>
      </c>
      <c r="U55" s="364" t="s">
        <v>572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139.96129999999999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138.51839999999999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137.07549999999998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135.6326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134.18969999999999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132.74680000000001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131.3039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129.86099999999999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61" priority="35">
      <formula>N19&gt;0</formula>
    </cfRule>
    <cfRule type="expression" dxfId="126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59" priority="21">
      <formula>F25&gt;0</formula>
    </cfRule>
    <cfRule type="expression" dxfId="1258" priority="22">
      <formula>F25&lt;0</formula>
    </cfRule>
  </conditionalFormatting>
  <conditionalFormatting sqref="H25:H47">
    <cfRule type="expression" dxfId="1257" priority="19">
      <formula>H25&gt;0</formula>
    </cfRule>
    <cfRule type="expression" dxfId="1256" priority="20">
      <formula>H25&lt;0</formula>
    </cfRule>
  </conditionalFormatting>
  <conditionalFormatting sqref="I25:I27">
    <cfRule type="expression" dxfId="1255" priority="15">
      <formula>I25&gt;0</formula>
    </cfRule>
    <cfRule type="expression" dxfId="1254" priority="16">
      <formula>I25&lt;0</formula>
    </cfRule>
  </conditionalFormatting>
  <conditionalFormatting sqref="Q7">
    <cfRule type="expression" dxfId="1253" priority="5">
      <formula>Q7&gt;0</formula>
    </cfRule>
    <cfRule type="expression" dxfId="1252" priority="6">
      <formula>Q7&lt;0</formula>
    </cfRule>
  </conditionalFormatting>
  <conditionalFormatting sqref="Q8">
    <cfRule type="expression" dxfId="1251" priority="3">
      <formula>Q8&gt;0</formula>
    </cfRule>
    <cfRule type="expression" dxfId="125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80.7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80.7</v>
      </c>
      <c r="R4" s="498">
        <v>-1.6999999999999999E-3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88.77000000000001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87.963000000000008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87.156000000000006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86.349000000000004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85.542000000000002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84.735000000000014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83.928000000000011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83.121000000000009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82.314000000000007</v>
      </c>
      <c r="Q49" s="2"/>
      <c r="T49" s="92" t="s">
        <v>103</v>
      </c>
      <c r="U49" s="129" t="s">
        <v>552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81.507000000000005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80.7</v>
      </c>
      <c r="Q51" s="2"/>
      <c r="T51" s="92" t="s">
        <v>104</v>
      </c>
      <c r="U51" s="129" t="s">
        <v>628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79.893000000000001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79.085999999999999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78.278999999999996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77.471999999999994</v>
      </c>
      <c r="T55" s="92" t="s">
        <v>107</v>
      </c>
      <c r="U55" s="129" t="s">
        <v>629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76.664999999999992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75.858000000000004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75.051000000000002</v>
      </c>
      <c r="T58" s="92" t="s">
        <v>108</v>
      </c>
      <c r="U58" s="129" t="s">
        <v>581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74.244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73.437000000000012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72.63000000000001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49" priority="9">
      <formula>F36&gt;0</formula>
    </cfRule>
    <cfRule type="expression" dxfId="1248" priority="10">
      <formula>F36&lt;0</formula>
    </cfRule>
  </conditionalFormatting>
  <conditionalFormatting sqref="F25:F35">
    <cfRule type="expression" dxfId="1247" priority="7">
      <formula>F25&gt;0</formula>
    </cfRule>
    <cfRule type="expression" dxfId="1246" priority="8">
      <formula>F25&lt;0</formula>
    </cfRule>
  </conditionalFormatting>
  <conditionalFormatting sqref="H25:H35">
    <cfRule type="expression" dxfId="1245" priority="5">
      <formula>H25&gt;0</formula>
    </cfRule>
    <cfRule type="expression" dxfId="1244" priority="6">
      <formula>H25&lt;0</formula>
    </cfRule>
  </conditionalFormatting>
  <conditionalFormatting sqref="Q7">
    <cfRule type="expression" dxfId="1243" priority="3">
      <formula>Q7&gt;0</formula>
    </cfRule>
    <cfRule type="expression" dxfId="1242" priority="4">
      <formula>Q7&lt;0</formula>
    </cfRule>
  </conditionalFormatting>
  <conditionalFormatting sqref="Q8">
    <cfRule type="expression" dxfId="1241" priority="1">
      <formula>Q8&gt;0</formula>
    </cfRule>
    <cfRule type="expression" dxfId="124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72.319999999999993</v>
      </c>
      <c r="R4" s="521">
        <v>-4.41E-2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7231.9999999999991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423.63999999999851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265.33999999999924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3.8087117786715474E-2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755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79.551999999999992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78.828800000000001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78.105599999999995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77.382400000000004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76.659199999999998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75.935999999999993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75.212800000000001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74.489599999999996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73.76639999999999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73.043199999999999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72.319999999999993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71.596799999999988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70.873599999999996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70.150399999999991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69.427199999999985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68.703999999999994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67.980799999999988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67.257599999999996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66.534399999999991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65.811199999999999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65.087999999999994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9" priority="21">
      <formula>F47&gt;0</formula>
    </cfRule>
    <cfRule type="expression" dxfId="1238" priority="22">
      <formula>F47&lt;0</formula>
    </cfRule>
  </conditionalFormatting>
  <conditionalFormatting sqref="Q7">
    <cfRule type="expression" dxfId="1237" priority="19">
      <formula>Q7&gt;0</formula>
    </cfRule>
    <cfRule type="expression" dxfId="1236" priority="20">
      <formula>Q7&lt;0</formula>
    </cfRule>
  </conditionalFormatting>
  <conditionalFormatting sqref="Q8">
    <cfRule type="expression" dxfId="1235" priority="17">
      <formula>Q8&gt;0</formula>
    </cfRule>
    <cfRule type="expression" dxfId="1234" priority="18">
      <formula>Q8&lt;0</formula>
    </cfRule>
  </conditionalFormatting>
  <conditionalFormatting sqref="F25:F46">
    <cfRule type="expression" dxfId="1233" priority="15">
      <formula>F25&gt;0</formula>
    </cfRule>
    <cfRule type="expression" dxfId="1232" priority="16">
      <formula>F25&lt;0</formula>
    </cfRule>
  </conditionalFormatting>
  <conditionalFormatting sqref="H25:H46">
    <cfRule type="expression" dxfId="1231" priority="13">
      <formula>H25&gt;0</formula>
    </cfRule>
    <cfRule type="expression" dxfId="1230" priority="14">
      <formula>H25&lt;0</formula>
    </cfRule>
  </conditionalFormatting>
  <conditionalFormatting sqref="F89:F110">
    <cfRule type="expression" dxfId="1229" priority="11">
      <formula>F89&gt;0</formula>
    </cfRule>
    <cfRule type="expression" dxfId="1228" priority="12">
      <formula>F89&lt;0</formula>
    </cfRule>
  </conditionalFormatting>
  <conditionalFormatting sqref="H89:H110">
    <cfRule type="expression" dxfId="1227" priority="9">
      <formula>H89&gt;0</formula>
    </cfRule>
    <cfRule type="expression" dxfId="1226" priority="10">
      <formula>H89&lt;0</formula>
    </cfRule>
  </conditionalFormatting>
  <conditionalFormatting sqref="Q10">
    <cfRule type="expression" dxfId="1225" priority="7">
      <formula>Q10&gt;0</formula>
    </cfRule>
    <cfRule type="expression" dxfId="1224" priority="8">
      <formula>Q10&lt;0</formula>
    </cfRule>
  </conditionalFormatting>
  <conditionalFormatting sqref="J25:J38">
    <cfRule type="expression" dxfId="1223" priority="5">
      <formula>J25&gt;0</formula>
    </cfRule>
    <cfRule type="expression" dxfId="1222" priority="6">
      <formula>J25&lt;0</formula>
    </cfRule>
  </conditionalFormatting>
  <conditionalFormatting sqref="K25:K38">
    <cfRule type="expression" dxfId="1221" priority="3">
      <formula>K25&gt;0</formula>
    </cfRule>
    <cfRule type="expression" dxfId="1220" priority="4">
      <formula>K25&lt;0</formula>
    </cfRule>
  </conditionalFormatting>
  <conditionalFormatting sqref="L25:L38">
    <cfRule type="expression" dxfId="1219" priority="1">
      <formula>L25&gt;0</formula>
    </cfRule>
    <cfRule type="expression" dxfId="12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34.99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34.99</v>
      </c>
      <c r="R4" s="498">
        <v>-8.5000000000000006E-3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38.489000000000004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38.139100000000006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37.789200000000008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37.439300000000003</v>
      </c>
      <c r="R43" s="82"/>
      <c r="T43" s="86" t="s">
        <v>100</v>
      </c>
      <c r="U43" s="129" t="s">
        <v>567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37.089400000000005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36.739500000000007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36.389600000000002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36.039700000000003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35.689800000000005</v>
      </c>
      <c r="R48" s="82"/>
      <c r="T48" s="86" t="s">
        <v>104</v>
      </c>
      <c r="U48" s="129" t="s">
        <v>632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35.3399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34.99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34.640100000000004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34.290199999999999</v>
      </c>
      <c r="R52" s="82"/>
      <c r="T52" s="86" t="s">
        <v>107</v>
      </c>
      <c r="U52" s="129" t="s">
        <v>633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33.940300000000001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33.590400000000002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33.240499999999997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32.890599999999999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32.540700000000001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32.190800000000003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31.840900000000001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31.491000000000003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17" priority="31">
      <formula>F29&gt;0</formula>
    </cfRule>
    <cfRule type="expression" dxfId="1216" priority="32">
      <formula>F29&lt;0</formula>
    </cfRule>
  </conditionalFormatting>
  <conditionalFormatting sqref="F29 F31:F35">
    <cfRule type="expression" dxfId="1215" priority="33">
      <formula>F29&gt;0</formula>
    </cfRule>
    <cfRule type="expression" dxfId="1214" priority="34">
      <formula>F29&lt;0</formula>
    </cfRule>
  </conditionalFormatting>
  <conditionalFormatting sqref="H29 H31:H35">
    <cfRule type="expression" dxfId="1213" priority="29">
      <formula>H29&gt;0</formula>
    </cfRule>
    <cfRule type="expression" dxfId="1212" priority="30">
      <formula>H29&lt;0</formula>
    </cfRule>
  </conditionalFormatting>
  <conditionalFormatting sqref="F21:F28">
    <cfRule type="expression" dxfId="1211" priority="27">
      <formula>F21&gt;0</formula>
    </cfRule>
    <cfRule type="expression" dxfId="1210" priority="28">
      <formula>F21&lt;0</formula>
    </cfRule>
  </conditionalFormatting>
  <conditionalFormatting sqref="H21:H28">
    <cfRule type="expression" dxfId="1209" priority="25">
      <formula>H21&gt;0</formula>
    </cfRule>
    <cfRule type="expression" dxfId="1208" priority="26">
      <formula>H21&lt;0</formula>
    </cfRule>
  </conditionalFormatting>
  <conditionalFormatting sqref="Q8">
    <cfRule type="expression" dxfId="1207" priority="21">
      <formula>Q8&gt;0</formula>
    </cfRule>
    <cfRule type="expression" dxfId="1206" priority="22">
      <formula>Q8&lt;0</formula>
    </cfRule>
  </conditionalFormatting>
  <conditionalFormatting sqref="Q7">
    <cfRule type="expression" dxfId="1205" priority="23">
      <formula>Q7&gt;0</formula>
    </cfRule>
    <cfRule type="expression" dxfId="1204" priority="24">
      <formula>Q7&lt;0</formula>
    </cfRule>
  </conditionalFormatting>
  <conditionalFormatting sqref="F30">
    <cfRule type="expression" dxfId="1203" priority="19">
      <formula>F30&gt;0</formula>
    </cfRule>
    <cfRule type="expression" dxfId="1202" priority="20">
      <formula>F30&lt;0</formula>
    </cfRule>
  </conditionalFormatting>
  <conditionalFormatting sqref="H30">
    <cfRule type="expression" dxfId="1201" priority="17">
      <formula>H30&gt;0</formula>
    </cfRule>
    <cfRule type="expression" dxfId="1200" priority="18">
      <formula>H30&lt;0</formula>
    </cfRule>
  </conditionalFormatting>
  <conditionalFormatting sqref="F68 F70:F74">
    <cfRule type="expression" dxfId="1199" priority="13">
      <formula>F68&gt;0</formula>
    </cfRule>
    <cfRule type="expression" dxfId="1198" priority="14">
      <formula>F68&lt;0</formula>
    </cfRule>
  </conditionalFormatting>
  <conditionalFormatting sqref="F68 F70:F74">
    <cfRule type="expression" dxfId="1197" priority="15">
      <formula>F68&gt;0</formula>
    </cfRule>
    <cfRule type="expression" dxfId="1196" priority="16">
      <formula>F68&lt;0</formula>
    </cfRule>
  </conditionalFormatting>
  <conditionalFormatting sqref="H68 H70:H74">
    <cfRule type="expression" dxfId="1195" priority="11">
      <formula>H68&gt;0</formula>
    </cfRule>
    <cfRule type="expression" dxfId="1194" priority="12">
      <formula>H68&lt;0</formula>
    </cfRule>
  </conditionalFormatting>
  <conditionalFormatting sqref="F60:F67">
    <cfRule type="expression" dxfId="1193" priority="9">
      <formula>F60&gt;0</formula>
    </cfRule>
    <cfRule type="expression" dxfId="1192" priority="10">
      <formula>F60&lt;0</formula>
    </cfRule>
  </conditionalFormatting>
  <conditionalFormatting sqref="H60:H67">
    <cfRule type="expression" dxfId="1191" priority="7">
      <formula>H60&gt;0</formula>
    </cfRule>
    <cfRule type="expression" dxfId="1190" priority="8">
      <formula>H60&lt;0</formula>
    </cfRule>
  </conditionalFormatting>
  <conditionalFormatting sqref="F69">
    <cfRule type="expression" dxfId="1189" priority="5">
      <formula>F69&gt;0</formula>
    </cfRule>
    <cfRule type="expression" dxfId="1188" priority="6">
      <formula>F69&lt;0</formula>
    </cfRule>
  </conditionalFormatting>
  <conditionalFormatting sqref="H69">
    <cfRule type="expression" dxfId="1187" priority="3">
      <formula>H69&gt;0</formula>
    </cfRule>
    <cfRule type="expression" dxfId="1186" priority="4">
      <formula>H69&lt;0</formula>
    </cfRule>
  </conditionalFormatting>
  <conditionalFormatting sqref="Q10">
    <cfRule type="expression" dxfId="1185" priority="1">
      <formula>Q10&gt;0</formula>
    </cfRule>
    <cfRule type="expression" dxfId="118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27.74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27.74</v>
      </c>
      <c r="R4" s="498">
        <v>4.7000000000000002E-3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30.513999999999999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30.236599999999999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29.959199999999999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29.681799999999999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29.404399999999999</v>
      </c>
      <c r="Q45" s="2"/>
      <c r="T45" s="92" t="s">
        <v>99</v>
      </c>
      <c r="U45" s="129" t="s">
        <v>634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29.126999999999999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28.849599999999999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28.572199999999999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28.294799999999999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28.017399999999999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27.74</v>
      </c>
      <c r="Q51" s="2"/>
      <c r="T51" s="92" t="s">
        <v>104</v>
      </c>
      <c r="U51" s="129" t="s">
        <v>635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27.462599999999998</v>
      </c>
      <c r="Q52" s="2"/>
      <c r="T52" s="92" t="s">
        <v>105</v>
      </c>
      <c r="U52" s="129" t="s">
        <v>573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27.185199999999998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26.907799999999998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26.630399999999998</v>
      </c>
      <c r="T55" s="92" t="s">
        <v>107</v>
      </c>
      <c r="U55" s="129" t="s">
        <v>636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26.352999999999998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26.075599999999998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25.798200000000001</v>
      </c>
      <c r="T58" s="92" t="s">
        <v>108</v>
      </c>
      <c r="U58" s="129" t="s">
        <v>574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25.520800000000001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25.243400000000001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24.965999999999998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83" priority="11">
      <formula>F33&gt;0</formula>
    </cfRule>
    <cfRule type="expression" dxfId="1182" priority="12">
      <formula>F33&lt;0</formula>
    </cfRule>
  </conditionalFormatting>
  <conditionalFormatting sqref="Q7">
    <cfRule type="expression" dxfId="1181" priority="9">
      <formula>Q7&gt;0</formula>
    </cfRule>
    <cfRule type="expression" dxfId="1180" priority="10">
      <formula>Q7&lt;0</formula>
    </cfRule>
  </conditionalFormatting>
  <conditionalFormatting sqref="Q8">
    <cfRule type="expression" dxfId="1179" priority="7">
      <formula>Q8&gt;0</formula>
    </cfRule>
    <cfRule type="expression" dxfId="1178" priority="8">
      <formula>Q8&lt;0</formula>
    </cfRule>
  </conditionalFormatting>
  <conditionalFormatting sqref="F25:F32">
    <cfRule type="expression" dxfId="1177" priority="5">
      <formula>F25&gt;0</formula>
    </cfRule>
    <cfRule type="expression" dxfId="1176" priority="6">
      <formula>F25&lt;0</formula>
    </cfRule>
  </conditionalFormatting>
  <conditionalFormatting sqref="H25:H32">
    <cfRule type="expression" dxfId="1175" priority="3">
      <formula>H25&gt;0</formula>
    </cfRule>
    <cfRule type="expression" dxfId="1174" priority="4">
      <formula>H25&lt;0</formula>
    </cfRule>
  </conditionalFormatting>
  <conditionalFormatting sqref="Q10">
    <cfRule type="expression" dxfId="1173" priority="1">
      <formula>Q10&gt;0</formula>
    </cfRule>
    <cfRule type="expression" dxfId="117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24.07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24.07</v>
      </c>
      <c r="R4" s="498">
        <v>-1.55E-2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2" t="s">
        <v>78</v>
      </c>
      <c r="P40" s="702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26.477000000000004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26.236300000000004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25.995600000000003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25.754900000000003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25.514200000000002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25.273500000000002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25.032800000000002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24.792100000000001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24.551400000000001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24.310700000000001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24.07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23.8293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23.5886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23.347899999999999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23.107199999999999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22.866499999999998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22.625799999999998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22.385100000000001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22.144400000000001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21.903700000000001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21.663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748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71" priority="57">
      <formula>F31&gt;0</formula>
    </cfRule>
    <cfRule type="expression" dxfId="1170" priority="58">
      <formula>F31&lt;0</formula>
    </cfRule>
  </conditionalFormatting>
  <conditionalFormatting sqref="Q7">
    <cfRule type="expression" dxfId="1169" priority="55">
      <formula>Q7&gt;0</formula>
    </cfRule>
    <cfRule type="expression" dxfId="1168" priority="56">
      <formula>Q7&lt;0</formula>
    </cfRule>
  </conditionalFormatting>
  <conditionalFormatting sqref="Q8">
    <cfRule type="expression" dxfId="1167" priority="53">
      <formula>Q8&gt;0</formula>
    </cfRule>
    <cfRule type="expression" dxfId="1166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65" priority="45">
      <formula>M58&gt;0</formula>
    </cfRule>
    <cfRule type="expression" dxfId="1164" priority="46">
      <formula>M58&lt;0</formula>
    </cfRule>
  </conditionalFormatting>
  <conditionalFormatting sqref="Q10">
    <cfRule type="expression" dxfId="1163" priority="43">
      <formula>Q10&gt;0</formula>
    </cfRule>
    <cfRule type="expression" dxfId="1162" priority="44">
      <formula>Q10&lt;0</formula>
    </cfRule>
  </conditionalFormatting>
  <conditionalFormatting sqref="F25:F30">
    <cfRule type="expression" dxfId="1161" priority="41">
      <formula>F25&gt;0</formula>
    </cfRule>
    <cfRule type="expression" dxfId="1160" priority="42">
      <formula>F25&lt;0</formula>
    </cfRule>
  </conditionalFormatting>
  <conditionalFormatting sqref="H25:H30">
    <cfRule type="expression" dxfId="1159" priority="39">
      <formula>H25&gt;0</formula>
    </cfRule>
    <cfRule type="expression" dxfId="1158" priority="40">
      <formula>H25&lt;0</formula>
    </cfRule>
  </conditionalFormatting>
  <conditionalFormatting sqref="F83:F94">
    <cfRule type="expression" dxfId="1157" priority="37">
      <formula>F83&gt;0</formula>
    </cfRule>
    <cfRule type="expression" dxfId="1156" priority="38">
      <formula>F83&lt;0</formula>
    </cfRule>
  </conditionalFormatting>
  <conditionalFormatting sqref="H83:H94">
    <cfRule type="expression" dxfId="1155" priority="35">
      <formula>H83&gt;0</formula>
    </cfRule>
    <cfRule type="expression" dxfId="1154" priority="36">
      <formula>H83&lt;0</formula>
    </cfRule>
  </conditionalFormatting>
  <conditionalFormatting sqref="J41">
    <cfRule type="expression" dxfId="1153" priority="33">
      <formula>J41&gt;0</formula>
    </cfRule>
    <cfRule type="expression" dxfId="1152" priority="34">
      <formula>J41&lt;0</formula>
    </cfRule>
  </conditionalFormatting>
  <conditionalFormatting sqref="J39:J47 J49">
    <cfRule type="expression" dxfId="1151" priority="31">
      <formula>J39&gt;0</formula>
    </cfRule>
    <cfRule type="expression" dxfId="1150" priority="32">
      <formula>J39&lt;0</formula>
    </cfRule>
  </conditionalFormatting>
  <conditionalFormatting sqref="F48 H48">
    <cfRule type="expression" dxfId="1149" priority="29">
      <formula>F48&gt;0</formula>
    </cfRule>
    <cfRule type="expression" dxfId="1148" priority="30">
      <formula>F48&lt;0</formula>
    </cfRule>
  </conditionalFormatting>
  <conditionalFormatting sqref="J48">
    <cfRule type="expression" dxfId="1147" priority="27">
      <formula>J48&gt;0</formula>
    </cfRule>
    <cfRule type="expression" dxfId="1146" priority="28">
      <formula>J48&lt;0</formula>
    </cfRule>
  </conditionalFormatting>
  <conditionalFormatting sqref="K41:K52">
    <cfRule type="expression" dxfId="1145" priority="25">
      <formula>K41&gt;0</formula>
    </cfRule>
    <cfRule type="expression" dxfId="1144" priority="26">
      <formula>K41&lt;0</formula>
    </cfRule>
  </conditionalFormatting>
  <conditionalFormatting sqref="K39:K52">
    <cfRule type="expression" dxfId="1143" priority="23">
      <formula>K39&gt;0</formula>
    </cfRule>
    <cfRule type="expression" dxfId="1142" priority="24">
      <formula>K39&lt;0</formula>
    </cfRule>
  </conditionalFormatting>
  <conditionalFormatting sqref="F102:F118 H102:H118 H120:H128 F120:F128">
    <cfRule type="expression" dxfId="1141" priority="19">
      <formula>F102&gt;0</formula>
    </cfRule>
    <cfRule type="expression" dxfId="1140" priority="20">
      <formula>F102&lt;0</formula>
    </cfRule>
  </conditionalFormatting>
  <conditionalFormatting sqref="F96:F101">
    <cfRule type="expression" dxfId="1139" priority="17">
      <formula>F96&gt;0</formula>
    </cfRule>
    <cfRule type="expression" dxfId="1138" priority="18">
      <formula>F96&lt;0</formula>
    </cfRule>
  </conditionalFormatting>
  <conditionalFormatting sqref="H96:H101">
    <cfRule type="expression" dxfId="1137" priority="15">
      <formula>H96&gt;0</formula>
    </cfRule>
    <cfRule type="expression" dxfId="1136" priority="16">
      <formula>H96&lt;0</formula>
    </cfRule>
  </conditionalFormatting>
  <conditionalFormatting sqref="J112">
    <cfRule type="expression" dxfId="1135" priority="13">
      <formula>J112&gt;0</formula>
    </cfRule>
    <cfRule type="expression" dxfId="1134" priority="14">
      <formula>J112&lt;0</formula>
    </cfRule>
  </conditionalFormatting>
  <conditionalFormatting sqref="J110:J118 J120">
    <cfRule type="expression" dxfId="1133" priority="11">
      <formula>J110&gt;0</formula>
    </cfRule>
    <cfRule type="expression" dxfId="1132" priority="12">
      <formula>J110&lt;0</formula>
    </cfRule>
  </conditionalFormatting>
  <conditionalFormatting sqref="F119 H119">
    <cfRule type="expression" dxfId="1131" priority="9">
      <formula>F119&gt;0</formula>
    </cfRule>
    <cfRule type="expression" dxfId="1130" priority="10">
      <formula>F119&lt;0</formula>
    </cfRule>
  </conditionalFormatting>
  <conditionalFormatting sqref="J119">
    <cfRule type="expression" dxfId="1129" priority="7">
      <formula>J119&gt;0</formula>
    </cfRule>
    <cfRule type="expression" dxfId="1128" priority="8">
      <formula>J119&lt;0</formula>
    </cfRule>
  </conditionalFormatting>
  <conditionalFormatting sqref="K112:K123">
    <cfRule type="expression" dxfId="1127" priority="5">
      <formula>K112&gt;0</formula>
    </cfRule>
    <cfRule type="expression" dxfId="1126" priority="6">
      <formula>K112&lt;0</formula>
    </cfRule>
  </conditionalFormatting>
  <conditionalFormatting sqref="K110:K123">
    <cfRule type="expression" dxfId="1125" priority="3">
      <formula>K110&gt;0</formula>
    </cfRule>
    <cfRule type="expression" dxfId="1124" priority="4">
      <formula>K110&lt;0</formula>
    </cfRule>
  </conditionalFormatting>
  <conditionalFormatting sqref="J121">
    <cfRule type="expression" dxfId="1123" priority="1">
      <formula>J121&gt;0</formula>
    </cfRule>
    <cfRule type="expression" dxfId="1122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60.11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60.11</v>
      </c>
      <c r="R4" s="498">
        <v>9.7000000000000003E-3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66.121000000000009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65.519900000000007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64.918800000000005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64.317700000000002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63.7166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63.115500000000004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62.514400000000002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61.9133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61.312199999999997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60.711100000000002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60.11</v>
      </c>
      <c r="Q51" s="2"/>
      <c r="T51" s="92" t="s">
        <v>104</v>
      </c>
      <c r="U51" s="129" t="s">
        <v>637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59.508899999999997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58.907800000000002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58.306699999999999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57.705599999999997</v>
      </c>
      <c r="T55" s="92" t="s">
        <v>107</v>
      </c>
      <c r="U55" s="129" t="s">
        <v>638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57.104499999999994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56.503399999999999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55.902300000000004</v>
      </c>
      <c r="T58" s="92" t="s">
        <v>108</v>
      </c>
      <c r="U58" s="129" t="s">
        <v>575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55.301200000000001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54.700099999999999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54.099000000000004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21" priority="15">
      <formula>F39&gt;0</formula>
    </cfRule>
    <cfRule type="expression" dxfId="1120" priority="16">
      <formula>F39&lt;0</formula>
    </cfRule>
  </conditionalFormatting>
  <conditionalFormatting sqref="Q7">
    <cfRule type="expression" dxfId="1119" priority="13">
      <formula>Q7&gt;0</formula>
    </cfRule>
    <cfRule type="expression" dxfId="1118" priority="14">
      <formula>Q7&lt;0</formula>
    </cfRule>
  </conditionalFormatting>
  <conditionalFormatting sqref="Q8">
    <cfRule type="expression" dxfId="1117" priority="11">
      <formula>Q8&gt;0</formula>
    </cfRule>
    <cfRule type="expression" dxfId="1116" priority="12">
      <formula>Q8&lt;0</formula>
    </cfRule>
  </conditionalFormatting>
  <conditionalFormatting sqref="F25:F38">
    <cfRule type="expression" dxfId="1115" priority="9">
      <formula>F25&gt;0</formula>
    </cfRule>
    <cfRule type="expression" dxfId="1114" priority="10">
      <formula>F25&lt;0</formula>
    </cfRule>
  </conditionalFormatting>
  <conditionalFormatting sqref="H25:H38">
    <cfRule type="expression" dxfId="1113" priority="7">
      <formula>H25&gt;0</formula>
    </cfRule>
    <cfRule type="expression" dxfId="111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11" priority="3">
      <formula>M55&gt;0</formula>
    </cfRule>
    <cfRule type="expression" dxfId="1110" priority="4">
      <formula>M55&lt;0</formula>
    </cfRule>
  </conditionalFormatting>
  <conditionalFormatting sqref="Q10">
    <cfRule type="expression" dxfId="1109" priority="1">
      <formula>Q10&gt;0</formula>
    </cfRule>
    <cfRule type="expression" dxfId="110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40.94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40.94</v>
      </c>
      <c r="R4" s="498">
        <v>-5.3E-3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45.033999999999999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44.624600000000001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44.215200000000003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43.805799999999998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43.3964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42.987000000000002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42.577599999999997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42.168199999999999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41.758800000000001</v>
      </c>
      <c r="Q49" s="2"/>
      <c r="T49" s="92" t="s">
        <v>103</v>
      </c>
      <c r="U49" s="129" t="s">
        <v>639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41.349399999999996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40.94</v>
      </c>
      <c r="Q51" s="2"/>
      <c r="T51" s="92" t="s">
        <v>104</v>
      </c>
      <c r="U51" s="129" t="s">
        <v>640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40.5306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40.121199999999995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39.711799999999997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39.302399999999999</v>
      </c>
      <c r="T55" s="92" t="s">
        <v>107</v>
      </c>
      <c r="U55" s="129" t="s">
        <v>641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38.892999999999994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38.483599999999996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38.074199999999998</v>
      </c>
      <c r="T58" s="92" t="s">
        <v>108</v>
      </c>
      <c r="U58" s="129" t="s">
        <v>544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37.6648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37.255400000000002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36.845999999999997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07" priority="27">
      <formula>F27&gt;0</formula>
    </cfRule>
    <cfRule type="expression" dxfId="110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05" priority="15">
      <formula>Q8&gt;0</formula>
    </cfRule>
    <cfRule type="expression" dxfId="1104" priority="16">
      <formula>Q8&lt;0</formula>
    </cfRule>
  </conditionalFormatting>
  <conditionalFormatting sqref="Q7">
    <cfRule type="expression" dxfId="1103" priority="17">
      <formula>Q7&gt;0</formula>
    </cfRule>
    <cfRule type="expression" dxfId="1102" priority="18">
      <formula>Q7&lt;0</formula>
    </cfRule>
  </conditionalFormatting>
  <conditionalFormatting sqref="F37:F38">
    <cfRule type="expression" dxfId="1101" priority="13">
      <formula>F37&gt;0</formula>
    </cfRule>
    <cfRule type="expression" dxfId="1100" priority="14">
      <formula>F37&lt;0</formula>
    </cfRule>
  </conditionalFormatting>
  <conditionalFormatting sqref="H37:H38">
    <cfRule type="expression" dxfId="1099" priority="11">
      <formula>H37&gt;0</formula>
    </cfRule>
    <cfRule type="expression" dxfId="1098" priority="12">
      <formula>H37&lt;0</formula>
    </cfRule>
  </conditionalFormatting>
  <conditionalFormatting sqref="F23:F26 H23:H26">
    <cfRule type="expression" dxfId="1097" priority="9">
      <formula>F23&gt;0</formula>
    </cfRule>
    <cfRule type="expression" dxfId="1096" priority="10">
      <formula>F23&lt;0</formula>
    </cfRule>
  </conditionalFormatting>
  <conditionalFormatting sqref="Q10">
    <cfRule type="expression" dxfId="1095" priority="3">
      <formula>Q10&gt;0</formula>
    </cfRule>
    <cfRule type="expression" dxfId="1094" priority="4">
      <formula>Q10&lt;0</formula>
    </cfRule>
  </conditionalFormatting>
  <conditionalFormatting sqref="F22 H22">
    <cfRule type="expression" dxfId="1093" priority="1">
      <formula>F22&gt;0</formula>
    </cfRule>
    <cfRule type="expression" dxfId="1092" priority="2">
      <formula>F22&lt;0</formula>
    </cfRule>
  </conditionalFormatting>
  <conditionalFormatting sqref="M41">
    <cfRule type="expression" dxfId="1091" priority="5">
      <formula>M41&gt;0</formula>
    </cfRule>
    <cfRule type="expression" dxfId="109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54.28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54.28</v>
      </c>
      <c r="R4" s="498">
        <v>-4.4000000000000003E-3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59.708000000000006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59.165200000000006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58.622400000000006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58.079600000000006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57.536800000000007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56.994000000000007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56.4512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55.9084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55.365600000000001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54.822800000000001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54.28</v>
      </c>
      <c r="Q51" s="2"/>
      <c r="T51" s="92" t="s">
        <v>104</v>
      </c>
      <c r="U51" s="129" t="s">
        <v>642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53.737200000000001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53.194400000000002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52.651600000000002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52.108800000000002</v>
      </c>
      <c r="T55" s="92" t="s">
        <v>107</v>
      </c>
      <c r="U55" s="129" t="s">
        <v>643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51.565999999999995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51.023199999999996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50.480400000000003</v>
      </c>
      <c r="T58" s="92" t="s">
        <v>108</v>
      </c>
      <c r="U58" s="129" t="s">
        <v>583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49.937600000000003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49.394800000000004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48.852000000000004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89" priority="29">
      <formula>F25&gt;0</formula>
    </cfRule>
    <cfRule type="expression" dxfId="1088" priority="30">
      <formula>F25&lt;0</formula>
    </cfRule>
  </conditionalFormatting>
  <conditionalFormatting sqref="Q7">
    <cfRule type="expression" dxfId="1087" priority="27">
      <formula>Q7&gt;0</formula>
    </cfRule>
    <cfRule type="expression" dxfId="1086" priority="28">
      <formula>Q7&lt;0</formula>
    </cfRule>
  </conditionalFormatting>
  <conditionalFormatting sqref="Q8">
    <cfRule type="expression" dxfId="1085" priority="25">
      <formula>Q8&gt;0</formula>
    </cfRule>
    <cfRule type="expression" dxfId="1084" priority="26">
      <formula>Q8&lt;0</formula>
    </cfRule>
  </conditionalFormatting>
  <conditionalFormatting sqref="Q10">
    <cfRule type="expression" dxfId="1083" priority="13">
      <formula>Q10&gt;0</formula>
    </cfRule>
    <cfRule type="expression" dxfId="1082" priority="14">
      <formula>Q10&lt;0</formula>
    </cfRule>
  </conditionalFormatting>
  <conditionalFormatting sqref="M46">
    <cfRule type="expression" dxfId="1081" priority="11">
      <formula>M46&gt;0</formula>
    </cfRule>
    <cfRule type="expression" dxfId="1080" priority="12">
      <formula>M46&lt;0</formula>
    </cfRule>
  </conditionalFormatting>
  <conditionalFormatting sqref="F80:F88 H80:H88">
    <cfRule type="expression" dxfId="1079" priority="9">
      <formula>F80&gt;0</formula>
    </cfRule>
    <cfRule type="expression" dxfId="1078" priority="10">
      <formula>F80&lt;0</formula>
    </cfRule>
  </conditionalFormatting>
  <conditionalFormatting sqref="F75:F79">
    <cfRule type="expression" dxfId="1077" priority="7">
      <formula>F75&gt;0</formula>
    </cfRule>
    <cfRule type="expression" dxfId="1076" priority="8">
      <formula>F75&lt;0</formula>
    </cfRule>
  </conditionalFormatting>
  <conditionalFormatting sqref="H75:H79">
    <cfRule type="expression" dxfId="1075" priority="5">
      <formula>H75&gt;0</formula>
    </cfRule>
    <cfRule type="expression" dxfId="1074" priority="6">
      <formula>H75&lt;0</formula>
    </cfRule>
  </conditionalFormatting>
  <conditionalFormatting sqref="F71:F74">
    <cfRule type="expression" dxfId="1073" priority="3">
      <formula>F71&gt;0</formula>
    </cfRule>
    <cfRule type="expression" dxfId="1072" priority="4">
      <formula>F71&lt;0</formula>
    </cfRule>
  </conditionalFormatting>
  <conditionalFormatting sqref="H71:H74">
    <cfRule type="expression" dxfId="1071" priority="1">
      <formula>H71&gt;0</formula>
    </cfRule>
    <cfRule type="expression" dxfId="107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49.19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49.19</v>
      </c>
      <c r="R4" s="498">
        <v>-1.1999999999999999E-3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54.109000000000002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53.617100000000001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53.1252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52.633299999999998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52.141399999999997</v>
      </c>
      <c r="Q45" s="2"/>
      <c r="T45" s="92" t="s">
        <v>99</v>
      </c>
      <c r="U45" s="129" t="s">
        <v>644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51.649500000000003</v>
      </c>
      <c r="Q46" s="2"/>
      <c r="T46" s="92" t="s">
        <v>100</v>
      </c>
      <c r="U46" s="129" t="s">
        <v>645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51.157600000000002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50.665700000000001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50.1738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49.681899999999999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49.19</v>
      </c>
      <c r="Q51" s="2"/>
      <c r="T51" s="92" t="s">
        <v>104</v>
      </c>
      <c r="U51" s="129" t="s">
        <v>646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48.698099999999997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48.206199999999995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47.714299999999994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47.222399999999993</v>
      </c>
      <c r="T55" s="92" t="s">
        <v>107</v>
      </c>
      <c r="U55" s="129" t="s">
        <v>647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46.730499999999992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46.238599999999998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45.746699999999997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45.254800000000003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44.762900000000002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44.271000000000001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69" priority="11">
      <formula>F34&gt;0</formula>
    </cfRule>
    <cfRule type="expression" dxfId="1068" priority="12">
      <formula>F34&lt;0</formula>
    </cfRule>
  </conditionalFormatting>
  <conditionalFormatting sqref="Q7">
    <cfRule type="expression" dxfId="1067" priority="9">
      <formula>Q7&gt;0</formula>
    </cfRule>
    <cfRule type="expression" dxfId="1066" priority="10">
      <formula>Q7&lt;0</formula>
    </cfRule>
  </conditionalFormatting>
  <conditionalFormatting sqref="Q8">
    <cfRule type="expression" dxfId="1065" priority="7">
      <formula>Q8&gt;0</formula>
    </cfRule>
    <cfRule type="expression" dxfId="1064" priority="8">
      <formula>Q8&lt;0</formula>
    </cfRule>
  </conditionalFormatting>
  <conditionalFormatting sqref="F25:F33">
    <cfRule type="expression" dxfId="1063" priority="5">
      <formula>F25&gt;0</formula>
    </cfRule>
    <cfRule type="expression" dxfId="1062" priority="6">
      <formula>F25&lt;0</formula>
    </cfRule>
  </conditionalFormatting>
  <conditionalFormatting sqref="H25:H33">
    <cfRule type="expression" dxfId="1061" priority="3">
      <formula>H25&gt;0</formula>
    </cfRule>
    <cfRule type="expression" dxfId="1060" priority="4">
      <formula>H25&lt;0</formula>
    </cfRule>
  </conditionalFormatting>
  <conditionalFormatting sqref="M46">
    <cfRule type="expression" dxfId="1059" priority="1">
      <formula>M46&gt;0</formula>
    </cfRule>
    <cfRule type="expression" dxfId="105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752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26.7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26.7</v>
      </c>
      <c r="R4" s="498">
        <v>-7.4000000000000003E-3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29.37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29.103000000000002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28.836000000000002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28.569000000000003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28.302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28.035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27.768000000000001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27.501000000000001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27.233999999999998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26.966999999999999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26.7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26.433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26.166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25.898999999999997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25.631999999999998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25.364999999999998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25.097999999999999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24.831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24.564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24.297000000000001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24.03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752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57" priority="9">
      <formula>F57&gt;0</formula>
    </cfRule>
    <cfRule type="expression" dxfId="1056" priority="10">
      <formula>F57&lt;0</formula>
    </cfRule>
  </conditionalFormatting>
  <conditionalFormatting sqref="Q7">
    <cfRule type="expression" dxfId="1055" priority="7">
      <formula>Q7&gt;0</formula>
    </cfRule>
    <cfRule type="expression" dxfId="1054" priority="8">
      <formula>Q7&lt;0</formula>
    </cfRule>
  </conditionalFormatting>
  <conditionalFormatting sqref="Q8">
    <cfRule type="expression" dxfId="1053" priority="5">
      <formula>Q8&gt;0</formula>
    </cfRule>
    <cfRule type="expression" dxfId="1052" priority="6">
      <formula>Q8&lt;0</formula>
    </cfRule>
  </conditionalFormatting>
  <conditionalFormatting sqref="F25:F56">
    <cfRule type="expression" dxfId="1051" priority="3">
      <formula>F25&gt;0</formula>
    </cfRule>
    <cfRule type="expression" dxfId="1050" priority="4">
      <formula>F25&lt;0</formula>
    </cfRule>
  </conditionalFormatting>
  <conditionalFormatting sqref="H25:H56">
    <cfRule type="expression" dxfId="1049" priority="1">
      <formula>H25&gt;0</formula>
    </cfRule>
    <cfRule type="expression" dxfId="104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80.09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80.09</v>
      </c>
      <c r="R4" s="498">
        <v>-8.8000000000000005E-3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88.099000000000018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87.298100000000005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86.497200000000007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85.696300000000008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84.895400000000009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84.094500000000011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83.293600000000012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82.492699999999999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81.691800000000001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80.890900000000002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80.09</v>
      </c>
      <c r="Q51" s="2"/>
      <c r="T51" s="92" t="s">
        <v>104</v>
      </c>
      <c r="U51" s="129" t="s">
        <v>648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79.289100000000005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78.488200000000006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77.687300000000008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76.886399999999995</v>
      </c>
      <c r="T55" s="92" t="s">
        <v>107</v>
      </c>
      <c r="U55" s="129" t="s">
        <v>649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76.085499999999996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75.284599999999998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74.483700000000013</v>
      </c>
      <c r="T58" s="92" t="s">
        <v>108</v>
      </c>
      <c r="U58" s="129" t="s">
        <v>563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73.6828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72.881900000000002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72.081000000000003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47" priority="15">
      <formula>F57&gt;0</formula>
    </cfRule>
    <cfRule type="expression" dxfId="1046" priority="16">
      <formula>F57&lt;0</formula>
    </cfRule>
  </conditionalFormatting>
  <conditionalFormatting sqref="Q7">
    <cfRule type="expression" dxfId="1045" priority="13">
      <formula>Q7&gt;0</formula>
    </cfRule>
    <cfRule type="expression" dxfId="1044" priority="14">
      <formula>Q7&lt;0</formula>
    </cfRule>
  </conditionalFormatting>
  <conditionalFormatting sqref="Q8">
    <cfRule type="expression" dxfId="1043" priority="11">
      <formula>Q8&gt;0</formula>
    </cfRule>
    <cfRule type="expression" dxfId="1042" priority="12">
      <formula>Q8&lt;0</formula>
    </cfRule>
  </conditionalFormatting>
  <conditionalFormatting sqref="F25:F56">
    <cfRule type="expression" dxfId="1041" priority="9">
      <formula>F25&gt;0</formula>
    </cfRule>
    <cfRule type="expression" dxfId="1040" priority="10">
      <formula>F25&lt;0</formula>
    </cfRule>
  </conditionalFormatting>
  <conditionalFormatting sqref="H25:H56">
    <cfRule type="expression" dxfId="1039" priority="7">
      <formula>H25&gt;0</formula>
    </cfRule>
    <cfRule type="expression" dxfId="1038" priority="8">
      <formula>H25&lt;0</formula>
    </cfRule>
  </conditionalFormatting>
  <conditionalFormatting sqref="M58">
    <cfRule type="expression" dxfId="1037" priority="5">
      <formula>M58&gt;0</formula>
    </cfRule>
    <cfRule type="expression" dxfId="1036" priority="6">
      <formula>M58&lt;0</formula>
    </cfRule>
  </conditionalFormatting>
  <conditionalFormatting sqref="F84:F115">
    <cfRule type="expression" dxfId="1035" priority="3">
      <formula>F84&gt;0</formula>
    </cfRule>
    <cfRule type="expression" dxfId="1034" priority="4">
      <formula>F84&lt;0</formula>
    </cfRule>
  </conditionalFormatting>
  <conditionalFormatting sqref="H84:H115">
    <cfRule type="expression" dxfId="1033" priority="1">
      <formula>H84&gt;0</formula>
    </cfRule>
    <cfRule type="expression" dxfId="103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756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15.584008749999997</v>
      </c>
      <c r="T3" s="63">
        <v>42866</v>
      </c>
      <c r="U3" s="85" t="s">
        <v>757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12.37</v>
      </c>
      <c r="R4" s="498">
        <v>-2.1399999999999999E-2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98960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124672.06999999998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-11096.498999998352</v>
      </c>
      <c r="R7">
        <v>5800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-25712.069999999978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-0.2062376120008273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1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1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702" t="s">
        <v>78</v>
      </c>
      <c r="P41" s="702"/>
    </row>
    <row r="42" spans="2:16" ht="15.75" thickTop="1" x14ac:dyDescent="0.25">
      <c r="O42" s="82">
        <v>1.22</v>
      </c>
      <c r="P42" s="82">
        <f>O42*$Q$4</f>
        <v>15.091399999999998</v>
      </c>
    </row>
    <row r="43" spans="2:16" x14ac:dyDescent="0.25">
      <c r="O43" s="82">
        <v>1.21</v>
      </c>
      <c r="P43" s="82">
        <f>O43*$Q$4</f>
        <v>14.967699999999999</v>
      </c>
    </row>
    <row r="44" spans="2:16" x14ac:dyDescent="0.25">
      <c r="O44" s="82">
        <v>1.2</v>
      </c>
      <c r="P44" s="82">
        <f>O44*$Q$4</f>
        <v>14.843999999999998</v>
      </c>
    </row>
    <row r="45" spans="2:16" x14ac:dyDescent="0.25">
      <c r="O45" s="82">
        <v>1.19</v>
      </c>
      <c r="P45" s="82">
        <f>O45*$Q$4</f>
        <v>14.720299999999998</v>
      </c>
    </row>
    <row r="46" spans="2:16" x14ac:dyDescent="0.25">
      <c r="O46" s="82">
        <v>1.18</v>
      </c>
      <c r="P46" s="82">
        <f>O46*$Q$4</f>
        <v>14.596599999999999</v>
      </c>
    </row>
    <row r="47" spans="2:16" x14ac:dyDescent="0.25">
      <c r="O47" s="82">
        <v>1.17</v>
      </c>
      <c r="P47" s="82">
        <f t="shared" ref="P47:P53" si="2">O47*$Q$4</f>
        <v>14.472899999999997</v>
      </c>
    </row>
    <row r="48" spans="2:16" x14ac:dyDescent="0.25">
      <c r="G48" s="30"/>
      <c r="O48" s="82">
        <v>1.1599999999999999</v>
      </c>
      <c r="P48" s="82">
        <f t="shared" si="2"/>
        <v>14.349199999999998</v>
      </c>
    </row>
    <row r="49" spans="1:16" x14ac:dyDescent="0.25">
      <c r="A49" s="32" t="s">
        <v>81</v>
      </c>
      <c r="B49" s="502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SUM(M2:M48)</f>
        <v>653.25</v>
      </c>
      <c r="O49" s="82">
        <v>1.1499999999999999</v>
      </c>
      <c r="P49" s="82">
        <f t="shared" si="2"/>
        <v>14.225499999999998</v>
      </c>
    </row>
    <row r="50" spans="1:16" ht="15.75" thickBot="1" x14ac:dyDescent="0.3">
      <c r="A50" s="352" t="s">
        <v>196</v>
      </c>
      <c r="B50" s="503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14.101799999999997</v>
      </c>
    </row>
    <row r="51" spans="1:16" x14ac:dyDescent="0.25">
      <c r="O51" s="82">
        <v>1.1299999999999999</v>
      </c>
      <c r="P51" s="82">
        <f t="shared" si="2"/>
        <v>13.978099999999998</v>
      </c>
    </row>
    <row r="52" spans="1:16" x14ac:dyDescent="0.25">
      <c r="O52" s="82">
        <v>1.1200000000000001</v>
      </c>
      <c r="P52" s="82">
        <f t="shared" si="2"/>
        <v>13.8544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/>
      <c r="O53" s="82">
        <v>1.1100000000000001</v>
      </c>
      <c r="P53" s="82">
        <f t="shared" si="2"/>
        <v>13.730700000000001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13.607000000000001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13.4833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13.3596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13.235899999999999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13.1122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12.9885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12.864799999999999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12.741099999999999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12.6174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12.493699999999999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12.37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12.2463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12.122599999999998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11.998899999999999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11.8752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11.751499999999998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11.627799999999999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11.504099999999999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11.3804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11.2567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11.132999999999999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11.0093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10.8856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10.761899999999999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10.638199999999999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10.514499999999998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2">IF(C90=0, 0,D90*C90)</f>
        <v>68120</v>
      </c>
      <c r="H90" s="380">
        <f t="shared" ref="H90:H96" si="53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2"/>
        <v>0</v>
      </c>
      <c r="H91" s="380" t="str">
        <f t="shared" si="53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2"/>
        <v>0</v>
      </c>
      <c r="H92" s="380" t="str">
        <f t="shared" si="53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2"/>
        <v>75600</v>
      </c>
      <c r="H93" s="380">
        <f t="shared" si="53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2"/>
        <v>0</v>
      </c>
      <c r="H94" s="380" t="str">
        <f t="shared" si="53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2"/>
        <v>82367.28</v>
      </c>
      <c r="H95" s="380">
        <f t="shared" si="53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2"/>
        <v>0</v>
      </c>
      <c r="H96" s="380" t="str">
        <f t="shared" si="53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4">C98*(E98-D98)</f>
        <v>-29017.579999999998</v>
      </c>
      <c r="G98" s="378">
        <f t="shared" ref="G98:G127" si="55">D98*C98</f>
        <v>91417.900000000009</v>
      </c>
      <c r="H98" s="379">
        <f t="shared" ref="H98:H127" si="56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4"/>
        <v>-31836.35999999999</v>
      </c>
      <c r="G99" s="378">
        <f t="shared" si="55"/>
        <v>101483.62</v>
      </c>
      <c r="H99" s="379">
        <f t="shared" si="56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4"/>
        <v>-34009.06</v>
      </c>
      <c r="G100" s="378">
        <f t="shared" si="55"/>
        <v>109418.42</v>
      </c>
      <c r="H100" s="379">
        <f t="shared" si="56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4"/>
        <v>-34008.920000000006</v>
      </c>
      <c r="G101" s="378">
        <f t="shared" si="55"/>
        <v>101358.28000000001</v>
      </c>
      <c r="H101" s="379">
        <f t="shared" si="56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4"/>
        <v>-39575.879999999997</v>
      </c>
      <c r="G102" s="378">
        <f t="shared" si="55"/>
        <v>108716.71999999999</v>
      </c>
      <c r="H102" s="379">
        <f t="shared" si="56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4"/>
        <v>-38892.919999999991</v>
      </c>
      <c r="G103" s="378">
        <f t="shared" si="55"/>
        <v>110180.68</v>
      </c>
      <c r="H103" s="379">
        <f t="shared" si="56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4"/>
        <v>-39649.22</v>
      </c>
      <c r="G104" s="378">
        <f t="shared" si="55"/>
        <v>101232.94</v>
      </c>
      <c r="H104" s="379">
        <f t="shared" si="56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4"/>
        <v>-41303.94</v>
      </c>
      <c r="G105" s="378">
        <f t="shared" si="55"/>
        <v>94046.46</v>
      </c>
      <c r="H105" s="379">
        <f t="shared" si="56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4"/>
        <v>-42699.159999999996</v>
      </c>
      <c r="G106" s="378">
        <f t="shared" si="55"/>
        <v>101024.04</v>
      </c>
      <c r="H106" s="379">
        <f t="shared" si="56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4"/>
        <v>-47715.600000000006</v>
      </c>
      <c r="G107" s="378">
        <f t="shared" si="55"/>
        <v>107500.44</v>
      </c>
      <c r="H107" s="379">
        <f t="shared" si="56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4"/>
        <v>-46809.119999999995</v>
      </c>
      <c r="G108" s="378">
        <f t="shared" si="55"/>
        <v>113864.21999999999</v>
      </c>
      <c r="H108" s="379">
        <f t="shared" si="56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4"/>
        <v>-47694.16</v>
      </c>
      <c r="G109" s="378">
        <f t="shared" si="55"/>
        <v>126525.44</v>
      </c>
      <c r="H109" s="379">
        <f t="shared" si="56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4"/>
        <v>-48128</v>
      </c>
      <c r="G110" s="378">
        <f t="shared" si="55"/>
        <v>129280</v>
      </c>
      <c r="H110" s="379">
        <f t="shared" si="56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4"/>
        <v>-48155.4</v>
      </c>
      <c r="G111" s="378">
        <f t="shared" si="55"/>
        <v>113708.88</v>
      </c>
      <c r="H111" s="379">
        <f t="shared" si="56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4"/>
        <v>-42239.579999999994</v>
      </c>
      <c r="G112" s="378">
        <f t="shared" si="55"/>
        <v>100564.46</v>
      </c>
      <c r="H112" s="379">
        <f t="shared" si="56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4"/>
        <v>-42072.46</v>
      </c>
      <c r="G113" s="378">
        <f t="shared" si="55"/>
        <v>100397.34000000001</v>
      </c>
      <c r="H113" s="379">
        <f t="shared" si="56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4"/>
        <v>-45543.96</v>
      </c>
      <c r="G114" s="378">
        <f t="shared" si="55"/>
        <v>132958.98000000001</v>
      </c>
      <c r="H114" s="379">
        <f t="shared" si="56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4"/>
        <v>-45906.62000000001</v>
      </c>
      <c r="G115" s="378">
        <f t="shared" si="55"/>
        <v>158980.96</v>
      </c>
      <c r="H115" s="379">
        <f t="shared" si="56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4"/>
        <v>-51777.299999999996</v>
      </c>
      <c r="G116" s="378">
        <f t="shared" si="55"/>
        <v>171590.94</v>
      </c>
      <c r="H116" s="380">
        <f t="shared" si="56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4"/>
        <v>-49664.193999999989</v>
      </c>
      <c r="G117" s="378">
        <f t="shared" si="55"/>
        <v>158920.21399999998</v>
      </c>
      <c r="H117" s="380">
        <f t="shared" si="56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4"/>
        <v>-47987.500000000015</v>
      </c>
      <c r="G118" s="378">
        <f t="shared" si="55"/>
        <v>145958.78</v>
      </c>
      <c r="H118" s="380">
        <f t="shared" si="56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4"/>
        <v>-47702.966000000015</v>
      </c>
      <c r="G119" s="378">
        <f t="shared" si="55"/>
        <v>158434.24600000001</v>
      </c>
      <c r="H119" s="380">
        <f t="shared" si="56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4"/>
        <v>-60971.399999999987</v>
      </c>
      <c r="G120" s="378">
        <f t="shared" si="55"/>
        <v>170139.24</v>
      </c>
      <c r="H120" s="380">
        <f t="shared" si="56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4"/>
        <v>-77656.859999999986</v>
      </c>
      <c r="G121" s="378">
        <f t="shared" si="55"/>
        <v>166354.54</v>
      </c>
      <c r="H121" s="380">
        <f t="shared" si="56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4"/>
        <v>-85359.959999999992</v>
      </c>
      <c r="G122" s="378">
        <f t="shared" si="55"/>
        <v>169945.68</v>
      </c>
      <c r="H122" s="380">
        <f t="shared" si="56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4"/>
        <v>-100883.47199999999</v>
      </c>
      <c r="G123" s="378">
        <f t="shared" si="55"/>
        <v>169887.61199999999</v>
      </c>
      <c r="H123" s="379">
        <f t="shared" si="56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4"/>
        <v>-97651.02</v>
      </c>
      <c r="G124" s="378">
        <f t="shared" si="55"/>
        <v>169848.9</v>
      </c>
      <c r="H124" s="379">
        <f t="shared" si="56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4"/>
        <v>-97231.731999999989</v>
      </c>
      <c r="G125" s="378">
        <f t="shared" si="55"/>
        <v>165974.95199999999</v>
      </c>
      <c r="H125" s="379">
        <f t="shared" si="56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4"/>
        <v>-97234.865999999995</v>
      </c>
      <c r="G126" s="378">
        <f t="shared" si="55"/>
        <v>169723.08599999998</v>
      </c>
      <c r="H126" s="379">
        <f t="shared" si="56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4"/>
        <v>-104373.632</v>
      </c>
      <c r="G127" s="378">
        <f t="shared" si="55"/>
        <v>197776.17199999999</v>
      </c>
      <c r="H127" s="379">
        <f t="shared" si="56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4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4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7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7"/>
        <v>-94166.28</v>
      </c>
      <c r="G131" s="378">
        <f t="shared" ref="G131:G138" si="58">IF(C131=0, 0,D131*C131)</f>
        <v>165387.56</v>
      </c>
      <c r="H131" s="379">
        <f t="shared" ref="H131:H138" si="59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7"/>
        <v>-91969.787999999986</v>
      </c>
      <c r="G132" s="378">
        <f t="shared" si="58"/>
        <v>157393.788</v>
      </c>
      <c r="H132" s="379">
        <f t="shared" si="59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7"/>
        <v>-91154.7</v>
      </c>
      <c r="G133" s="378">
        <f t="shared" si="58"/>
        <v>145246.5</v>
      </c>
      <c r="H133" s="379">
        <f t="shared" si="59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7"/>
        <v>-92238.461999999985</v>
      </c>
      <c r="G134" s="378">
        <f t="shared" si="58"/>
        <v>161141.78199999998</v>
      </c>
      <c r="H134" s="379">
        <f t="shared" si="59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7"/>
        <v>-89571.54800000001</v>
      </c>
      <c r="G135" s="378">
        <f t="shared" si="58"/>
        <v>152607.92800000001</v>
      </c>
      <c r="H135" s="379">
        <f t="shared" si="59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7"/>
        <v>-89550.534</v>
      </c>
      <c r="G136" s="378">
        <f t="shared" si="58"/>
        <v>169006.91400000002</v>
      </c>
      <c r="H136" s="379">
        <f t="shared" si="59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7"/>
        <v>-89678.238000000012</v>
      </c>
      <c r="G137" s="378">
        <f t="shared" si="58"/>
        <v>165029.61800000002</v>
      </c>
      <c r="H137" s="379">
        <f t="shared" si="59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7"/>
        <v>-89511.821999999986</v>
      </c>
      <c r="G138" s="378">
        <f t="shared" si="58"/>
        <v>168968.20199999999</v>
      </c>
      <c r="H138" s="379">
        <f t="shared" si="59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0">C139*(E139-D139)</f>
        <v>-89632.347999999984</v>
      </c>
      <c r="G139" s="378">
        <f t="shared" ref="G139:G150" si="61">IF(C139=0, 0,D139*C139)</f>
        <v>164983.728</v>
      </c>
      <c r="H139" s="379">
        <f t="shared" ref="H139:H190" si="62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0"/>
        <v>-93372.971999999994</v>
      </c>
      <c r="G140" s="378">
        <f t="shared" si="61"/>
        <v>172761.372</v>
      </c>
      <c r="H140" s="379">
        <f t="shared" si="62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0"/>
        <v>-91747.44</v>
      </c>
      <c r="G141" s="378">
        <f t="shared" si="61"/>
        <v>168784.32</v>
      </c>
      <c r="H141" s="379">
        <f t="shared" si="62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0"/>
        <v>-80757.467999999993</v>
      </c>
      <c r="G142" s="378">
        <f t="shared" si="61"/>
        <v>159727.26799999998</v>
      </c>
      <c r="H142" s="380">
        <f t="shared" si="62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0"/>
        <v>-72386.955999999976</v>
      </c>
      <c r="G143" s="378">
        <f t="shared" si="61"/>
        <v>164888.61599999998</v>
      </c>
      <c r="H143" s="380">
        <f t="shared" si="62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0"/>
        <v>-62830.615999999987</v>
      </c>
      <c r="G144" s="378">
        <f t="shared" si="61"/>
        <v>164888.61599999998</v>
      </c>
      <c r="H144" s="380">
        <f t="shared" si="62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0"/>
        <v>-66133.584000000003</v>
      </c>
      <c r="G145" s="378">
        <f t="shared" si="61"/>
        <v>164387.60399999999</v>
      </c>
      <c r="H145" s="380">
        <f t="shared" si="62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0"/>
        <v>-61160.576000000008</v>
      </c>
      <c r="G146" s="378">
        <f t="shared" si="61"/>
        <v>164331.93599999999</v>
      </c>
      <c r="H146" s="380">
        <f t="shared" si="62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0"/>
        <v>-58033.889999999992</v>
      </c>
      <c r="G147" s="378">
        <f t="shared" si="61"/>
        <v>164266.99</v>
      </c>
      <c r="H147" s="380">
        <f t="shared" si="62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0"/>
        <v>-56328.439999999988</v>
      </c>
      <c r="G148" s="378">
        <f t="shared" si="61"/>
        <v>148531.07999999999</v>
      </c>
      <c r="H148" s="380">
        <f t="shared" si="62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0"/>
        <v>-57894.720000000016</v>
      </c>
      <c r="G149" s="378">
        <f t="shared" si="61"/>
        <v>163942.26</v>
      </c>
      <c r="H149" s="379">
        <f t="shared" si="62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0"/>
        <v>-58904.104000000007</v>
      </c>
      <c r="G150" s="378">
        <f t="shared" si="61"/>
        <v>167796.78400000001</v>
      </c>
      <c r="H150" s="379">
        <f t="shared" si="62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3">C151*(E151-D151)</f>
        <v>-69928.587000000014</v>
      </c>
      <c r="G151" s="378">
        <f t="shared" ref="G151:G190" si="64">IF(C151=0, 0,D151*C151)</f>
        <v>206559.20699999999</v>
      </c>
      <c r="H151" s="379">
        <f t="shared" si="62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3"/>
        <v>-66302.234199999992</v>
      </c>
      <c r="G152" s="378">
        <f t="shared" si="64"/>
        <v>185059.5742</v>
      </c>
      <c r="H152" s="379">
        <f t="shared" si="62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3"/>
        <v>-59729.712599999977</v>
      </c>
      <c r="G153" s="378">
        <f t="shared" si="64"/>
        <v>167542.63259999998</v>
      </c>
      <c r="H153" s="379">
        <f t="shared" si="62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3"/>
        <v>-65233.308000000005</v>
      </c>
      <c r="G154" s="378">
        <f t="shared" si="64"/>
        <v>188202.64799999999</v>
      </c>
      <c r="H154" s="379">
        <f t="shared" si="62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3"/>
        <v>-64902.603600000009</v>
      </c>
      <c r="G155" s="378">
        <f t="shared" si="64"/>
        <v>167102.28360000002</v>
      </c>
      <c r="H155" s="379">
        <f t="shared" si="62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3"/>
        <v>-66452.265800000008</v>
      </c>
      <c r="G156" s="378">
        <f t="shared" si="64"/>
        <v>168143.46580000001</v>
      </c>
      <c r="H156" s="379">
        <f t="shared" si="62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3"/>
        <v>-64191.270599999982</v>
      </c>
      <c r="G157" s="378">
        <f t="shared" si="64"/>
        <v>167068.4106</v>
      </c>
      <c r="H157" s="379">
        <f t="shared" si="62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3"/>
        <v>-53072.044600000016</v>
      </c>
      <c r="G158" s="378">
        <f t="shared" si="64"/>
        <v>155298.88460000002</v>
      </c>
      <c r="H158" s="379">
        <f t="shared" si="62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3"/>
        <v>-54016.789200000007</v>
      </c>
      <c r="G159" s="378">
        <f t="shared" si="64"/>
        <v>166959.04920000001</v>
      </c>
      <c r="H159" s="379">
        <f t="shared" si="62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3"/>
        <v>-40694.080000000002</v>
      </c>
      <c r="G160" s="378">
        <f t="shared" si="64"/>
        <v>148852.48000000001</v>
      </c>
      <c r="H160" s="379">
        <f t="shared" si="62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3"/>
        <v>-41622.116400000006</v>
      </c>
      <c r="G161" s="378">
        <f t="shared" si="64"/>
        <v>161235.47640000001</v>
      </c>
      <c r="H161" s="379">
        <f t="shared" si="62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3"/>
        <v>-39713.673000000003</v>
      </c>
      <c r="G162" s="378">
        <f t="shared" si="64"/>
        <v>166592.253</v>
      </c>
      <c r="H162" s="379">
        <f t="shared" si="62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3"/>
        <v>-39679.2474</v>
      </c>
      <c r="G163" s="378">
        <f t="shared" si="64"/>
        <v>160002.82739999998</v>
      </c>
      <c r="H163" s="379">
        <f t="shared" si="62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3"/>
        <v>-40600.177800000019</v>
      </c>
      <c r="G164" s="378">
        <f t="shared" si="64"/>
        <v>166510.9578</v>
      </c>
      <c r="H164" s="379">
        <f t="shared" si="62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3"/>
        <v>-37192.92720000002</v>
      </c>
      <c r="G165" s="378">
        <f t="shared" si="64"/>
        <v>159811.00720000002</v>
      </c>
      <c r="H165" s="379">
        <f t="shared" si="62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3"/>
        <v>-28198.487200000018</v>
      </c>
      <c r="G166" s="378">
        <f t="shared" si="64"/>
        <v>159811.00720000002</v>
      </c>
      <c r="H166" s="379">
        <f t="shared" si="62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3"/>
        <v>-32939.072999999997</v>
      </c>
      <c r="G167" s="378">
        <f t="shared" si="64"/>
        <v>166785.81299999999</v>
      </c>
      <c r="H167" s="379">
        <f t="shared" si="62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3"/>
        <v>-27080.606799999998</v>
      </c>
      <c r="G168" s="378">
        <f t="shared" si="64"/>
        <v>159610.92679999999</v>
      </c>
      <c r="H168" s="380">
        <f t="shared" si="62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3"/>
        <v>-23278.161400000005</v>
      </c>
      <c r="G169" s="378">
        <f t="shared" si="64"/>
        <v>159479.6814</v>
      </c>
      <c r="H169" s="380">
        <f t="shared" si="62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3"/>
        <v>-27860.058600000004</v>
      </c>
      <c r="G170" s="378">
        <f t="shared" si="64"/>
        <v>166739.35860000001</v>
      </c>
      <c r="H170" s="380">
        <f t="shared" si="62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3"/>
        <v>-29897.277600000016</v>
      </c>
      <c r="G171" s="378">
        <f t="shared" si="64"/>
        <v>166260.29760000002</v>
      </c>
      <c r="H171" s="380">
        <f t="shared" si="62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3"/>
        <v>-34709.179199999977</v>
      </c>
      <c r="G172" s="378">
        <f t="shared" si="64"/>
        <v>165846.07919999998</v>
      </c>
      <c r="H172" s="380">
        <f t="shared" si="62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3"/>
        <v>-41926.063800000004</v>
      </c>
      <c r="G173" s="378">
        <f t="shared" si="64"/>
        <v>165707.6838</v>
      </c>
      <c r="H173" s="380">
        <f t="shared" si="62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3"/>
        <v>-48426.330400000006</v>
      </c>
      <c r="G174" s="378">
        <f t="shared" si="64"/>
        <v>190547.59040000002</v>
      </c>
      <c r="H174" s="380">
        <f t="shared" si="62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3"/>
        <v>-48374.515200000002</v>
      </c>
      <c r="G175" s="378">
        <f t="shared" si="64"/>
        <v>165187.97520000002</v>
      </c>
      <c r="H175" s="379">
        <f t="shared" si="62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3"/>
        <v>-54432.172800000015</v>
      </c>
      <c r="G176" s="378">
        <f t="shared" si="64"/>
        <v>176588.49280000001</v>
      </c>
      <c r="H176" s="379">
        <f t="shared" si="62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3"/>
        <v>-49378.123800000016</v>
      </c>
      <c r="G177" s="378">
        <f t="shared" si="64"/>
        <v>164933.44380000001</v>
      </c>
      <c r="H177" s="379">
        <f t="shared" si="62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3"/>
        <v>-45614.280400000011</v>
      </c>
      <c r="G178" s="378">
        <f t="shared" si="64"/>
        <v>177274.02040000001</v>
      </c>
      <c r="H178" s="379">
        <f t="shared" si="62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3"/>
        <v>-45519.5052</v>
      </c>
      <c r="G179" s="378">
        <f t="shared" si="64"/>
        <v>164849.2452</v>
      </c>
      <c r="H179" s="379">
        <f t="shared" si="62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3"/>
        <v>-45770.165399999983</v>
      </c>
      <c r="G180" s="378">
        <f t="shared" si="64"/>
        <v>164809.56539999999</v>
      </c>
      <c r="H180" s="379">
        <f t="shared" si="62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3"/>
        <v>-41109.240599999997</v>
      </c>
      <c r="G181" s="378">
        <f t="shared" si="64"/>
        <v>164794.08059999999</v>
      </c>
      <c r="H181" s="379">
        <f t="shared" si="62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3"/>
        <v>-37211.283199999991</v>
      </c>
      <c r="G182" s="378">
        <f t="shared" si="64"/>
        <v>158269.10319999998</v>
      </c>
      <c r="H182" s="379">
        <f t="shared" si="62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3"/>
        <v>-38770.067999999999</v>
      </c>
      <c r="G183" s="378">
        <f t="shared" si="64"/>
        <v>164777.628</v>
      </c>
      <c r="H183" s="379">
        <f t="shared" si="62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3"/>
        <v>-33653.890400000018</v>
      </c>
      <c r="G184" s="378">
        <f t="shared" si="64"/>
        <v>157924.0104</v>
      </c>
      <c r="H184" s="379">
        <f t="shared" si="62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3"/>
        <v>-37103.516399999986</v>
      </c>
      <c r="G185" s="378">
        <f t="shared" si="64"/>
        <v>164562.77639999997</v>
      </c>
      <c r="H185" s="379">
        <f t="shared" si="62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3"/>
        <v>-39676.8966</v>
      </c>
      <c r="G186" s="378">
        <f t="shared" si="64"/>
        <v>164523.09660000002</v>
      </c>
      <c r="H186" s="379">
        <f t="shared" si="62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3"/>
        <v>-35572.456799999993</v>
      </c>
      <c r="G187" s="378">
        <f t="shared" si="64"/>
        <v>164483.41680000001</v>
      </c>
      <c r="H187" s="379">
        <f t="shared" si="62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3"/>
        <v>-29514.401999999984</v>
      </c>
      <c r="G188" s="378">
        <f t="shared" si="64"/>
        <v>143679.28200000001</v>
      </c>
      <c r="H188" s="379">
        <f t="shared" si="62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3"/>
        <v>-24105.848799999996</v>
      </c>
      <c r="G189" s="378">
        <f t="shared" si="64"/>
        <v>136358.20879999999</v>
      </c>
      <c r="H189" s="379">
        <f t="shared" si="62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3"/>
        <v>-24823.50120000001</v>
      </c>
      <c r="G190" s="378">
        <f t="shared" si="64"/>
        <v>143649.8412</v>
      </c>
      <c r="H190" s="379">
        <f t="shared" si="62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5">C191*(E191-D191)</f>
        <v>-33713.287800000006</v>
      </c>
      <c r="G191" s="378">
        <f t="shared" ref="G191:G199" si="66">IF(C191=0, 0,D191*C191)</f>
        <v>154198.0478</v>
      </c>
      <c r="H191" s="379">
        <f t="shared" ref="H191:H199" si="67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5"/>
        <v>-34191.285600000003</v>
      </c>
      <c r="G192" s="378">
        <f t="shared" si="66"/>
        <v>158702.04560000001</v>
      </c>
      <c r="H192" s="379">
        <f t="shared" si="67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5"/>
        <v>-33706.974000000009</v>
      </c>
      <c r="G193" s="378">
        <f t="shared" si="66"/>
        <v>158217.734</v>
      </c>
      <c r="H193" s="379">
        <f t="shared" si="67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5"/>
        <v>-35317.9254</v>
      </c>
      <c r="G194" s="378">
        <f t="shared" si="66"/>
        <v>163357.86540000001</v>
      </c>
      <c r="H194" s="379">
        <f t="shared" si="67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5"/>
        <v>-36815.103999999985</v>
      </c>
      <c r="G195" s="378">
        <f t="shared" si="66"/>
        <v>157985.78399999999</v>
      </c>
      <c r="H195" s="379">
        <f t="shared" si="67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5"/>
        <v>-40329.610399999998</v>
      </c>
      <c r="G196" s="378">
        <f t="shared" si="66"/>
        <v>157881.87039999999</v>
      </c>
      <c r="H196" s="379">
        <f t="shared" si="67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5"/>
        <v>-35684.1158</v>
      </c>
      <c r="G197" s="378">
        <f t="shared" si="66"/>
        <v>157782.59580000001</v>
      </c>
      <c r="H197" s="379">
        <f t="shared" si="67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5"/>
        <v>-23709.664000000008</v>
      </c>
      <c r="G198" s="378">
        <f t="shared" si="66"/>
        <v>134887.10400000002</v>
      </c>
      <c r="H198" s="380">
        <f t="shared" si="67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5"/>
        <v>-19054.279999999995</v>
      </c>
      <c r="G199" s="378">
        <f t="shared" si="66"/>
        <v>121666.28</v>
      </c>
      <c r="H199" s="380">
        <f t="shared" si="67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8">C200*(E200-D200)</f>
        <v>-21366.37</v>
      </c>
      <c r="G200" s="378">
        <f t="shared" ref="G200:G208" si="69">IF(C200=0, 0,D200*C200)</f>
        <v>129041.37</v>
      </c>
      <c r="H200" s="380">
        <f t="shared" ref="H200:H208" si="70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8"/>
        <v>-17585.480000000014</v>
      </c>
      <c r="G201" s="378">
        <f t="shared" si="69"/>
        <v>121421.48000000001</v>
      </c>
      <c r="H201" s="380">
        <f t="shared" si="70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8"/>
        <v>-23433.255999999998</v>
      </c>
      <c r="G202" s="378">
        <f t="shared" si="69"/>
        <v>134073.236</v>
      </c>
      <c r="H202" s="380">
        <f t="shared" si="70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8"/>
        <v>-21154.320000000003</v>
      </c>
      <c r="G203" s="378">
        <f t="shared" si="69"/>
        <v>138785.16</v>
      </c>
      <c r="H203" s="380">
        <f t="shared" si="70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8"/>
        <v>-29477.467400000005</v>
      </c>
      <c r="G204" s="378">
        <f t="shared" si="69"/>
        <v>152116.9474</v>
      </c>
      <c r="H204" s="380">
        <f t="shared" si="70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8"/>
        <v>-29453.938799999982</v>
      </c>
      <c r="G205" s="378">
        <f t="shared" si="69"/>
        <v>156191.41879999998</v>
      </c>
      <c r="H205" s="379">
        <f t="shared" si="70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8"/>
        <v>-19172.503200000017</v>
      </c>
      <c r="G206" s="378">
        <f t="shared" si="69"/>
        <v>140043.3432</v>
      </c>
      <c r="H206" s="379">
        <f t="shared" si="70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8"/>
        <v>-13448.017</v>
      </c>
      <c r="G207" s="378">
        <f t="shared" si="69"/>
        <v>132303.45699999999</v>
      </c>
      <c r="H207" s="379">
        <f t="shared" si="70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8"/>
        <v>-12142.820000000009</v>
      </c>
      <c r="G208" s="378">
        <f t="shared" si="69"/>
        <v>126387.82</v>
      </c>
      <c r="H208" s="379">
        <f t="shared" si="70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1">C209*(E209-D209)</f>
        <v>-11873.480000000014</v>
      </c>
      <c r="G209" s="378">
        <f t="shared" ref="G209:G230" si="72">IF(C209=0, 0,D209*C209)</f>
        <v>118633.48000000001</v>
      </c>
      <c r="H209" s="379">
        <f t="shared" ref="H209:H230" si="73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1"/>
        <v>-11929.199999999995</v>
      </c>
      <c r="G210" s="378">
        <f t="shared" si="72"/>
        <v>106009.2</v>
      </c>
      <c r="H210" s="379">
        <f t="shared" si="73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1"/>
        <v>-18473.284199999991</v>
      </c>
      <c r="G211" s="378">
        <f t="shared" si="72"/>
        <v>138853.4442</v>
      </c>
      <c r="H211" s="379">
        <f t="shared" si="73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1"/>
        <v>-18423.393999999993</v>
      </c>
      <c r="G212" s="378">
        <f t="shared" si="72"/>
        <v>146163.554</v>
      </c>
      <c r="H212" s="379">
        <f t="shared" si="73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1"/>
        <v>-17342.266799999998</v>
      </c>
      <c r="G213" s="378">
        <f t="shared" si="72"/>
        <v>138703.7868</v>
      </c>
      <c r="H213" s="379">
        <f t="shared" si="73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1"/>
        <v>-17312.610000000008</v>
      </c>
      <c r="G214" s="378">
        <f t="shared" si="72"/>
        <v>146094.13</v>
      </c>
      <c r="H214" s="379">
        <f t="shared" si="73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1"/>
        <v>-16618.370000000006</v>
      </c>
      <c r="G215" s="378">
        <f t="shared" si="72"/>
        <v>146094.13</v>
      </c>
      <c r="H215" s="379">
        <f t="shared" si="73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1"/>
        <v>-18614.310000000012</v>
      </c>
      <c r="G216" s="378">
        <f t="shared" si="72"/>
        <v>146094.13</v>
      </c>
      <c r="H216" s="379">
        <f t="shared" si="73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1"/>
        <v>-10717.330000000011</v>
      </c>
      <c r="G217" s="378">
        <f t="shared" si="72"/>
        <v>146094.13</v>
      </c>
      <c r="H217" s="379">
        <f t="shared" si="73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1"/>
        <v>-13335.061799999996</v>
      </c>
      <c r="G218" s="378">
        <f t="shared" si="72"/>
        <v>146939.08179999999</v>
      </c>
      <c r="H218" s="379">
        <f t="shared" si="73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1"/>
        <v>-14034.101799999982</v>
      </c>
      <c r="G219" s="378">
        <f t="shared" si="72"/>
        <v>146939.08179999999</v>
      </c>
      <c r="H219" s="379">
        <f t="shared" si="73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1"/>
        <v>-18125.222999999994</v>
      </c>
      <c r="G220" s="378">
        <f t="shared" si="72"/>
        <v>152910.723</v>
      </c>
      <c r="H220" s="379">
        <f t="shared" si="73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1"/>
        <v>-17204.112599999997</v>
      </c>
      <c r="G221" s="378">
        <f t="shared" si="72"/>
        <v>152812.03260000001</v>
      </c>
      <c r="H221" s="379">
        <f t="shared" si="73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1"/>
        <v>-21007.348200000015</v>
      </c>
      <c r="G222" s="378">
        <f t="shared" si="72"/>
        <v>152777.3082</v>
      </c>
      <c r="H222" s="379">
        <f t="shared" si="73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1"/>
        <v>-23836.109799999987</v>
      </c>
      <c r="G223" s="378">
        <f t="shared" si="72"/>
        <v>154748.68979999999</v>
      </c>
      <c r="H223" s="379">
        <f t="shared" si="73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1"/>
        <v>-28747.721799999992</v>
      </c>
      <c r="G224" s="378">
        <f t="shared" si="72"/>
        <v>157458.96179999999</v>
      </c>
      <c r="H224" s="379">
        <f t="shared" si="73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1"/>
        <v>-26852.387599999998</v>
      </c>
      <c r="G225" s="378">
        <f t="shared" si="72"/>
        <v>154703.22759999998</v>
      </c>
      <c r="H225" s="379">
        <f t="shared" si="73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1"/>
        <v>-32892.451199999996</v>
      </c>
      <c r="G226" s="378">
        <f t="shared" si="72"/>
        <v>157338.5912</v>
      </c>
      <c r="H226" s="379">
        <f t="shared" si="73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1"/>
        <v>-28045.401999999998</v>
      </c>
      <c r="G227" s="378">
        <f t="shared" si="72"/>
        <v>157325.32200000001</v>
      </c>
      <c r="H227" s="380">
        <f t="shared" si="73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1"/>
        <v>-28056.67200000001</v>
      </c>
      <c r="G228" s="378">
        <f t="shared" si="72"/>
        <v>154608.592</v>
      </c>
      <c r="H228" s="380">
        <f t="shared" si="73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1"/>
        <v>-34756.773799999995</v>
      </c>
      <c r="G229" s="378">
        <f t="shared" si="72"/>
        <v>157212.5338</v>
      </c>
      <c r="H229" s="380">
        <f t="shared" si="73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1"/>
        <v>-34901.771399999991</v>
      </c>
      <c r="G230" s="378">
        <f t="shared" si="72"/>
        <v>159747.97140000001</v>
      </c>
      <c r="H230" s="380">
        <f t="shared" si="73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4">C231*(E231-D231)</f>
        <v>-36344.291399999995</v>
      </c>
      <c r="G231" s="378">
        <f t="shared" ref="G231:G246" si="75">IF(C231=0, 0,D231*C231)</f>
        <v>166350.4914</v>
      </c>
      <c r="H231" s="380">
        <f t="shared" ref="H231:H246" si="76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4"/>
        <v>-29806.304399999986</v>
      </c>
      <c r="G232" s="378">
        <f t="shared" si="75"/>
        <v>159588.28439999997</v>
      </c>
      <c r="H232" s="380">
        <f t="shared" si="76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4"/>
        <v>-27362.67760000001</v>
      </c>
      <c r="G233" s="378">
        <f t="shared" si="75"/>
        <v>154100.15760000001</v>
      </c>
      <c r="H233" s="380">
        <f t="shared" si="76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4"/>
        <v>-25413.691800000004</v>
      </c>
      <c r="G234" s="378">
        <f t="shared" si="75"/>
        <v>152157.7518</v>
      </c>
      <c r="H234" s="379">
        <f t="shared" si="76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4"/>
        <v>-18660.303400000012</v>
      </c>
      <c r="G235" s="378">
        <f t="shared" si="75"/>
        <v>145445.88340000002</v>
      </c>
      <c r="H235" s="379">
        <f t="shared" si="76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4"/>
        <v>-16029.133799999994</v>
      </c>
      <c r="G236" s="378">
        <f t="shared" si="75"/>
        <v>145331.33379999999</v>
      </c>
      <c r="H236" s="379">
        <f t="shared" si="76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4"/>
        <v>-13680.976200000003</v>
      </c>
      <c r="G237" s="378">
        <f t="shared" si="75"/>
        <v>137741.23620000001</v>
      </c>
      <c r="H237" s="379">
        <f t="shared" si="76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4"/>
        <v>-9402.4621999999927</v>
      </c>
      <c r="G238" s="378">
        <f t="shared" si="75"/>
        <v>122097.06219999999</v>
      </c>
      <c r="H238" s="379">
        <f t="shared" si="76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4"/>
        <v>-2780.8000000000065</v>
      </c>
      <c r="G239" s="378">
        <f t="shared" si="75"/>
        <v>94520.8</v>
      </c>
      <c r="H239" s="379">
        <f t="shared" si="76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4"/>
        <v>-2111.0000000000005</v>
      </c>
      <c r="G240" s="378">
        <f t="shared" si="75"/>
        <v>86111</v>
      </c>
      <c r="H240" s="379">
        <f t="shared" si="76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4"/>
        <v>-7950.599999999994</v>
      </c>
      <c r="G241" s="378">
        <f t="shared" si="75"/>
        <v>101790.59999999999</v>
      </c>
      <c r="H241" s="379">
        <f t="shared" si="76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4"/>
        <v>-7870.8499999999922</v>
      </c>
      <c r="G242" s="378">
        <f t="shared" si="75"/>
        <v>109530.84999999999</v>
      </c>
      <c r="H242" s="379">
        <f t="shared" si="76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4"/>
        <v>-2961.0000000000055</v>
      </c>
      <c r="G243" s="378">
        <f t="shared" si="75"/>
        <v>101541</v>
      </c>
      <c r="H243" s="379">
        <f t="shared" si="76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4"/>
        <v>-3051.400000000001</v>
      </c>
      <c r="G244" s="378">
        <f t="shared" si="75"/>
        <v>93416.4</v>
      </c>
      <c r="H244" s="379">
        <f t="shared" si="76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4"/>
        <v>-3026.4999999999986</v>
      </c>
      <c r="G245" s="378">
        <f t="shared" si="75"/>
        <v>85176.5</v>
      </c>
      <c r="H245" s="379">
        <f t="shared" si="76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4"/>
        <v>-4876.1226000000042</v>
      </c>
      <c r="G246" s="378">
        <f t="shared" si="75"/>
        <v>88034.802599999995</v>
      </c>
      <c r="H246" s="379">
        <f t="shared" si="76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7">C249*(E249-D249)</f>
        <v>-5163.5724000000046</v>
      </c>
      <c r="G249" s="378">
        <f t="shared" ref="G249:G254" si="78">IF(C249=0, 0,D249*C249)</f>
        <v>103949.79240000001</v>
      </c>
      <c r="H249" s="379">
        <f t="shared" ref="H249:H254" si="79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7"/>
        <v>-7946.8199999999852</v>
      </c>
      <c r="G250" s="378">
        <f t="shared" si="78"/>
        <v>111789.71999999999</v>
      </c>
      <c r="H250" s="380">
        <f t="shared" si="79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7"/>
        <v>-7946.7637999999934</v>
      </c>
      <c r="G251" s="378">
        <f t="shared" si="78"/>
        <v>119564.66379999999</v>
      </c>
      <c r="H251" s="379">
        <f t="shared" si="79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7"/>
        <v>-11864.04560000001</v>
      </c>
      <c r="G252" s="378">
        <f t="shared" si="78"/>
        <v>127187.60560000001</v>
      </c>
      <c r="H252" s="379">
        <f t="shared" si="79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7"/>
        <v>-11894.083199999997</v>
      </c>
      <c r="G253" s="378">
        <f t="shared" si="78"/>
        <v>134727.64319999999</v>
      </c>
      <c r="H253" s="379">
        <f t="shared" si="79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7"/>
        <v>-7970.5317999999861</v>
      </c>
      <c r="G254" s="378">
        <f t="shared" si="78"/>
        <v>126902.75179999998</v>
      </c>
      <c r="H254" s="379">
        <f t="shared" si="79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0">C260*(E260-D260)</f>
        <v>-5839.4414759999936</v>
      </c>
      <c r="G260" s="378">
        <f t="shared" ref="G260:G266" si="81">IF(C260=0, 0,D260*C260)</f>
        <v>126153.70147599999</v>
      </c>
      <c r="H260" s="379">
        <f t="shared" ref="H260:H266" si="82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0"/>
        <v>-7235.2097400000011</v>
      </c>
      <c r="G261" s="378">
        <f t="shared" si="81"/>
        <v>126013.86974000001</v>
      </c>
      <c r="H261" s="379">
        <f t="shared" si="82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0"/>
        <v>-6801.3106039999893</v>
      </c>
      <c r="G262" s="378">
        <f t="shared" si="81"/>
        <v>125579.970604</v>
      </c>
      <c r="H262" s="379">
        <f t="shared" si="82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0"/>
        <v>-15816.44348</v>
      </c>
      <c r="G263" s="378">
        <f t="shared" si="81"/>
        <v>134522.96348000001</v>
      </c>
      <c r="H263" s="380">
        <f t="shared" si="82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0"/>
        <v>-15980.450220000002</v>
      </c>
      <c r="G264" s="378">
        <f t="shared" si="81"/>
        <v>140422.97021999999</v>
      </c>
      <c r="H264" s="380">
        <f t="shared" si="82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0"/>
        <v>-16022.453030000013</v>
      </c>
      <c r="G265" s="378">
        <f t="shared" si="81"/>
        <v>144766.97303000002</v>
      </c>
      <c r="H265" s="380">
        <f t="shared" si="82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0"/>
        <v>-15995.457559999995</v>
      </c>
      <c r="G266" s="378">
        <f t="shared" si="81"/>
        <v>149041.97756</v>
      </c>
      <c r="H266" s="380">
        <f t="shared" si="82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3">C267*(E267-D267)</f>
        <v>-19058.277097999995</v>
      </c>
      <c r="G267" s="378">
        <f t="shared" ref="G267:G274" si="84">IF(C267=0, 0,D267*C267)</f>
        <v>151845.05709799999</v>
      </c>
      <c r="H267" s="380">
        <f t="shared" ref="H267:H274" si="85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3"/>
        <v>-16640.780505999985</v>
      </c>
      <c r="G268" s="378">
        <f t="shared" si="84"/>
        <v>151797.06050599998</v>
      </c>
      <c r="H268" s="380">
        <f t="shared" si="85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3"/>
        <v>-16830.340505999982</v>
      </c>
      <c r="G269" s="378">
        <f t="shared" si="84"/>
        <v>151797.06050599998</v>
      </c>
      <c r="H269" s="380">
        <f t="shared" si="85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3"/>
        <v>-18246.039857999996</v>
      </c>
      <c r="G270" s="378">
        <f t="shared" si="84"/>
        <v>154609.05985799999</v>
      </c>
      <c r="H270" s="379">
        <f t="shared" si="85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3"/>
        <v>-20423.199632000014</v>
      </c>
      <c r="G271" s="378">
        <f t="shared" si="84"/>
        <v>157431.05963200002</v>
      </c>
      <c r="H271" s="379">
        <f t="shared" si="85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3"/>
        <v>-20451.260000000017</v>
      </c>
      <c r="G272" s="378">
        <f t="shared" si="84"/>
        <v>159151.26</v>
      </c>
      <c r="H272" s="379">
        <f t="shared" si="85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3"/>
        <v>-12770.498441999989</v>
      </c>
      <c r="G273" s="378">
        <f t="shared" si="84"/>
        <v>154553.19844199999</v>
      </c>
      <c r="H273" s="379">
        <f t="shared" si="85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3"/>
        <v>-12774.627693999981</v>
      </c>
      <c r="G274" s="378">
        <f t="shared" si="84"/>
        <v>148697.32769399998</v>
      </c>
      <c r="H274" s="379">
        <f t="shared" si="85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6">C275*(E275-D275)</f>
        <v>-10733.467693999992</v>
      </c>
      <c r="G275" s="378">
        <f t="shared" ref="G275:G286" si="87">IF(C275=0, 0,D275*C275)</f>
        <v>148697.32769399998</v>
      </c>
      <c r="H275" s="379">
        <f t="shared" ref="H275:H286" si="88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6"/>
        <v>-14237.112315999999</v>
      </c>
      <c r="G276" s="378">
        <f t="shared" si="87"/>
        <v>151573.33231600001</v>
      </c>
      <c r="H276" s="379">
        <f t="shared" si="88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6"/>
        <v>-14933.404899999989</v>
      </c>
      <c r="G277" s="378">
        <f t="shared" si="87"/>
        <v>148629.38489999998</v>
      </c>
      <c r="H277" s="379">
        <f t="shared" si="88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6"/>
        <v>-14951.241703999996</v>
      </c>
      <c r="G278" s="378">
        <f t="shared" si="87"/>
        <v>151529.221704</v>
      </c>
      <c r="H278" s="379">
        <f t="shared" si="88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6"/>
        <v>-14945.406348000004</v>
      </c>
      <c r="G279" s="378">
        <f t="shared" si="87"/>
        <v>154405.386348</v>
      </c>
      <c r="H279" s="379">
        <f t="shared" si="88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6"/>
        <v>-18303.73</v>
      </c>
      <c r="G280" s="378">
        <f t="shared" si="87"/>
        <v>158903.73000000001</v>
      </c>
      <c r="H280" s="379">
        <f t="shared" si="88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6"/>
        <v>-7311.0640000000021</v>
      </c>
      <c r="G281" s="378">
        <f t="shared" si="87"/>
        <v>148151.10399999999</v>
      </c>
      <c r="H281" s="379">
        <f t="shared" si="88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6"/>
        <v>-7285.3417480000098</v>
      </c>
      <c r="G282" s="378">
        <f t="shared" si="87"/>
        <v>143571.38174800001</v>
      </c>
      <c r="H282" s="379">
        <f t="shared" si="88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6"/>
        <v>-1007.5158000000105</v>
      </c>
      <c r="G283" s="378">
        <f t="shared" si="87"/>
        <v>138987.71580000001</v>
      </c>
      <c r="H283" s="379">
        <f t="shared" si="88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6"/>
        <v>-1091.5898499999998</v>
      </c>
      <c r="G284" s="378">
        <f t="shared" si="87"/>
        <v>127941.78985</v>
      </c>
      <c r="H284" s="379">
        <f t="shared" si="88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6"/>
        <v>-1074.5375999999919</v>
      </c>
      <c r="G285" s="378">
        <f t="shared" si="87"/>
        <v>124522.1376</v>
      </c>
      <c r="H285" s="379">
        <f t="shared" si="88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6"/>
        <v>-975.11200799999187</v>
      </c>
      <c r="G286" s="378">
        <f t="shared" si="87"/>
        <v>131005.31200799999</v>
      </c>
      <c r="H286" s="379">
        <f t="shared" si="88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89">C288*(E288-D288)</f>
        <v>-320.8720079999913</v>
      </c>
      <c r="G288" s="378">
        <f t="shared" ref="G288:G297" si="90">IF(C288=0, 0,D288*C288)</f>
        <v>131005.31200799999</v>
      </c>
      <c r="H288" s="379">
        <f t="shared" ref="H288:H297" si="91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89"/>
        <v>-3298.169357999996</v>
      </c>
      <c r="G289" s="378">
        <f t="shared" si="90"/>
        <v>138935.309358</v>
      </c>
      <c r="H289" s="379">
        <f t="shared" si="91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89"/>
        <v>-3293.1673579999938</v>
      </c>
      <c r="G290" s="378">
        <f t="shared" si="90"/>
        <v>146745.30735799999</v>
      </c>
      <c r="H290" s="379">
        <f t="shared" si="91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89"/>
        <v>1163.524950000012</v>
      </c>
      <c r="G291" s="378">
        <f t="shared" si="90"/>
        <v>130665.83504999999</v>
      </c>
      <c r="H291" s="379">
        <f t="shared" si="91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89"/>
        <v>1293.5203380000021</v>
      </c>
      <c r="G292" s="378">
        <f t="shared" si="90"/>
        <v>122475.839662</v>
      </c>
      <c r="H292" s="379">
        <f t="shared" si="91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89"/>
        <v>1201.2174379999781</v>
      </c>
      <c r="G293" s="378">
        <f t="shared" si="90"/>
        <v>138341.022562</v>
      </c>
      <c r="H293" s="379">
        <f t="shared" si="91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89"/>
        <v>-3368.3391059999908</v>
      </c>
      <c r="G294" s="378">
        <f t="shared" si="90"/>
        <v>143066.01910599999</v>
      </c>
      <c r="H294" s="379">
        <f t="shared" si="91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89"/>
        <v>-3374.3343760000034</v>
      </c>
      <c r="G295" s="378">
        <f t="shared" si="90"/>
        <v>147740.01437600001</v>
      </c>
      <c r="H295" s="379">
        <f t="shared" si="91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89"/>
        <v>-1890.1133999999961</v>
      </c>
      <c r="G296" s="378">
        <f t="shared" si="90"/>
        <v>154028.27340000001</v>
      </c>
      <c r="H296" s="379">
        <f t="shared" si="91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89"/>
        <v>-17012.580000000009</v>
      </c>
      <c r="G297" s="378">
        <f t="shared" si="90"/>
        <v>159012.58000000002</v>
      </c>
      <c r="H297" s="379">
        <f t="shared" si="91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2">C301*(E301-D301)</f>
        <v>-19935.600000000009</v>
      </c>
      <c r="G301" s="378">
        <f t="shared" ref="G301:G308" si="93">IF(C301=0, 0,D301*C301)</f>
        <v>187335.6</v>
      </c>
      <c r="H301" s="380">
        <f t="shared" ref="H301:H308" si="94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2"/>
        <v>-19900.075000000015</v>
      </c>
      <c r="G302" s="378">
        <f t="shared" si="93"/>
        <v>194275.07500000001</v>
      </c>
      <c r="H302" s="380">
        <f t="shared" si="94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2"/>
        <v>-22705.387499999997</v>
      </c>
      <c r="G303" s="378">
        <f t="shared" si="93"/>
        <v>194205.38750000001</v>
      </c>
      <c r="H303" s="380">
        <f t="shared" si="94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2"/>
        <v>-29391.250000000004</v>
      </c>
      <c r="G304" s="378">
        <f t="shared" si="93"/>
        <v>194141.25</v>
      </c>
      <c r="H304" s="380">
        <f t="shared" si="94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2"/>
        <v>-34359.325000000004</v>
      </c>
      <c r="G305" s="378">
        <f t="shared" si="93"/>
        <v>194109.32500000001</v>
      </c>
      <c r="H305" s="379">
        <f t="shared" si="94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2"/>
        <v>-16630.000000000004</v>
      </c>
      <c r="G306" s="378">
        <f t="shared" si="93"/>
        <v>158130</v>
      </c>
      <c r="H306" s="379">
        <f t="shared" si="94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2"/>
        <v>-21229.999999999996</v>
      </c>
      <c r="G307" s="378">
        <f t="shared" si="93"/>
        <v>171820</v>
      </c>
      <c r="H307" s="379">
        <f t="shared" si="94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2"/>
        <v>6109.9988400000047</v>
      </c>
      <c r="G308" s="378">
        <f t="shared" si="93"/>
        <v>118887.84116000001</v>
      </c>
      <c r="H308" s="379">
        <f t="shared" si="94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5">C309*(E309-D309)</f>
        <v>822.70680000000016</v>
      </c>
      <c r="G309" s="378">
        <f t="shared" ref="G309:G326" si="96">IF(C309=0, 0,D309*C309)</f>
        <v>126917.6532</v>
      </c>
      <c r="H309" s="379">
        <f t="shared" ref="H309:H326" si="97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5"/>
        <v>83.308799999990825</v>
      </c>
      <c r="G310" s="378">
        <f t="shared" si="96"/>
        <v>134772.8112</v>
      </c>
      <c r="H310" s="379">
        <f t="shared" si="97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5"/>
        <v>-4985.4834000000074</v>
      </c>
      <c r="G311" s="378">
        <f t="shared" si="96"/>
        <v>139206.5834</v>
      </c>
      <c r="H311" s="379">
        <f t="shared" si="97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5"/>
        <v>18978.923399999992</v>
      </c>
      <c r="G312" s="378">
        <f t="shared" si="96"/>
        <v>74535.756600000008</v>
      </c>
      <c r="H312" s="379">
        <f t="shared" si="97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5"/>
        <v>18638.087600000006</v>
      </c>
      <c r="G313" s="378">
        <f t="shared" si="96"/>
        <v>65051.332399999999</v>
      </c>
      <c r="H313" s="379">
        <f t="shared" si="97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5"/>
        <v>18627.5</v>
      </c>
      <c r="G314" s="378">
        <f t="shared" si="96"/>
        <v>70822.5</v>
      </c>
      <c r="H314" s="379">
        <f t="shared" si="97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5"/>
        <v>20177.499999999996</v>
      </c>
      <c r="G315" s="378">
        <f t="shared" si="96"/>
        <v>70822.5</v>
      </c>
      <c r="H315" s="379">
        <f t="shared" si="97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5"/>
        <v>21382.430000000011</v>
      </c>
      <c r="G316" s="378">
        <f t="shared" si="96"/>
        <v>70717.569999999992</v>
      </c>
      <c r="H316" s="379">
        <f t="shared" si="97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5"/>
        <v>20612.23</v>
      </c>
      <c r="G317" s="378">
        <f t="shared" si="96"/>
        <v>70637.77</v>
      </c>
      <c r="H317" s="379">
        <f t="shared" si="97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5"/>
        <v>22311.999999999993</v>
      </c>
      <c r="G318" s="378">
        <f t="shared" si="96"/>
        <v>70138</v>
      </c>
      <c r="H318" s="379">
        <f t="shared" si="97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5"/>
        <v>20873</v>
      </c>
      <c r="G319" s="378">
        <f t="shared" si="96"/>
        <v>70127</v>
      </c>
      <c r="H319" s="379">
        <f t="shared" si="97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5"/>
        <v>20073</v>
      </c>
      <c r="G320" s="378">
        <f t="shared" si="96"/>
        <v>70127</v>
      </c>
      <c r="H320" s="379">
        <f t="shared" si="97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5"/>
        <v>17654.651999999998</v>
      </c>
      <c r="G321" s="378">
        <f t="shared" si="96"/>
        <v>87765.347999999998</v>
      </c>
      <c r="H321" s="380">
        <f t="shared" si="97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5"/>
        <v>16484.261999999992</v>
      </c>
      <c r="G322" s="378">
        <f t="shared" si="96"/>
        <v>87375.737999999998</v>
      </c>
      <c r="H322" s="380">
        <f t="shared" si="97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5"/>
        <v>20939.061000000002</v>
      </c>
      <c r="G323" s="378">
        <f t="shared" si="96"/>
        <v>78335.938999999998</v>
      </c>
      <c r="H323" s="380">
        <f t="shared" si="97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5"/>
        <v>20604.060000000005</v>
      </c>
      <c r="G324" s="378">
        <f t="shared" si="96"/>
        <v>87275.94</v>
      </c>
      <c r="H324" s="380">
        <f t="shared" si="97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5"/>
        <v>17593.872000000007</v>
      </c>
      <c r="G325" s="378">
        <f t="shared" si="96"/>
        <v>87166.127999999997</v>
      </c>
      <c r="H325" s="380">
        <f t="shared" si="97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5"/>
        <v>16453.871999999999</v>
      </c>
      <c r="G326" s="378">
        <f t="shared" si="96"/>
        <v>87166.127999999997</v>
      </c>
      <c r="H326" s="380">
        <f t="shared" si="97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8">C327*(E327-D327)</f>
        <v>19333.872000000003</v>
      </c>
      <c r="G327" s="378">
        <f t="shared" ref="G327:G341" si="99">IF(C327=0, 0,D327*C327)</f>
        <v>87166.127999999997</v>
      </c>
      <c r="H327" s="380">
        <f t="shared" ref="H327:H341" si="100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8"/>
        <v>19450.98</v>
      </c>
      <c r="G328" s="378">
        <f t="shared" si="99"/>
        <v>87049.02</v>
      </c>
      <c r="H328" s="380">
        <f t="shared" si="100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8"/>
        <v>17423.978999999996</v>
      </c>
      <c r="G329" s="378">
        <f t="shared" si="99"/>
        <v>88777.021000000008</v>
      </c>
      <c r="H329" s="380">
        <f t="shared" si="100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8"/>
        <v>11978.979600000011</v>
      </c>
      <c r="G330" s="378">
        <f t="shared" si="99"/>
        <v>102078.02039999999</v>
      </c>
      <c r="H330" s="380">
        <f t="shared" si="100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8"/>
        <v>13568.870699999996</v>
      </c>
      <c r="G331" s="378">
        <f t="shared" si="99"/>
        <v>102006.1293</v>
      </c>
      <c r="H331" s="380">
        <f t="shared" si="100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8"/>
        <v>12886.949999999995</v>
      </c>
      <c r="G332" s="378">
        <f t="shared" si="99"/>
        <v>86653.05</v>
      </c>
      <c r="H332" s="380">
        <f t="shared" si="100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8"/>
        <v>13051.947999999999</v>
      </c>
      <c r="G333" s="378">
        <f t="shared" si="99"/>
        <v>103078.052</v>
      </c>
      <c r="H333" s="380">
        <f t="shared" si="100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8"/>
        <v>13089.952800000001</v>
      </c>
      <c r="G334" s="378">
        <f t="shared" si="99"/>
        <v>106358.0472</v>
      </c>
      <c r="H334" s="380">
        <f t="shared" si="100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8"/>
        <v>13075.699000000004</v>
      </c>
      <c r="G335" s="378">
        <f t="shared" si="99"/>
        <v>94759.300999999992</v>
      </c>
      <c r="H335" s="380">
        <f t="shared" si="100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8"/>
        <v>13867.271999999995</v>
      </c>
      <c r="G336" s="378">
        <f>IF(C336=0, 0,D336*C336)</f>
        <v>86212.728000000003</v>
      </c>
      <c r="H336" s="380">
        <f t="shared" si="100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8"/>
        <v>17083.611900000004</v>
      </c>
      <c r="G337" s="378">
        <f t="shared" si="99"/>
        <v>74235.388099999996</v>
      </c>
      <c r="H337" s="380">
        <f t="shared" si="100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8"/>
        <v>13252.614000000001</v>
      </c>
      <c r="G338" s="378">
        <f t="shared" si="99"/>
        <v>85867.385999999999</v>
      </c>
      <c r="H338" s="380">
        <f t="shared" si="100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8"/>
        <v>10351.611600000004</v>
      </c>
      <c r="G339" s="378">
        <f t="shared" si="99"/>
        <v>95446.388400000011</v>
      </c>
      <c r="H339" s="380">
        <f t="shared" si="100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8"/>
        <v>12307.2804</v>
      </c>
      <c r="G340" s="378">
        <f t="shared" si="99"/>
        <v>80602.719600000011</v>
      </c>
      <c r="H340" s="380">
        <f t="shared" si="100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8"/>
        <v>11781.900000000011</v>
      </c>
      <c r="G341" s="378">
        <f t="shared" si="99"/>
        <v>80387.100000000006</v>
      </c>
      <c r="H341" s="380">
        <f t="shared" si="100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1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2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1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2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1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2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1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2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1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2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1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2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1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2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1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2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1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2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1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2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1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2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1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2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1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2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1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2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1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2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1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2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1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2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1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2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1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2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1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2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1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2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1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2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1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2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1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2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1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2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1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2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1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2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1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2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1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1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1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3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1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3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1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3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1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3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1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3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1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3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1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3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1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3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1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3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1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3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1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3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1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3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1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3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1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1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1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4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1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4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1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4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1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4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1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4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1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4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1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4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1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4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1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4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1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4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1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4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1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4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1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4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1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4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1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4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1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4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1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4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1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4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1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4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5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4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5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4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5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4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5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4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5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4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5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4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5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4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5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4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5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4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5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4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5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4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5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4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5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4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5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4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5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4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5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4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5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4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5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4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5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4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5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4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5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4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5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4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5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4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5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4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5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4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5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4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5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4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5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4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5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4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5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4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5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4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5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4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5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4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5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4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5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4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5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4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5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4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5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4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5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4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5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4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5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4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5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5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5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5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5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5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5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5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5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5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5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5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5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5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5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5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5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5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5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5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5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5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5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6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6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6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6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6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6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6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6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6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6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6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6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6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6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6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6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7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6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7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6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7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6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7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6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7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6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7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6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7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6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7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6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7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6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7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6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7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6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7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6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7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6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7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6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7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6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7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6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7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6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7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6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7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6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7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6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7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6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7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6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7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6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7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6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7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6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7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6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7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6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7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6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7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6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7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6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7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6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7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6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7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6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7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6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7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6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7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6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7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6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7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6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7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6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7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6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7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6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7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6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7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6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7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6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7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6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7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6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7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6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7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6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7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8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7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8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7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8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7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8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7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8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7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8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7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8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7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8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7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8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7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8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7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8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7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8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7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8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7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8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7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8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7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7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7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09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7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09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7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09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7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09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7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09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7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09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7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09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7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09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7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09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7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09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7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7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0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7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0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7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0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7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0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7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0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7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0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7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0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7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0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7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0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7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0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0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0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0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0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0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0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0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31" priority="108">
      <formula>F97&gt;0</formula>
    </cfRule>
    <cfRule type="expression" dxfId="1030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29" priority="101">
      <formula>F90&gt;0</formula>
    </cfRule>
    <cfRule type="expression" dxfId="1028" priority="102">
      <formula>F90&lt;0</formula>
    </cfRule>
  </conditionalFormatting>
  <conditionalFormatting sqref="H90:H96">
    <cfRule type="expression" dxfId="1027" priority="97">
      <formula>H90&gt;0</formula>
    </cfRule>
    <cfRule type="expression" dxfId="1026" priority="98">
      <formula>H90&lt;0</formula>
    </cfRule>
  </conditionalFormatting>
  <conditionalFormatting sqref="Q8">
    <cfRule type="expression" dxfId="1025" priority="83">
      <formula>Q8&gt;0</formula>
    </cfRule>
    <cfRule type="expression" dxfId="1024" priority="84">
      <formula>Q8&lt;0</formula>
    </cfRule>
  </conditionalFormatting>
  <conditionalFormatting sqref="Q7">
    <cfRule type="expression" dxfId="1023" priority="85">
      <formula>Q7&gt;0</formula>
    </cfRule>
    <cfRule type="expression" dxfId="1022" priority="86">
      <formula>Q7&lt;0</formula>
    </cfRule>
  </conditionalFormatting>
  <conditionalFormatting sqref="F198:F204">
    <cfRule type="expression" dxfId="1021" priority="57">
      <formula>F198&gt;0</formula>
    </cfRule>
    <cfRule type="expression" dxfId="1020" priority="58">
      <formula>F198&lt;0</formula>
    </cfRule>
  </conditionalFormatting>
  <conditionalFormatting sqref="F123:F141 H123:H141">
    <cfRule type="expression" dxfId="1019" priority="79">
      <formula>F123&gt;0</formula>
    </cfRule>
    <cfRule type="expression" dxfId="1018" priority="80">
      <formula>F123&lt;0</formula>
    </cfRule>
  </conditionalFormatting>
  <conditionalFormatting sqref="F116:F122">
    <cfRule type="expression" dxfId="1017" priority="77">
      <formula>F116&gt;0</formula>
    </cfRule>
    <cfRule type="expression" dxfId="1016" priority="78">
      <formula>F116&lt;0</formula>
    </cfRule>
  </conditionalFormatting>
  <conditionalFormatting sqref="H116:H122">
    <cfRule type="expression" dxfId="1015" priority="75">
      <formula>H116&gt;0</formula>
    </cfRule>
    <cfRule type="expression" dxfId="1014" priority="76">
      <formula>H116&lt;0</formula>
    </cfRule>
  </conditionalFormatting>
  <conditionalFormatting sqref="F149:F167 H149:H167">
    <cfRule type="expression" dxfId="1013" priority="73">
      <formula>F149&gt;0</formula>
    </cfRule>
    <cfRule type="expression" dxfId="1012" priority="74">
      <formula>F149&lt;0</formula>
    </cfRule>
  </conditionalFormatting>
  <conditionalFormatting sqref="F142:F148">
    <cfRule type="expression" dxfId="1011" priority="71">
      <formula>F142&gt;0</formula>
    </cfRule>
    <cfRule type="expression" dxfId="1010" priority="72">
      <formula>F142&lt;0</formula>
    </cfRule>
  </conditionalFormatting>
  <conditionalFormatting sqref="H142:H148">
    <cfRule type="expression" dxfId="1009" priority="69">
      <formula>H142&gt;0</formula>
    </cfRule>
    <cfRule type="expression" dxfId="1008" priority="70">
      <formula>H142&lt;0</formula>
    </cfRule>
  </conditionalFormatting>
  <conditionalFormatting sqref="F175:F192 H175:H192">
    <cfRule type="expression" dxfId="1007" priority="67">
      <formula>F175&gt;0</formula>
    </cfRule>
    <cfRule type="expression" dxfId="1006" priority="68">
      <formula>F175&lt;0</formula>
    </cfRule>
  </conditionalFormatting>
  <conditionalFormatting sqref="F168:F174">
    <cfRule type="expression" dxfId="1005" priority="65">
      <formula>F168&gt;0</formula>
    </cfRule>
    <cfRule type="expression" dxfId="1004" priority="66">
      <formula>F168&lt;0</formula>
    </cfRule>
  </conditionalFormatting>
  <conditionalFormatting sqref="H168:H174">
    <cfRule type="expression" dxfId="1003" priority="63">
      <formula>H168&gt;0</formula>
    </cfRule>
    <cfRule type="expression" dxfId="1002" priority="64">
      <formula>H168&lt;0</formula>
    </cfRule>
  </conditionalFormatting>
  <conditionalFormatting sqref="F193:F197 H193:H197">
    <cfRule type="expression" dxfId="1001" priority="61">
      <formula>F193&gt;0</formula>
    </cfRule>
    <cfRule type="expression" dxfId="1000" priority="62">
      <formula>F193&lt;0</formula>
    </cfRule>
  </conditionalFormatting>
  <conditionalFormatting sqref="F205:F220 H205:H220">
    <cfRule type="expression" dxfId="999" priority="59">
      <formula>F205&gt;0</formula>
    </cfRule>
    <cfRule type="expression" dxfId="998" priority="60">
      <formula>F205&lt;0</formula>
    </cfRule>
  </conditionalFormatting>
  <conditionalFormatting sqref="H198:H204">
    <cfRule type="expression" dxfId="997" priority="55">
      <formula>H198&gt;0</formula>
    </cfRule>
    <cfRule type="expression" dxfId="996" priority="56">
      <formula>H198&lt;0</formula>
    </cfRule>
  </conditionalFormatting>
  <conditionalFormatting sqref="F221 H221">
    <cfRule type="expression" dxfId="995" priority="53">
      <formula>F221&gt;0</formula>
    </cfRule>
    <cfRule type="expression" dxfId="994" priority="54">
      <formula>F221&lt;0</formula>
    </cfRule>
  </conditionalFormatting>
  <conditionalFormatting sqref="F222:F226 H222:H226">
    <cfRule type="expression" dxfId="993" priority="51">
      <formula>F222&gt;0</formula>
    </cfRule>
    <cfRule type="expression" dxfId="992" priority="52">
      <formula>F222&lt;0</formula>
    </cfRule>
  </conditionalFormatting>
  <conditionalFormatting sqref="F234:F249 H234:H249">
    <cfRule type="expression" dxfId="991" priority="49">
      <formula>F234&gt;0</formula>
    </cfRule>
    <cfRule type="expression" dxfId="990" priority="50">
      <formula>F234&lt;0</formula>
    </cfRule>
  </conditionalFormatting>
  <conditionalFormatting sqref="F227:F233">
    <cfRule type="expression" dxfId="989" priority="47">
      <formula>F227&gt;0</formula>
    </cfRule>
    <cfRule type="expression" dxfId="988" priority="48">
      <formula>F227&lt;0</formula>
    </cfRule>
  </conditionalFormatting>
  <conditionalFormatting sqref="H227:H233">
    <cfRule type="expression" dxfId="987" priority="45">
      <formula>H227&gt;0</formula>
    </cfRule>
    <cfRule type="expression" dxfId="986" priority="46">
      <formula>H227&lt;0</formula>
    </cfRule>
  </conditionalFormatting>
  <conditionalFormatting sqref="F251:F256 H251:H256">
    <cfRule type="expression" dxfId="985" priority="43">
      <formula>F251&gt;0</formula>
    </cfRule>
    <cfRule type="expression" dxfId="984" priority="44">
      <formula>F251&lt;0</formula>
    </cfRule>
  </conditionalFormatting>
  <conditionalFormatting sqref="F257 H257">
    <cfRule type="expression" dxfId="983" priority="41">
      <formula>F257&gt;0</formula>
    </cfRule>
    <cfRule type="expression" dxfId="982" priority="42">
      <formula>F257&lt;0</formula>
    </cfRule>
  </conditionalFormatting>
  <conditionalFormatting sqref="F258:F262 H258:H262">
    <cfRule type="expression" dxfId="981" priority="39">
      <formula>F258&gt;0</formula>
    </cfRule>
    <cfRule type="expression" dxfId="980" priority="40">
      <formula>F258&lt;0</formula>
    </cfRule>
  </conditionalFormatting>
  <conditionalFormatting sqref="F270:F285 H270:H285">
    <cfRule type="expression" dxfId="979" priority="37">
      <formula>F270&gt;0</formula>
    </cfRule>
    <cfRule type="expression" dxfId="978" priority="38">
      <formula>F270&lt;0</formula>
    </cfRule>
  </conditionalFormatting>
  <conditionalFormatting sqref="F263:F269">
    <cfRule type="expression" dxfId="977" priority="35">
      <formula>F263&gt;0</formula>
    </cfRule>
    <cfRule type="expression" dxfId="976" priority="36">
      <formula>F263&lt;0</formula>
    </cfRule>
  </conditionalFormatting>
  <conditionalFormatting sqref="H263:H269">
    <cfRule type="expression" dxfId="975" priority="33">
      <formula>H263&gt;0</formula>
    </cfRule>
    <cfRule type="expression" dxfId="974" priority="34">
      <formula>H263&lt;0</formula>
    </cfRule>
  </conditionalFormatting>
  <conditionalFormatting sqref="F286:F291 H286:H291">
    <cfRule type="expression" dxfId="973" priority="31">
      <formula>F286&gt;0</formula>
    </cfRule>
    <cfRule type="expression" dxfId="972" priority="32">
      <formula>F286&lt;0</formula>
    </cfRule>
  </conditionalFormatting>
  <conditionalFormatting sqref="F292 H292">
    <cfRule type="expression" dxfId="971" priority="29">
      <formula>F292&gt;0</formula>
    </cfRule>
    <cfRule type="expression" dxfId="970" priority="30">
      <formula>F292&lt;0</formula>
    </cfRule>
  </conditionalFormatting>
  <conditionalFormatting sqref="F293:F297 H293:H297">
    <cfRule type="expression" dxfId="969" priority="27">
      <formula>F293&gt;0</formula>
    </cfRule>
    <cfRule type="expression" dxfId="968" priority="28">
      <formula>F293&lt;0</formula>
    </cfRule>
  </conditionalFormatting>
  <conditionalFormatting sqref="F305:F320 H305:H320">
    <cfRule type="expression" dxfId="967" priority="25">
      <formula>F305&gt;0</formula>
    </cfRule>
    <cfRule type="expression" dxfId="966" priority="26">
      <formula>F305&lt;0</formula>
    </cfRule>
  </conditionalFormatting>
  <conditionalFormatting sqref="F298:F304">
    <cfRule type="expression" dxfId="965" priority="23">
      <formula>F298&gt;0</formula>
    </cfRule>
    <cfRule type="expression" dxfId="964" priority="24">
      <formula>F298&lt;0</formula>
    </cfRule>
  </conditionalFormatting>
  <conditionalFormatting sqref="H298:H304">
    <cfRule type="expression" dxfId="963" priority="21">
      <formula>H298&gt;0</formula>
    </cfRule>
    <cfRule type="expression" dxfId="962" priority="22">
      <formula>H298&lt;0</formula>
    </cfRule>
  </conditionalFormatting>
  <conditionalFormatting sqref="M349">
    <cfRule type="expression" dxfId="961" priority="19">
      <formula>M349&gt;0</formula>
    </cfRule>
    <cfRule type="expression" dxfId="960" priority="20">
      <formula>M349&lt;0</formula>
    </cfRule>
  </conditionalFormatting>
  <conditionalFormatting sqref="F72:F86 H72:H86">
    <cfRule type="expression" dxfId="959" priority="17">
      <formula>F72&gt;0</formula>
    </cfRule>
    <cfRule type="expression" dxfId="958" priority="18">
      <formula>F72&lt;0</formula>
    </cfRule>
  </conditionalFormatting>
  <conditionalFormatting sqref="F60:F71">
    <cfRule type="expression" dxfId="957" priority="15">
      <formula>F60&gt;0</formula>
    </cfRule>
    <cfRule type="expression" dxfId="956" priority="16">
      <formula>F60&lt;0</formula>
    </cfRule>
  </conditionalFormatting>
  <conditionalFormatting sqref="H60:H71">
    <cfRule type="expression" dxfId="955" priority="13">
      <formula>H60&gt;0</formula>
    </cfRule>
    <cfRule type="expression" dxfId="954" priority="14">
      <formula>H60&lt;0</formula>
    </cfRule>
  </conditionalFormatting>
  <conditionalFormatting sqref="F54:F59 H54:H59">
    <cfRule type="expression" dxfId="953" priority="11">
      <formula>F54&gt;0</formula>
    </cfRule>
    <cfRule type="expression" dxfId="952" priority="12">
      <formula>F54&lt;0</formula>
    </cfRule>
  </conditionalFormatting>
  <conditionalFormatting sqref="J56:K56">
    <cfRule type="expression" dxfId="951" priority="9">
      <formula>J56&gt;0</formula>
    </cfRule>
    <cfRule type="expression" dxfId="950" priority="10">
      <formula>J56&lt;0</formula>
    </cfRule>
  </conditionalFormatting>
  <conditionalFormatting sqref="J57:K63 K62:K86">
    <cfRule type="expression" dxfId="949" priority="7">
      <formula>J57&gt;0</formula>
    </cfRule>
    <cfRule type="expression" dxfId="948" priority="8">
      <formula>J57&lt;0</formula>
    </cfRule>
  </conditionalFormatting>
  <conditionalFormatting sqref="L56:L86">
    <cfRule type="expression" dxfId="947" priority="3">
      <formula>L56&gt;0</formula>
    </cfRule>
    <cfRule type="expression" dxfId="946" priority="4">
      <formula>L56&lt;0</formula>
    </cfRule>
  </conditionalFormatting>
  <conditionalFormatting sqref="Q10">
    <cfRule type="expression" dxfId="945" priority="1">
      <formula>Q10&gt;0</formula>
    </cfRule>
    <cfRule type="expression" dxfId="944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5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1800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30.657155555555555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24.56</v>
      </c>
      <c r="R4" s="498">
        <v>-0.18890000000000001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44208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55182.879999999997</v>
      </c>
      <c r="T6" t="s">
        <v>557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-9226.9100000000035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-10974.879999999997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-0.1988819720898945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1">
        <v>42901</v>
      </c>
      <c r="C14" s="4">
        <v>100</v>
      </c>
      <c r="D14" s="238">
        <v>26.98</v>
      </c>
      <c r="E14" s="3">
        <v>0</v>
      </c>
      <c r="F14" s="3">
        <f t="shared" si="0"/>
        <v>2698</v>
      </c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1">
        <v>42901</v>
      </c>
      <c r="C15" s="4">
        <v>200</v>
      </c>
      <c r="D15" s="238">
        <v>24.38</v>
      </c>
      <c r="E15" s="3">
        <v>0</v>
      </c>
      <c r="F15" s="3">
        <f t="shared" si="0"/>
        <v>4876</v>
      </c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2200</v>
      </c>
      <c r="D28" s="18"/>
      <c r="E28" s="18"/>
      <c r="F28" s="18">
        <f>SUM(F2:F25)</f>
        <v>68082.5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256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748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27.016000000000002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26.770400000000002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26.524799999999999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26.279199999999999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26.0336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25.788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25.542400000000001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25.296800000000001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25.051199999999998</v>
      </c>
      <c r="Q49" s="2"/>
      <c r="T49" s="92" t="s">
        <v>103</v>
      </c>
      <c r="U49" s="87" t="s">
        <v>545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:G51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24.805599999999998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A51">
        <v>1500</v>
      </c>
      <c r="B51" s="191">
        <v>42901</v>
      </c>
      <c r="C51" s="10">
        <v>1800</v>
      </c>
      <c r="D51" s="40">
        <v>30.6572</v>
      </c>
      <c r="E51" s="40"/>
      <c r="F51" s="40"/>
      <c r="G51" s="10">
        <f t="shared" si="33"/>
        <v>55182.96</v>
      </c>
      <c r="H51" s="10"/>
      <c r="I51" s="40"/>
      <c r="J51" s="40"/>
      <c r="K51" s="40"/>
      <c r="L51" s="40">
        <f>(G51-$Q$10)/C51</f>
        <v>29.68610555555556</v>
      </c>
      <c r="O51" s="82">
        <v>1</v>
      </c>
      <c r="P51" s="82">
        <f t="shared" si="9"/>
        <v>24.56</v>
      </c>
      <c r="Q51" s="2"/>
      <c r="T51" s="92" t="s">
        <v>104</v>
      </c>
      <c r="U51" s="87" t="s">
        <v>650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24.314399999999999</v>
      </c>
      <c r="Q52" s="2"/>
      <c r="T52" s="92" t="s">
        <v>105</v>
      </c>
      <c r="U52" s="87" t="s">
        <v>651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24.0688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23.823199999999996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23.577599999999997</v>
      </c>
      <c r="T55" s="92" t="s">
        <v>107</v>
      </c>
      <c r="U55" s="87" t="s">
        <v>652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23.331999999999997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23.086399999999998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22.840800000000002</v>
      </c>
      <c r="T58" s="92" t="s">
        <v>108</v>
      </c>
      <c r="U58" s="87" t="s">
        <v>584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22.595199999999998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22.349599999999999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22.103999999999999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750</v>
      </c>
      <c r="S66" s="23" t="s">
        <v>749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43" priority="49">
      <formula>F69&gt;0</formula>
    </cfRule>
    <cfRule type="expression" dxfId="942" priority="50">
      <formula>F69&lt;0</formula>
    </cfRule>
  </conditionalFormatting>
  <conditionalFormatting sqref="F74:F87 F90:F134 F137:F138">
    <cfRule type="expression" dxfId="941" priority="45">
      <formula>F74&gt;0</formula>
    </cfRule>
    <cfRule type="expression" dxfId="940" priority="46">
      <formula>F74&lt;0</formula>
    </cfRule>
  </conditionalFormatting>
  <conditionalFormatting sqref="F74:F87 F90:F134 F137:F138">
    <cfRule type="expression" dxfId="939" priority="47">
      <formula>F74&gt;0</formula>
    </cfRule>
    <cfRule type="expression" dxfId="938" priority="48">
      <formula>F74&lt;0</formula>
    </cfRule>
  </conditionalFormatting>
  <conditionalFormatting sqref="H69:H87 H90:H134 H137:H138">
    <cfRule type="expression" dxfId="937" priority="43">
      <formula>H69&gt;0</formula>
    </cfRule>
    <cfRule type="expression" dxfId="936" priority="44">
      <formula>H69&lt;0</formula>
    </cfRule>
  </conditionalFormatting>
  <conditionalFormatting sqref="F65:F68">
    <cfRule type="expression" dxfId="935" priority="37">
      <formula>F65&gt;0</formula>
    </cfRule>
    <cfRule type="expression" dxfId="934" priority="38">
      <formula>F65&lt;0</formula>
    </cfRule>
  </conditionalFormatting>
  <conditionalFormatting sqref="H65:H68">
    <cfRule type="expression" dxfId="933" priority="35">
      <formula>H65&gt;0</formula>
    </cfRule>
    <cfRule type="expression" dxfId="932" priority="36">
      <formula>H65&lt;0</formula>
    </cfRule>
  </conditionalFormatting>
  <conditionalFormatting sqref="Q8">
    <cfRule type="expression" dxfId="931" priority="31">
      <formula>Q8&gt;0</formula>
    </cfRule>
    <cfRule type="expression" dxfId="930" priority="32">
      <formula>Q8&lt;0</formula>
    </cfRule>
  </conditionalFormatting>
  <conditionalFormatting sqref="Q7">
    <cfRule type="expression" dxfId="929" priority="33">
      <formula>Q7&gt;0</formula>
    </cfRule>
    <cfRule type="expression" dxfId="928" priority="34">
      <formula>Q7&lt;0</formula>
    </cfRule>
  </conditionalFormatting>
  <conditionalFormatting sqref="F88">
    <cfRule type="expression" dxfId="927" priority="27">
      <formula>F88&gt;0</formula>
    </cfRule>
    <cfRule type="expression" dxfId="926" priority="28">
      <formula>F88&lt;0</formula>
    </cfRule>
  </conditionalFormatting>
  <conditionalFormatting sqref="F88">
    <cfRule type="expression" dxfId="925" priority="29">
      <formula>F88&gt;0</formula>
    </cfRule>
    <cfRule type="expression" dxfId="924" priority="30">
      <formula>F88&lt;0</formula>
    </cfRule>
  </conditionalFormatting>
  <conditionalFormatting sqref="H88">
    <cfRule type="expression" dxfId="923" priority="25">
      <formula>H88&gt;0</formula>
    </cfRule>
    <cfRule type="expression" dxfId="922" priority="26">
      <formula>H88&lt;0</formula>
    </cfRule>
  </conditionalFormatting>
  <conditionalFormatting sqref="F89">
    <cfRule type="expression" dxfId="921" priority="21">
      <formula>F89&gt;0</formula>
    </cfRule>
    <cfRule type="expression" dxfId="920" priority="22">
      <formula>F89&lt;0</formula>
    </cfRule>
  </conditionalFormatting>
  <conditionalFormatting sqref="F89">
    <cfRule type="expression" dxfId="919" priority="23">
      <formula>F89&gt;0</formula>
    </cfRule>
    <cfRule type="expression" dxfId="918" priority="24">
      <formula>F89&lt;0</formula>
    </cfRule>
  </conditionalFormatting>
  <conditionalFormatting sqref="H89">
    <cfRule type="expression" dxfId="917" priority="19">
      <formula>H89&gt;0</formula>
    </cfRule>
    <cfRule type="expression" dxfId="916" priority="20">
      <formula>H89&lt;0</formula>
    </cfRule>
  </conditionalFormatting>
  <conditionalFormatting sqref="F135:F136">
    <cfRule type="expression" dxfId="915" priority="15">
      <formula>F135&gt;0</formula>
    </cfRule>
    <cfRule type="expression" dxfId="914" priority="16">
      <formula>F135&lt;0</formula>
    </cfRule>
  </conditionalFormatting>
  <conditionalFormatting sqref="F135:F136">
    <cfRule type="expression" dxfId="913" priority="17">
      <formula>F135&gt;0</formula>
    </cfRule>
    <cfRule type="expression" dxfId="912" priority="18">
      <formula>F135&lt;0</formula>
    </cfRule>
  </conditionalFormatting>
  <conditionalFormatting sqref="H135:H136">
    <cfRule type="expression" dxfId="911" priority="13">
      <formula>H135&gt;0</formula>
    </cfRule>
    <cfRule type="expression" dxfId="910" priority="14">
      <formula>H135&lt;0</formula>
    </cfRule>
  </conditionalFormatting>
  <conditionalFormatting sqref="F35:F50">
    <cfRule type="expression" dxfId="909" priority="11">
      <formula>F35&gt;0</formula>
    </cfRule>
    <cfRule type="expression" dxfId="908" priority="12">
      <formula>F35&lt;0</formula>
    </cfRule>
  </conditionalFormatting>
  <conditionalFormatting sqref="H35:H50">
    <cfRule type="expression" dxfId="907" priority="9">
      <formula>H35&gt;0</formula>
    </cfRule>
    <cfRule type="expression" dxfId="906" priority="10">
      <formula>H35&lt;0</formula>
    </cfRule>
  </conditionalFormatting>
  <conditionalFormatting sqref="Q10">
    <cfRule type="expression" dxfId="905" priority="7">
      <formula>Q10&gt;0</formula>
    </cfRule>
    <cfRule type="expression" dxfId="904" priority="8">
      <formula>Q10&lt;0</formula>
    </cfRule>
  </conditionalFormatting>
  <conditionalFormatting sqref="J45:K45">
    <cfRule type="expression" dxfId="903" priority="5">
      <formula>J45&gt;0</formula>
    </cfRule>
    <cfRule type="expression" dxfId="902" priority="6">
      <formula>J45&lt;0</formula>
    </cfRule>
  </conditionalFormatting>
  <conditionalFormatting sqref="K46">
    <cfRule type="expression" dxfId="901" priority="3">
      <formula>K46&gt;0</formula>
    </cfRule>
    <cfRule type="expression" dxfId="900" priority="4">
      <formula>K46&lt;0</formula>
    </cfRule>
  </conditionalFormatting>
  <conditionalFormatting sqref="K47:K58">
    <cfRule type="expression" dxfId="899" priority="1">
      <formula>K47&gt;0</formula>
    </cfRule>
    <cfRule type="expression" dxfId="898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11.24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11.24</v>
      </c>
      <c r="R4" s="498">
        <v>1.8E-3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12.364000000000001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12.251600000000002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12.139200000000001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12.026800000000001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11.914400000000001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11.802000000000001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11.6896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11.577200000000001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11.4648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11.352400000000001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11.24</v>
      </c>
      <c r="Q51" s="2"/>
      <c r="T51" s="92" t="s">
        <v>104</v>
      </c>
      <c r="U51" s="87" t="s">
        <v>653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11.127599999999999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11.0152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10.902799999999999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10.7904</v>
      </c>
      <c r="T55" s="92" t="s">
        <v>107</v>
      </c>
      <c r="U55" s="87" t="s">
        <v>654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10.677999999999999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10.5656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10.453200000000001</v>
      </c>
      <c r="T58" s="92" t="s">
        <v>108</v>
      </c>
      <c r="U58" s="87" t="s">
        <v>576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10.3408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10.228400000000001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10.116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97" priority="25">
      <formula>F30&gt;0</formula>
    </cfRule>
    <cfRule type="expression" dxfId="896" priority="26">
      <formula>F30&lt;0</formula>
    </cfRule>
  </conditionalFormatting>
  <conditionalFormatting sqref="F34:F42 F46:F74">
    <cfRule type="expression" dxfId="895" priority="21">
      <formula>F34&gt;0</formula>
    </cfRule>
    <cfRule type="expression" dxfId="894" priority="22">
      <formula>F34&lt;0</formula>
    </cfRule>
  </conditionalFormatting>
  <conditionalFormatting sqref="F34:F42 F46:F74">
    <cfRule type="expression" dxfId="893" priority="23">
      <formula>F34&gt;0</formula>
    </cfRule>
    <cfRule type="expression" dxfId="892" priority="24">
      <formula>F34&lt;0</formula>
    </cfRule>
  </conditionalFormatting>
  <conditionalFormatting sqref="H30:H42 H46:H74">
    <cfRule type="expression" dxfId="891" priority="19">
      <formula>H30&gt;0</formula>
    </cfRule>
    <cfRule type="expression" dxfId="890" priority="20">
      <formula>H30&lt;0</formula>
    </cfRule>
  </conditionalFormatting>
  <conditionalFormatting sqref="F25:F29">
    <cfRule type="expression" dxfId="889" priority="13">
      <formula>F25&gt;0</formula>
    </cfRule>
    <cfRule type="expression" dxfId="888" priority="14">
      <formula>F25&lt;0</formula>
    </cfRule>
  </conditionalFormatting>
  <conditionalFormatting sqref="H25:H29">
    <cfRule type="expression" dxfId="887" priority="11">
      <formula>H25&gt;0</formula>
    </cfRule>
    <cfRule type="expression" dxfId="886" priority="12">
      <formula>H25&lt;0</formula>
    </cfRule>
  </conditionalFormatting>
  <conditionalFormatting sqref="Q7">
    <cfRule type="expression" dxfId="885" priority="9">
      <formula>Q7&gt;0</formula>
    </cfRule>
    <cfRule type="expression" dxfId="884" priority="10">
      <formula>Q7&lt;0</formula>
    </cfRule>
  </conditionalFormatting>
  <conditionalFormatting sqref="Q8">
    <cfRule type="expression" dxfId="883" priority="7">
      <formula>Q8&gt;0</formula>
    </cfRule>
    <cfRule type="expression" dxfId="882" priority="8">
      <formula>Q8&lt;0</formula>
    </cfRule>
  </conditionalFormatting>
  <conditionalFormatting sqref="F43:F45">
    <cfRule type="expression" dxfId="881" priority="3">
      <formula>F43&gt;0</formula>
    </cfRule>
    <cfRule type="expression" dxfId="880" priority="4">
      <formula>F43&lt;0</formula>
    </cfRule>
  </conditionalFormatting>
  <conditionalFormatting sqref="F43:F45">
    <cfRule type="expression" dxfId="879" priority="5">
      <formula>F43&gt;0</formula>
    </cfRule>
    <cfRule type="expression" dxfId="878" priority="6">
      <formula>F43&lt;0</formula>
    </cfRule>
  </conditionalFormatting>
  <conditionalFormatting sqref="H43:H45">
    <cfRule type="expression" dxfId="877" priority="1">
      <formula>H43&gt;0</formula>
    </cfRule>
    <cfRule type="expression" dxfId="87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133.04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133.04</v>
      </c>
      <c r="R4" s="498">
        <v>2E-3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146.34399999999999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145.0136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143.6832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142.3528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141.0224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139.69200000000001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138.36160000000001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137.03119999999998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135.70079999999999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134.37039999999999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133.04</v>
      </c>
      <c r="Q51" s="2"/>
      <c r="T51" s="92" t="s">
        <v>104</v>
      </c>
      <c r="U51" s="129" t="s">
        <v>655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131.70959999999999</v>
      </c>
      <c r="Q52" s="2"/>
      <c r="T52" s="92" t="s">
        <v>105</v>
      </c>
      <c r="U52" s="129" t="s">
        <v>656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130.3792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129.0488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127.71839999999999</v>
      </c>
      <c r="T55" s="92" t="s">
        <v>107</v>
      </c>
      <c r="U55" s="129" t="s">
        <v>657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126.38799999999999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125.05759999999998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123.7272</v>
      </c>
      <c r="T58" s="92" t="s">
        <v>108</v>
      </c>
      <c r="U58" s="129" t="s">
        <v>585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122.3968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121.0664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119.73599999999999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75" priority="19">
      <formula>F25&gt;0</formula>
    </cfRule>
    <cfRule type="expression" dxfId="874" priority="20">
      <formula>F25&lt;0</formula>
    </cfRule>
  </conditionalFormatting>
  <conditionalFormatting sqref="Q7">
    <cfRule type="expression" dxfId="873" priority="17">
      <formula>Q7&gt;0</formula>
    </cfRule>
    <cfRule type="expression" dxfId="872" priority="18">
      <formula>Q7&lt;0</formula>
    </cfRule>
  </conditionalFormatting>
  <conditionalFormatting sqref="Q8">
    <cfRule type="expression" dxfId="871" priority="15">
      <formula>Q8&gt;0</formula>
    </cfRule>
    <cfRule type="expression" dxfId="870" priority="16">
      <formula>Q8&lt;0</formula>
    </cfRule>
  </conditionalFormatting>
  <conditionalFormatting sqref="M74">
    <cfRule type="expression" dxfId="869" priority="9">
      <formula>M74&gt;0</formula>
    </cfRule>
    <cfRule type="expression" dxfId="868" priority="10">
      <formula>M74&lt;0</formula>
    </cfRule>
  </conditionalFormatting>
  <conditionalFormatting sqref="F113:F149 H113:H149">
    <cfRule type="expression" dxfId="867" priority="7">
      <formula>F113&gt;0</formula>
    </cfRule>
    <cfRule type="expression" dxfId="866" priority="8">
      <formula>F113&lt;0</formula>
    </cfRule>
  </conditionalFormatting>
  <conditionalFormatting sqref="F105:F112">
    <cfRule type="expression" dxfId="865" priority="5">
      <formula>F105&gt;0</formula>
    </cfRule>
    <cfRule type="expression" dxfId="864" priority="6">
      <formula>F105&lt;0</formula>
    </cfRule>
  </conditionalFormatting>
  <conditionalFormatting sqref="H105:H112">
    <cfRule type="expression" dxfId="863" priority="3">
      <formula>H105&gt;0</formula>
    </cfRule>
    <cfRule type="expression" dxfId="862" priority="4">
      <formula>H105&lt;0</formula>
    </cfRule>
  </conditionalFormatting>
  <conditionalFormatting sqref="Q10">
    <cfRule type="expression" dxfId="861" priority="1">
      <formula>Q10&gt;0</formula>
    </cfRule>
    <cfRule type="expression" dxfId="86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759</v>
      </c>
      <c r="B2" s="497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25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132.88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131.15</v>
      </c>
      <c r="R4" s="521">
        <v>4.3E-3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3278.75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3322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-43.25</v>
      </c>
      <c r="R7" s="30">
        <v>42923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-43.25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-1.3019265502709211E-2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3322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25</v>
      </c>
      <c r="D19" s="354"/>
      <c r="E19" s="354"/>
      <c r="F19" s="355">
        <f>SumByColor($A$19,F2:F17)</f>
        <v>3322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755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144.26500000000001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5">O42*$Q$4</f>
        <v>142.95350000000002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5"/>
        <v>141.64200000000002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5"/>
        <v>140.3305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5"/>
        <v>139.01900000000001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5"/>
        <v>137.70750000000001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5"/>
        <v>136.39600000000002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5"/>
        <v>135.08450000000002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5"/>
        <v>133.773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5"/>
        <v>132.4615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5"/>
        <v>131.15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5"/>
        <v>129.83850000000001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5"/>
        <v>128.52700000000002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5"/>
        <v>127.21550000000001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5"/>
        <v>125.904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5"/>
        <v>124.5925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5"/>
        <v>123.28099999999999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5"/>
        <v>121.96950000000001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5"/>
        <v>120.65800000000002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5"/>
        <v>119.34650000000001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5"/>
        <v>118.03500000000001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/>
      <c r="B68" s="522"/>
      <c r="C68" s="523"/>
      <c r="D68" s="525"/>
      <c r="E68" s="525"/>
      <c r="F68" s="525"/>
      <c r="G68" s="522"/>
      <c r="H68" s="541"/>
      <c r="I68" s="525"/>
      <c r="J68" s="525"/>
      <c r="K68" s="525"/>
      <c r="L68" s="522"/>
      <c r="M68" s="525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/>
      <c r="B69" s="522"/>
      <c r="C69" s="523"/>
      <c r="D69" s="525"/>
      <c r="E69" s="525"/>
      <c r="F69" s="525"/>
      <c r="G69" s="522"/>
      <c r="H69" s="541"/>
      <c r="I69" s="525"/>
      <c r="J69" s="525"/>
      <c r="K69" s="525"/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/>
      <c r="C70" s="523"/>
      <c r="D70" s="525"/>
      <c r="E70" s="525"/>
      <c r="F70" s="525"/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0</v>
      </c>
      <c r="D84" s="545"/>
      <c r="E84" s="545"/>
      <c r="F84" s="545">
        <f>SUM(F68:F72)</f>
        <v>0</v>
      </c>
      <c r="G84" s="544"/>
      <c r="H84" s="567">
        <f>SUM(H68:H71)</f>
        <v>0</v>
      </c>
      <c r="I84" s="545"/>
      <c r="J84" s="545"/>
      <c r="K84" s="545">
        <f>SUM(K68:K71)</f>
        <v>0</v>
      </c>
      <c r="L84" s="544"/>
      <c r="M84" s="545">
        <f>SUM(M68:M76)</f>
        <v>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696" t="s">
        <v>113</v>
      </c>
      <c r="C88" s="696" t="s">
        <v>146</v>
      </c>
      <c r="D88" s="697" t="s">
        <v>145</v>
      </c>
      <c r="E88" s="698" t="s">
        <v>147</v>
      </c>
      <c r="F88" s="698" t="s">
        <v>65</v>
      </c>
      <c r="G88" s="699" t="s">
        <v>151</v>
      </c>
      <c r="H88" s="699" t="s">
        <v>88</v>
      </c>
      <c r="I88" s="699" t="s">
        <v>154</v>
      </c>
    </row>
    <row r="89" spans="1:13" x14ac:dyDescent="0.25">
      <c r="B89" s="596"/>
      <c r="C89" s="593"/>
      <c r="D89" s="594"/>
      <c r="E89" s="594"/>
      <c r="F89" s="594"/>
      <c r="G89" s="594"/>
      <c r="H89" s="700"/>
      <c r="I89" s="594"/>
    </row>
    <row r="90" spans="1:13" x14ac:dyDescent="0.25">
      <c r="B90" s="596"/>
      <c r="C90" s="593"/>
      <c r="D90" s="594"/>
      <c r="E90" s="594"/>
      <c r="F90" s="594"/>
      <c r="G90" s="594"/>
      <c r="H90" s="700"/>
      <c r="I90" s="594"/>
    </row>
    <row r="91" spans="1:13" x14ac:dyDescent="0.25">
      <c r="B91" s="596"/>
      <c r="C91" s="593"/>
      <c r="D91" s="594"/>
      <c r="E91" s="594"/>
      <c r="F91" s="594"/>
      <c r="G91" s="594"/>
      <c r="H91" s="700"/>
      <c r="I91" s="594"/>
    </row>
    <row r="92" spans="1:13" x14ac:dyDescent="0.25">
      <c r="B92" s="596"/>
      <c r="C92" s="593"/>
      <c r="D92" s="594"/>
      <c r="E92" s="594"/>
      <c r="F92" s="594"/>
      <c r="G92" s="594"/>
      <c r="H92" s="700"/>
      <c r="I92" s="594"/>
    </row>
    <row r="93" spans="1:13" x14ac:dyDescent="0.25">
      <c r="B93" s="596"/>
      <c r="C93" s="593"/>
      <c r="D93" s="594"/>
      <c r="E93" s="594"/>
      <c r="F93" s="594"/>
      <c r="G93" s="594"/>
      <c r="H93" s="700"/>
      <c r="I93" s="594"/>
    </row>
    <row r="94" spans="1:13" x14ac:dyDescent="0.25">
      <c r="B94" s="596"/>
      <c r="C94" s="593"/>
      <c r="D94" s="594"/>
      <c r="E94" s="594"/>
      <c r="F94" s="594"/>
      <c r="G94" s="594"/>
      <c r="H94" s="700"/>
      <c r="I94" s="594"/>
    </row>
    <row r="95" spans="1:13" x14ac:dyDescent="0.25">
      <c r="B95" s="596"/>
      <c r="C95" s="593"/>
      <c r="D95" s="594"/>
      <c r="E95" s="594"/>
      <c r="F95" s="594"/>
      <c r="G95" s="594"/>
      <c r="H95" s="700"/>
      <c r="I95" s="594"/>
    </row>
    <row r="96" spans="1:13" x14ac:dyDescent="0.25">
      <c r="B96" s="596"/>
      <c r="C96" s="593"/>
      <c r="D96" s="594"/>
      <c r="E96" s="594"/>
      <c r="F96" s="594"/>
      <c r="G96" s="594"/>
      <c r="H96" s="700"/>
      <c r="I96" s="594"/>
    </row>
    <row r="97" spans="2:9" x14ac:dyDescent="0.25">
      <c r="B97" s="596"/>
      <c r="C97" s="593"/>
      <c r="D97" s="594"/>
      <c r="E97" s="594"/>
      <c r="F97" s="594"/>
      <c r="G97" s="594"/>
      <c r="H97" s="700"/>
      <c r="I97" s="594"/>
    </row>
    <row r="98" spans="2:9" x14ac:dyDescent="0.25">
      <c r="B98" s="596"/>
      <c r="C98" s="593"/>
      <c r="D98" s="594"/>
      <c r="E98" s="594"/>
      <c r="F98" s="594"/>
      <c r="G98" s="594"/>
      <c r="H98" s="700"/>
      <c r="I98" s="594"/>
    </row>
    <row r="99" spans="2:9" x14ac:dyDescent="0.25">
      <c r="B99" s="596"/>
      <c r="C99" s="593"/>
      <c r="D99" s="594"/>
      <c r="E99" s="594"/>
      <c r="F99" s="594"/>
      <c r="G99" s="594"/>
      <c r="H99" s="700"/>
      <c r="I99" s="594"/>
    </row>
    <row r="100" spans="2:9" x14ac:dyDescent="0.25">
      <c r="B100" s="596"/>
      <c r="C100" s="593"/>
      <c r="D100" s="594"/>
      <c r="E100" s="594"/>
      <c r="F100" s="594"/>
      <c r="G100" s="594"/>
      <c r="H100" s="700"/>
      <c r="I100" s="594"/>
    </row>
    <row r="101" spans="2:9" x14ac:dyDescent="0.25">
      <c r="B101" s="596"/>
      <c r="C101" s="593"/>
      <c r="D101" s="594"/>
      <c r="E101" s="594"/>
      <c r="F101" s="594"/>
      <c r="G101" s="594"/>
      <c r="H101" s="700"/>
      <c r="I101" s="594"/>
    </row>
    <row r="102" spans="2:9" x14ac:dyDescent="0.25">
      <c r="B102" s="596"/>
      <c r="C102" s="593"/>
      <c r="D102" s="594"/>
      <c r="E102" s="594"/>
      <c r="F102" s="594"/>
      <c r="G102" s="594"/>
      <c r="H102" s="700"/>
      <c r="I102" s="594"/>
    </row>
    <row r="103" spans="2:9" x14ac:dyDescent="0.25">
      <c r="B103" s="596"/>
      <c r="C103" s="593"/>
      <c r="D103" s="594"/>
      <c r="E103" s="594"/>
      <c r="F103" s="594"/>
      <c r="G103" s="594"/>
      <c r="H103" s="700"/>
      <c r="I103" s="594"/>
    </row>
    <row r="104" spans="2:9" x14ac:dyDescent="0.25">
      <c r="B104" s="596"/>
      <c r="C104" s="593"/>
      <c r="D104" s="594"/>
      <c r="E104" s="594"/>
      <c r="F104" s="594"/>
      <c r="G104" s="594"/>
      <c r="H104" s="700"/>
      <c r="I104" s="594"/>
    </row>
    <row r="105" spans="2:9" x14ac:dyDescent="0.25">
      <c r="B105" s="596"/>
      <c r="C105" s="593"/>
      <c r="D105" s="594"/>
      <c r="E105" s="594"/>
      <c r="F105" s="594"/>
      <c r="G105" s="594"/>
      <c r="H105" s="700"/>
      <c r="I105" s="594"/>
    </row>
    <row r="106" spans="2:9" x14ac:dyDescent="0.25">
      <c r="B106" s="596"/>
      <c r="C106" s="593"/>
      <c r="D106" s="594"/>
      <c r="E106" s="594"/>
      <c r="F106" s="594"/>
      <c r="G106" s="594"/>
      <c r="H106" s="700"/>
      <c r="I106" s="594"/>
    </row>
    <row r="107" spans="2:9" x14ac:dyDescent="0.25">
      <c r="B107" s="596"/>
      <c r="C107" s="593"/>
      <c r="D107" s="594"/>
      <c r="E107" s="594"/>
      <c r="F107" s="594"/>
      <c r="G107" s="594"/>
      <c r="H107" s="700"/>
      <c r="I107" s="594"/>
    </row>
    <row r="108" spans="2:9" x14ac:dyDescent="0.25">
      <c r="B108" s="596"/>
      <c r="C108" s="593"/>
      <c r="D108" s="594"/>
      <c r="E108" s="594"/>
      <c r="F108" s="594"/>
      <c r="G108" s="594"/>
      <c r="H108" s="700"/>
      <c r="I108" s="594"/>
    </row>
    <row r="109" spans="2:9" x14ac:dyDescent="0.25">
      <c r="B109" s="596"/>
      <c r="C109" s="593"/>
      <c r="D109" s="594"/>
      <c r="E109" s="594"/>
      <c r="F109" s="594"/>
      <c r="G109" s="594"/>
      <c r="H109" s="700"/>
      <c r="I109" s="594"/>
    </row>
    <row r="110" spans="2:9" x14ac:dyDescent="0.25">
      <c r="B110" s="596"/>
      <c r="C110" s="593"/>
      <c r="D110" s="594"/>
      <c r="E110" s="594"/>
      <c r="F110" s="594"/>
      <c r="G110" s="594"/>
      <c r="H110" s="700"/>
      <c r="I110" s="59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9" priority="21">
      <formula>F47&gt;0</formula>
    </cfRule>
    <cfRule type="expression" dxfId="858" priority="22">
      <formula>F47&lt;0</formula>
    </cfRule>
  </conditionalFormatting>
  <conditionalFormatting sqref="Q7">
    <cfRule type="expression" dxfId="857" priority="19">
      <formula>Q7&gt;0</formula>
    </cfRule>
    <cfRule type="expression" dxfId="856" priority="20">
      <formula>Q7&lt;0</formula>
    </cfRule>
  </conditionalFormatting>
  <conditionalFormatting sqref="Q8">
    <cfRule type="expression" dxfId="855" priority="17">
      <formula>Q8&gt;0</formula>
    </cfRule>
    <cfRule type="expression" dxfId="854" priority="18">
      <formula>Q8&lt;0</formula>
    </cfRule>
  </conditionalFormatting>
  <conditionalFormatting sqref="F25:F46">
    <cfRule type="expression" dxfId="853" priority="15">
      <formula>F25&gt;0</formula>
    </cfRule>
    <cfRule type="expression" dxfId="852" priority="16">
      <formula>F25&lt;0</formula>
    </cfRule>
  </conditionalFormatting>
  <conditionalFormatting sqref="H25:H46">
    <cfRule type="expression" dxfId="851" priority="13">
      <formula>H25&gt;0</formula>
    </cfRule>
    <cfRule type="expression" dxfId="850" priority="14">
      <formula>H25&lt;0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25:J38">
    <cfRule type="expression" dxfId="843" priority="5">
      <formula>J25&gt;0</formula>
    </cfRule>
    <cfRule type="expression" dxfId="842" priority="6">
      <formula>J25&lt;0</formula>
    </cfRule>
  </conditionalFormatting>
  <conditionalFormatting sqref="K25:K38">
    <cfRule type="expression" dxfId="841" priority="3">
      <formula>K25&gt;0</formula>
    </cfRule>
    <cfRule type="expression" dxfId="840" priority="4">
      <formula>K25&lt;0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13.42</v>
      </c>
      <c r="R4" s="498">
        <v>1.8200000000000001E-2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13420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-22065.680000000168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-22065.680000000168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-0.62181928034069134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14.762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14.627800000000001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14.493600000000001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14.359400000000001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14.225200000000001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14.091000000000001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13.956800000000001</v>
      </c>
      <c r="Q49" s="2"/>
      <c r="T49" s="107" t="s">
        <v>103</v>
      </c>
      <c r="U49" s="105" t="s">
        <v>658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13.8226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13.6884</v>
      </c>
      <c r="Q51" s="2"/>
      <c r="T51" s="107" t="s">
        <v>104</v>
      </c>
      <c r="U51" s="105" t="s">
        <v>659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13.5542</v>
      </c>
      <c r="Q52" s="2"/>
      <c r="T52" s="107" t="s">
        <v>105</v>
      </c>
      <c r="U52" s="105" t="s">
        <v>546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13.42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13.2858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13.1516</v>
      </c>
      <c r="T55" s="107" t="s">
        <v>107</v>
      </c>
      <c r="U55" s="105" t="s">
        <v>660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13.0174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12.883199999999999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12.748999999999999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12.614799999999999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12.480600000000001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12.346400000000001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12.212200000000001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12.077999999999999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7" priority="74">
      <formula>F12&gt;0</formula>
    </cfRule>
    <cfRule type="expression" dxfId="83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5" priority="67">
      <formula>F124&gt;0</formula>
    </cfRule>
    <cfRule type="expression" dxfId="834" priority="68">
      <formula>F124&lt;0</formula>
    </cfRule>
  </conditionalFormatting>
  <conditionalFormatting sqref="H124:H130">
    <cfRule type="expression" dxfId="833" priority="55">
      <formula>H124&gt;0</formula>
    </cfRule>
    <cfRule type="expression" dxfId="832" priority="56">
      <formula>H124&lt;0</formula>
    </cfRule>
  </conditionalFormatting>
  <conditionalFormatting sqref="H131">
    <cfRule type="expression" dxfId="831" priority="53">
      <formula>H131&gt;0</formula>
    </cfRule>
    <cfRule type="expression" dxfId="830" priority="54">
      <formula>H131&lt;0</formula>
    </cfRule>
  </conditionalFormatting>
  <conditionalFormatting sqref="H132">
    <cfRule type="expression" dxfId="829" priority="51">
      <formula>H132&gt;0</formula>
    </cfRule>
    <cfRule type="expression" dxfId="828" priority="52">
      <formula>H132&lt;0</formula>
    </cfRule>
  </conditionalFormatting>
  <conditionalFormatting sqref="H133:H135">
    <cfRule type="expression" dxfId="827" priority="49">
      <formula>H133&gt;0</formula>
    </cfRule>
    <cfRule type="expression" dxfId="826" priority="50">
      <formula>H133&lt;0</formula>
    </cfRule>
  </conditionalFormatting>
  <conditionalFormatting sqref="H136">
    <cfRule type="expression" dxfId="825" priority="45">
      <formula>H136&gt;0</formula>
    </cfRule>
    <cfRule type="expression" dxfId="824" priority="46">
      <formula>H136&lt;0</formula>
    </cfRule>
  </conditionalFormatting>
  <conditionalFormatting sqref="Q7">
    <cfRule type="expression" dxfId="823" priority="39">
      <formula>Q7&gt;0</formula>
    </cfRule>
    <cfRule type="expression" dxfId="822" priority="40">
      <formula>Q7&lt;0</formula>
    </cfRule>
  </conditionalFormatting>
  <conditionalFormatting sqref="Q8">
    <cfRule type="expression" dxfId="821" priority="37">
      <formula>Q8&gt;0</formula>
    </cfRule>
    <cfRule type="expression" dxfId="820" priority="38">
      <formula>Q8&lt;0</formula>
    </cfRule>
  </conditionalFormatting>
  <conditionalFormatting sqref="F167:F178 H167:H178">
    <cfRule type="expression" dxfId="819" priority="35">
      <formula>F167&gt;0</formula>
    </cfRule>
    <cfRule type="expression" dxfId="818" priority="36">
      <formula>F167&lt;0</formula>
    </cfRule>
  </conditionalFormatting>
  <conditionalFormatting sqref="F183:F197 H183:H197">
    <cfRule type="expression" dxfId="817" priority="33">
      <formula>F183&gt;0</formula>
    </cfRule>
    <cfRule type="expression" dxfId="816" priority="34">
      <formula>F183&lt;0</formula>
    </cfRule>
  </conditionalFormatting>
  <conditionalFormatting sqref="F198:F206 H198:H206">
    <cfRule type="expression" dxfId="815" priority="31">
      <formula>F198&gt;0</formula>
    </cfRule>
    <cfRule type="expression" dxfId="814" priority="32">
      <formula>F198&lt;0</formula>
    </cfRule>
  </conditionalFormatting>
  <conditionalFormatting sqref="F141:F147 H141:H147">
    <cfRule type="expression" dxfId="813" priority="29">
      <formula>F141&gt;0</formula>
    </cfRule>
    <cfRule type="expression" dxfId="812" priority="30">
      <formula>F141&lt;0</formula>
    </cfRule>
  </conditionalFormatting>
  <conditionalFormatting sqref="H149:H152 F149:F152">
    <cfRule type="expression" dxfId="811" priority="27">
      <formula>F149&gt;0</formula>
    </cfRule>
    <cfRule type="expression" dxfId="810" priority="28">
      <formula>F149&lt;0</formula>
    </cfRule>
  </conditionalFormatting>
  <conditionalFormatting sqref="F226 H215:H218 H257:H260 F257:F260 H226 H231:H233 F231:F233 F235:F244 H235:H244">
    <cfRule type="expression" dxfId="809" priority="25">
      <formula>F215&gt;0</formula>
    </cfRule>
    <cfRule type="expression" dxfId="808" priority="26">
      <formula>F215&lt;0</formula>
    </cfRule>
  </conditionalFormatting>
  <conditionalFormatting sqref="F207:F218">
    <cfRule type="expression" dxfId="807" priority="23">
      <formula>F207&gt;0</formula>
    </cfRule>
    <cfRule type="expression" dxfId="806" priority="24">
      <formula>F207&lt;0</formula>
    </cfRule>
  </conditionalFormatting>
  <conditionalFormatting sqref="H207:H208">
    <cfRule type="expression" dxfId="805" priority="21">
      <formula>H207&gt;0</formula>
    </cfRule>
    <cfRule type="expression" dxfId="804" priority="22">
      <formula>H207&lt;0</formula>
    </cfRule>
  </conditionalFormatting>
  <conditionalFormatting sqref="H209">
    <cfRule type="expression" dxfId="803" priority="19">
      <formula>H209&gt;0</formula>
    </cfRule>
    <cfRule type="expression" dxfId="802" priority="20">
      <formula>H209&lt;0</formula>
    </cfRule>
  </conditionalFormatting>
  <conditionalFormatting sqref="H210">
    <cfRule type="expression" dxfId="801" priority="17">
      <formula>H210&gt;0</formula>
    </cfRule>
    <cfRule type="expression" dxfId="800" priority="18">
      <formula>H210&lt;0</formula>
    </cfRule>
  </conditionalFormatting>
  <conditionalFormatting sqref="H211:H213">
    <cfRule type="expression" dxfId="799" priority="15">
      <formula>H211&gt;0</formula>
    </cfRule>
    <cfRule type="expression" dxfId="798" priority="16">
      <formula>H211&lt;0</formula>
    </cfRule>
  </conditionalFormatting>
  <conditionalFormatting sqref="H214">
    <cfRule type="expression" dxfId="797" priority="13">
      <formula>H214&gt;0</formula>
    </cfRule>
    <cfRule type="expression" dxfId="796" priority="14">
      <formula>H214&lt;0</formula>
    </cfRule>
  </conditionalFormatting>
  <conditionalFormatting sqref="F245:F256 H245:H256">
    <cfRule type="expression" dxfId="795" priority="11">
      <formula>F245&gt;0</formula>
    </cfRule>
    <cfRule type="expression" dxfId="794" priority="12">
      <formula>F245&lt;0</formula>
    </cfRule>
  </conditionalFormatting>
  <conditionalFormatting sqref="F261:F275 H261:H275">
    <cfRule type="expression" dxfId="793" priority="9">
      <formula>F261&gt;0</formula>
    </cfRule>
    <cfRule type="expression" dxfId="792" priority="10">
      <formula>F261&lt;0</formula>
    </cfRule>
  </conditionalFormatting>
  <conditionalFormatting sqref="F276:F283 H276:H283">
    <cfRule type="expression" dxfId="791" priority="7">
      <formula>F276&gt;0</formula>
    </cfRule>
    <cfRule type="expression" dxfId="790" priority="8">
      <formula>F276&lt;0</formula>
    </cfRule>
  </conditionalFormatting>
  <conditionalFormatting sqref="F219:F225 H219:H225">
    <cfRule type="expression" dxfId="789" priority="5">
      <formula>F219&gt;0</formula>
    </cfRule>
    <cfRule type="expression" dxfId="788" priority="6">
      <formula>F219&lt;0</formula>
    </cfRule>
  </conditionalFormatting>
  <conditionalFormatting sqref="H227:H230 F227:F230">
    <cfRule type="expression" dxfId="787" priority="3">
      <formula>F227&gt;0</formula>
    </cfRule>
    <cfRule type="expression" dxfId="786" priority="4">
      <formula>F227&lt;0</formula>
    </cfRule>
  </conditionalFormatting>
  <conditionalFormatting sqref="H234 F234">
    <cfRule type="expression" dxfId="785" priority="1">
      <formula>F234&gt;0</formula>
    </cfRule>
    <cfRule type="expression" dxfId="78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114.95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114.95</v>
      </c>
      <c r="R4" s="498">
        <v>-5.0000000000000001E-4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126.44500000000001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125.29550000000002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124.14600000000002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122.99650000000001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121.84700000000001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120.69750000000001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119.548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118.39850000000001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117.24900000000001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116.09950000000001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114.95</v>
      </c>
      <c r="Q51" s="2"/>
      <c r="T51" s="92" t="s">
        <v>104</v>
      </c>
      <c r="U51" s="129" t="s">
        <v>661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113.8005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112.651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111.50149999999999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110.352</v>
      </c>
      <c r="T55" s="92" t="s">
        <v>107</v>
      </c>
      <c r="U55" s="129" t="s">
        <v>662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109.2025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108.053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106.90350000000001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105.754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104.6045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103.455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3" priority="43">
      <formula>F33&gt;0</formula>
    </cfRule>
    <cfRule type="expression" dxfId="782" priority="44">
      <formula>F33&lt;0</formula>
    </cfRule>
  </conditionalFormatting>
  <conditionalFormatting sqref="Q7">
    <cfRule type="expression" dxfId="781" priority="41">
      <formula>Q7&gt;0</formula>
    </cfRule>
    <cfRule type="expression" dxfId="780" priority="42">
      <formula>Q7&lt;0</formula>
    </cfRule>
  </conditionalFormatting>
  <conditionalFormatting sqref="Q8">
    <cfRule type="expression" dxfId="779" priority="39">
      <formula>Q8&gt;0</formula>
    </cfRule>
    <cfRule type="expression" dxfId="778" priority="40">
      <formula>Q8&lt;0</formula>
    </cfRule>
  </conditionalFormatting>
  <conditionalFormatting sqref="F29 F32">
    <cfRule type="expression" dxfId="777" priority="37">
      <formula>F29&gt;0</formula>
    </cfRule>
    <cfRule type="expression" dxfId="776" priority="38">
      <formula>F29&lt;0</formula>
    </cfRule>
  </conditionalFormatting>
  <conditionalFormatting sqref="H29 H32">
    <cfRule type="expression" dxfId="775" priority="35">
      <formula>H29&gt;0</formula>
    </cfRule>
    <cfRule type="expression" dxfId="774" priority="36">
      <formula>H29&lt;0</formula>
    </cfRule>
  </conditionalFormatting>
  <conditionalFormatting sqref="F30:F31">
    <cfRule type="expression" dxfId="773" priority="33">
      <formula>F30&gt;0</formula>
    </cfRule>
    <cfRule type="expression" dxfId="772" priority="34">
      <formula>F30&lt;0</formula>
    </cfRule>
  </conditionalFormatting>
  <conditionalFormatting sqref="H30:H31">
    <cfRule type="expression" dxfId="771" priority="31">
      <formula>H30&gt;0</formula>
    </cfRule>
    <cfRule type="expression" dxfId="770" priority="32">
      <formula>H30&lt;0</formula>
    </cfRule>
  </conditionalFormatting>
  <conditionalFormatting sqref="F105:F140 H105:H140">
    <cfRule type="expression" dxfId="769" priority="29">
      <formula>F105&gt;0</formula>
    </cfRule>
    <cfRule type="expression" dxfId="768" priority="30">
      <formula>F105&lt;0</formula>
    </cfRule>
  </conditionalFormatting>
  <conditionalFormatting sqref="F96:F99">
    <cfRule type="expression" dxfId="767" priority="27">
      <formula>F96&gt;0</formula>
    </cfRule>
    <cfRule type="expression" dxfId="766" priority="28">
      <formula>F96&lt;0</formula>
    </cfRule>
  </conditionalFormatting>
  <conditionalFormatting sqref="H96:H99">
    <cfRule type="expression" dxfId="765" priority="25">
      <formula>H96&gt;0</formula>
    </cfRule>
    <cfRule type="expression" dxfId="764" priority="26">
      <formula>H96&lt;0</formula>
    </cfRule>
  </conditionalFormatting>
  <conditionalFormatting sqref="F25:F28">
    <cfRule type="expression" dxfId="763" priority="19">
      <formula>F25&gt;0</formula>
    </cfRule>
    <cfRule type="expression" dxfId="762" priority="20">
      <formula>F25&lt;0</formula>
    </cfRule>
  </conditionalFormatting>
  <conditionalFormatting sqref="H25:H28">
    <cfRule type="expression" dxfId="761" priority="17">
      <formula>H25&gt;0</formula>
    </cfRule>
    <cfRule type="expression" dxfId="760" priority="18">
      <formula>H25&lt;0</formula>
    </cfRule>
  </conditionalFormatting>
  <conditionalFormatting sqref="J27">
    <cfRule type="expression" dxfId="759" priority="15">
      <formula>J27&gt;0</formula>
    </cfRule>
    <cfRule type="expression" dxfId="758" priority="16">
      <formula>J27&lt;0</formula>
    </cfRule>
  </conditionalFormatting>
  <conditionalFormatting sqref="F104">
    <cfRule type="expression" dxfId="757" priority="13">
      <formula>F104&gt;0</formula>
    </cfRule>
    <cfRule type="expression" dxfId="756" priority="14">
      <formula>F104&lt;0</formula>
    </cfRule>
  </conditionalFormatting>
  <conditionalFormatting sqref="H104">
    <cfRule type="expression" dxfId="755" priority="11">
      <formula>H104&gt;0</formula>
    </cfRule>
    <cfRule type="expression" dxfId="754" priority="12">
      <formula>H104&lt;0</formula>
    </cfRule>
  </conditionalFormatting>
  <conditionalFormatting sqref="F100:F103">
    <cfRule type="expression" dxfId="753" priority="9">
      <formula>F100&gt;0</formula>
    </cfRule>
    <cfRule type="expression" dxfId="752" priority="10">
      <formula>F100&lt;0</formula>
    </cfRule>
  </conditionalFormatting>
  <conditionalFormatting sqref="H100:H103">
    <cfRule type="expression" dxfId="751" priority="7">
      <formula>H100&gt;0</formula>
    </cfRule>
    <cfRule type="expression" dxfId="750" priority="8">
      <formula>H100&lt;0</formula>
    </cfRule>
  </conditionalFormatting>
  <conditionalFormatting sqref="J102">
    <cfRule type="expression" dxfId="749" priority="5">
      <formula>J102&gt;0</formula>
    </cfRule>
    <cfRule type="expression" dxfId="748" priority="6">
      <formula>J102&lt;0</formula>
    </cfRule>
  </conditionalFormatting>
  <conditionalFormatting sqref="Q10">
    <cfRule type="expression" dxfId="747" priority="3">
      <formula>Q10&gt;0</formula>
    </cfRule>
    <cfRule type="expression" dxfId="746" priority="4">
      <formula>Q10&lt;0</formula>
    </cfRule>
  </conditionalFormatting>
  <conditionalFormatting sqref="M71">
    <cfRule type="expression" dxfId="745" priority="1">
      <formula>M71&gt;0</formula>
    </cfRule>
    <cfRule type="expression" dxfId="74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52.9</v>
      </c>
      <c r="R4" s="498">
        <v>-3.2199999999999999E-2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2645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537.97999999999956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62.5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2.420135527589545E-2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748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58.190000000000005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57.661000000000001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57.132000000000005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56.603000000000002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56.073999999999998</v>
      </c>
      <c r="T49" s="92" t="s">
        <v>121</v>
      </c>
      <c r="U49" s="129" t="s">
        <v>564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55.545000000000002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55.015999999999998</v>
      </c>
      <c r="T51" s="92" t="s">
        <v>104</v>
      </c>
      <c r="U51" s="129" t="s">
        <v>663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54.487000000000002</v>
      </c>
      <c r="T52" s="92" t="s">
        <v>105</v>
      </c>
      <c r="U52" s="129" t="s">
        <v>664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53.957999999999998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53.429000000000002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52.9</v>
      </c>
      <c r="T55" s="92" t="s">
        <v>107</v>
      </c>
      <c r="U55" s="129" t="s">
        <v>665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52.370999999999995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51.841999999999999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51.312999999999995</v>
      </c>
      <c r="T58" s="92" t="s">
        <v>108</v>
      </c>
      <c r="U58" s="129" t="s">
        <v>586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50.783999999999999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50.254999999999995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49.725999999999999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49.197000000000003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48.667999999999999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48.139000000000003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47.61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3" priority="57">
      <formula>F27&gt;0</formula>
    </cfRule>
    <cfRule type="expression" dxfId="742" priority="58">
      <formula>F27&lt;0</formula>
    </cfRule>
  </conditionalFormatting>
  <conditionalFormatting sqref="H28:H33">
    <cfRule type="expression" dxfId="741" priority="53">
      <formula>H28&gt;0</formula>
    </cfRule>
    <cfRule type="expression" dxfId="740" priority="54">
      <formula>H28&lt;0</formula>
    </cfRule>
  </conditionalFormatting>
  <conditionalFormatting sqref="F24:F26">
    <cfRule type="expression" dxfId="739" priority="39">
      <formula>F24&gt;0</formula>
    </cfRule>
    <cfRule type="expression" dxfId="738" priority="40">
      <formula>F24&lt;0</formula>
    </cfRule>
  </conditionalFormatting>
  <conditionalFormatting sqref="Q8">
    <cfRule type="expression" dxfId="737" priority="33">
      <formula>Q8&gt;0</formula>
    </cfRule>
    <cfRule type="expression" dxfId="736" priority="34">
      <formula>Q8&lt;0</formula>
    </cfRule>
  </conditionalFormatting>
  <conditionalFormatting sqref="Q7">
    <cfRule type="expression" dxfId="735" priority="35">
      <formula>Q7&gt;0</formula>
    </cfRule>
    <cfRule type="expression" dxfId="734" priority="36">
      <formula>Q7&lt;0</formula>
    </cfRule>
  </conditionalFormatting>
  <conditionalFormatting sqref="F34">
    <cfRule type="expression" dxfId="733" priority="31">
      <formula>F34&gt;0</formula>
    </cfRule>
    <cfRule type="expression" dxfId="732" priority="32">
      <formula>F34&lt;0</formula>
    </cfRule>
  </conditionalFormatting>
  <conditionalFormatting sqref="H34">
    <cfRule type="expression" dxfId="731" priority="29">
      <formula>H34&gt;0</formula>
    </cfRule>
    <cfRule type="expression" dxfId="730" priority="30">
      <formula>H34&lt;0</formula>
    </cfRule>
  </conditionalFormatting>
  <conditionalFormatting sqref="M36">
    <cfRule type="expression" dxfId="729" priority="19">
      <formula>M36&gt;0</formula>
    </cfRule>
    <cfRule type="expression" dxfId="728" priority="20">
      <formula>M36&lt;0</formula>
    </cfRule>
  </conditionalFormatting>
  <conditionalFormatting sqref="Q10">
    <cfRule type="expression" dxfId="727" priority="15">
      <formula>Q10&gt;0</formula>
    </cfRule>
    <cfRule type="expression" dxfId="726" priority="16">
      <formula>Q10&lt;0</formula>
    </cfRule>
  </conditionalFormatting>
  <conditionalFormatting sqref="F23">
    <cfRule type="expression" dxfId="725" priority="13">
      <formula>F23&gt;0</formula>
    </cfRule>
    <cfRule type="expression" dxfId="724" priority="14">
      <formula>F23&lt;0</formula>
    </cfRule>
  </conditionalFormatting>
  <conditionalFormatting sqref="I25:J25">
    <cfRule type="expression" dxfId="723" priority="9">
      <formula>I25&gt;0</formula>
    </cfRule>
    <cfRule type="expression" dxfId="722" priority="10">
      <formula>I25&lt;0</formula>
    </cfRule>
  </conditionalFormatting>
  <conditionalFormatting sqref="I26:J27">
    <cfRule type="expression" dxfId="721" priority="7">
      <formula>I26&gt;0</formula>
    </cfRule>
    <cfRule type="expression" dxfId="720" priority="8">
      <formula>I26&lt;0</formula>
    </cfRule>
  </conditionalFormatting>
  <conditionalFormatting sqref="K25:K27">
    <cfRule type="expression" dxfId="719" priority="5">
      <formula>K25&gt;0</formula>
    </cfRule>
    <cfRule type="expression" dxfId="718" priority="6">
      <formula>K25&lt;0</formula>
    </cfRule>
  </conditionalFormatting>
  <conditionalFormatting sqref="I23:J23">
    <cfRule type="expression" dxfId="717" priority="3">
      <formula>I23&gt;0</formula>
    </cfRule>
    <cfRule type="expression" dxfId="7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8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4" t="s">
        <v>760</v>
      </c>
      <c r="M3" s="4"/>
      <c r="O3" s="11" t="s">
        <v>58</v>
      </c>
      <c r="Q3" s="228">
        <f>IF(Q2=0, Q4, (F18-K18-M18)/Q2)</f>
        <v>25.296116666666666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22.33</v>
      </c>
      <c r="R4" s="498">
        <v>-1.7999999999999999E-2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7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13397.999999999998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7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15177.67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7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-327.41000000000349</v>
      </c>
      <c r="R7">
        <v>400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97">
        <v>42900</v>
      </c>
      <c r="C8" s="4">
        <v>200</v>
      </c>
      <c r="D8" s="3">
        <v>23.18</v>
      </c>
      <c r="E8" s="3">
        <v>0</v>
      </c>
      <c r="F8" s="3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-1779.6700000000019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-0.1172558106744976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SUM(C2:C8)</f>
        <v>900</v>
      </c>
      <c r="D18" s="18"/>
      <c r="E18" s="18"/>
      <c r="F18" s="18">
        <f>SUM(F2:F8)</f>
        <v>22932</v>
      </c>
      <c r="G18" s="14"/>
      <c r="H18" s="14">
        <f>SUM(H2:H5)</f>
        <v>300</v>
      </c>
      <c r="I18" s="18"/>
      <c r="J18" s="18"/>
      <c r="K18" s="18">
        <f>SUM(K2:K5)</f>
        <v>7726.83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300</v>
      </c>
      <c r="D19" s="354"/>
      <c r="E19" s="354"/>
      <c r="F19" s="355">
        <f>SumByColor($A$19,F2:F17)</f>
        <v>7444</v>
      </c>
      <c r="G19" s="354"/>
      <c r="H19" s="354">
        <f>SumByColor($A$19,H2:H17)</f>
        <v>100</v>
      </c>
      <c r="I19" s="354"/>
      <c r="J19" s="354"/>
      <c r="K19" s="355">
        <f>SumByColor($A$19,K2:K17)</f>
        <v>7727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7" si="9">C30*(E30-D30)</f>
        <v>-130.55999999999983</v>
      </c>
      <c r="G30" s="40">
        <f t="shared" ref="G30:G37" si="10">D30*C30</f>
        <v>3047.56</v>
      </c>
      <c r="H30" s="229">
        <f t="shared" ref="H30:H37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24.562999999999999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24.339700000000001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24.116399999999999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23.8931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23.669799999999999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23.4465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23.223199999999999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22.9999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22.776599999999998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22.5533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22.33</v>
      </c>
      <c r="Q51" s="2"/>
      <c r="T51" s="92" t="s">
        <v>104</v>
      </c>
      <c r="U51" s="129" t="s">
        <v>666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22.106699999999996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21.883399999999998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21.660099999999996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21.436799999999998</v>
      </c>
      <c r="T55" s="92" t="s">
        <v>107</v>
      </c>
      <c r="U55" s="129" t="s">
        <v>667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21.213499999999996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20.990199999999998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20.7669</v>
      </c>
      <c r="T58" s="92" t="s">
        <v>108</v>
      </c>
      <c r="U58" s="129" t="s">
        <v>587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20.543599999999998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20.3203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20.096999999999998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5" priority="39">
      <formula>F55&gt;0</formula>
    </cfRule>
    <cfRule type="expression" dxfId="714" priority="40">
      <formula>F55&lt;0</formula>
    </cfRule>
  </conditionalFormatting>
  <conditionalFormatting sqref="Q7">
    <cfRule type="expression" dxfId="713" priority="27">
      <formula>Q7&gt;0</formula>
    </cfRule>
    <cfRule type="expression" dxfId="712" priority="28">
      <formula>Q7&lt;0</formula>
    </cfRule>
  </conditionalFormatting>
  <conditionalFormatting sqref="Q8">
    <cfRule type="expression" dxfId="711" priority="25">
      <formula>Q8&gt;0</formula>
    </cfRule>
    <cfRule type="expression" dxfId="710" priority="26">
      <formula>Q8&lt;0</formula>
    </cfRule>
  </conditionalFormatting>
  <conditionalFormatting sqref="F42:F54">
    <cfRule type="expression" dxfId="709" priority="23">
      <formula>F42&gt;0</formula>
    </cfRule>
    <cfRule type="expression" dxfId="708" priority="24">
      <formula>F42&lt;0</formula>
    </cfRule>
  </conditionalFormatting>
  <conditionalFormatting sqref="H42:H54">
    <cfRule type="expression" dxfId="707" priority="21">
      <formula>H42&gt;0</formula>
    </cfRule>
    <cfRule type="expression" dxfId="706" priority="22">
      <formula>H42&lt;0</formula>
    </cfRule>
  </conditionalFormatting>
  <conditionalFormatting sqref="H58:H61">
    <cfRule type="expression" dxfId="705" priority="17">
      <formula>H58&gt;0</formula>
    </cfRule>
    <cfRule type="expression" dxfId="704" priority="18">
      <formula>H58&lt;0</formula>
    </cfRule>
  </conditionalFormatting>
  <conditionalFormatting sqref="F58:F61">
    <cfRule type="expression" dxfId="703" priority="19">
      <formula>F58&gt;0</formula>
    </cfRule>
    <cfRule type="expression" dxfId="702" priority="20">
      <formula>F58&lt;0</formula>
    </cfRule>
  </conditionalFormatting>
  <conditionalFormatting sqref="M84">
    <cfRule type="expression" dxfId="701" priority="15">
      <formula>M84&gt;0</formula>
    </cfRule>
    <cfRule type="expression" dxfId="700" priority="16">
      <formula>M84&lt;0</formula>
    </cfRule>
  </conditionalFormatting>
  <conditionalFormatting sqref="F23:F24 F31:F39">
    <cfRule type="expression" dxfId="699" priority="13">
      <formula>F23&gt;0</formula>
    </cfRule>
    <cfRule type="expression" dxfId="698" priority="14">
      <formula>F23&lt;0</formula>
    </cfRule>
  </conditionalFormatting>
  <conditionalFormatting sqref="H23:H24 H31:H39">
    <cfRule type="expression" dxfId="697" priority="11">
      <formula>H23&gt;0</formula>
    </cfRule>
    <cfRule type="expression" dxfId="696" priority="12">
      <formula>H23&lt;0</formula>
    </cfRule>
  </conditionalFormatting>
  <conditionalFormatting sqref="Q10">
    <cfRule type="expression" dxfId="695" priority="9">
      <formula>Q10&gt;0</formula>
    </cfRule>
    <cfRule type="expression" dxfId="694" priority="10">
      <formula>Q10&lt;0</formula>
    </cfRule>
  </conditionalFormatting>
  <conditionalFormatting sqref="F25:F30">
    <cfRule type="expression" dxfId="693" priority="7">
      <formula>F25&gt;0</formula>
    </cfRule>
    <cfRule type="expression" dxfId="692" priority="8">
      <formula>F25&lt;0</formula>
    </cfRule>
  </conditionalFormatting>
  <conditionalFormatting sqref="H25:H30">
    <cfRule type="expression" dxfId="691" priority="5">
      <formula>H25&gt;0</formula>
    </cfRule>
    <cfRule type="expression" dxfId="690" priority="6">
      <formula>H25&lt;0</formula>
    </cfRule>
  </conditionalFormatting>
  <conditionalFormatting sqref="K28:K35">
    <cfRule type="expression" dxfId="689" priority="3">
      <formula>K28&gt;0</formula>
    </cfRule>
    <cfRule type="expression" dxfId="688" priority="4">
      <formula>K28&lt;0</formula>
    </cfRule>
  </conditionalFormatting>
  <conditionalFormatting sqref="K36:K39">
    <cfRule type="expression" dxfId="687" priority="1">
      <formula>K36&gt;0</formula>
    </cfRule>
    <cfRule type="expression" dxfId="686" priority="2">
      <formula>K36&lt;0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55.33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55.33</v>
      </c>
      <c r="R4" s="498">
        <v>-1.34E-2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554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60.863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60.309699999999999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59.756399999999999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59.203099999999999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58.649799999999999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58.096499999999999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57.543199999999999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56.989899999999999</v>
      </c>
      <c r="Q48" s="2"/>
      <c r="T48" s="92" t="s">
        <v>331</v>
      </c>
      <c r="U48" s="87" t="s">
        <v>535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56.436599999999999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55.883299999999998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55.33</v>
      </c>
      <c r="Q51" s="2"/>
      <c r="T51" s="92" t="s">
        <v>104</v>
      </c>
      <c r="U51" s="87" t="s">
        <v>668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54.776699999999998</v>
      </c>
      <c r="Q52" s="2"/>
      <c r="T52" s="92" t="s">
        <v>105</v>
      </c>
      <c r="U52" s="87" t="s">
        <v>553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54.223399999999998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53.670099999999998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53.116799999999998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52.563499999999998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52.010199999999998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51.456900000000005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50.903599999999997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50.350299999999997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49.796999999999997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5" priority="9">
      <formula>F39&gt;0</formula>
    </cfRule>
    <cfRule type="expression" dxfId="684" priority="10">
      <formula>F39&lt;0</formula>
    </cfRule>
  </conditionalFormatting>
  <conditionalFormatting sqref="F25:F38">
    <cfRule type="expression" dxfId="683" priority="7">
      <formula>F25&gt;0</formula>
    </cfRule>
    <cfRule type="expression" dxfId="682" priority="8">
      <formula>F25&lt;0</formula>
    </cfRule>
  </conditionalFormatting>
  <conditionalFormatting sqref="H25:H38">
    <cfRule type="expression" dxfId="681" priority="5">
      <formula>H25&gt;0</formula>
    </cfRule>
    <cfRule type="expression" dxfId="680" priority="6">
      <formula>H25&lt;0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30.56</v>
      </c>
      <c r="R4" s="498">
        <v>-1.61E-2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12224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20258.796999999846</v>
      </c>
      <c r="R7" s="30">
        <v>42905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4762.929999999993</v>
      </c>
      <c r="T8" t="s">
        <v>558</v>
      </c>
      <c r="AC8" s="232"/>
      <c r="AF8" s="232"/>
      <c r="AG8" s="232"/>
    </row>
    <row r="9" spans="1:33" x14ac:dyDescent="0.25">
      <c r="B9" s="499">
        <v>42846</v>
      </c>
      <c r="C9" s="7">
        <v>200</v>
      </c>
      <c r="D9" s="44">
        <v>27.34</v>
      </c>
      <c r="E9" s="44">
        <v>-0.78</v>
      </c>
      <c r="F9" s="44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0.63837090390520246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1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10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1400</v>
      </c>
      <c r="D23" s="354"/>
      <c r="E23" s="354"/>
      <c r="F23" s="355">
        <f>SumByColor($A$23,F2:F21)</f>
        <v>36174</v>
      </c>
      <c r="G23" s="354"/>
      <c r="H23" s="354">
        <f>SumByColor($A$23,H2:H21)</f>
        <v>1400</v>
      </c>
      <c r="I23" s="354"/>
      <c r="J23" s="354"/>
      <c r="K23" s="355">
        <f>SumByColor($A$23,K2:K21)</f>
        <v>39626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33.616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33.310400000000001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33.004800000000003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32.699199999999998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748</v>
      </c>
      <c r="M29" s="4"/>
      <c r="N29" s="4"/>
      <c r="O29" s="82">
        <v>1.06</v>
      </c>
      <c r="P29" s="82">
        <f t="shared" si="3"/>
        <v>32.393599999999999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32.088000000000001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31.782399999999999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31.476800000000001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31.171199999999999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30.865600000000001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30.56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30.254399999999997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29.948799999999999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29.643199999999997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29.337599999999998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29.031999999999996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28.726399999999998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28.4208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28.115200000000002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27.8096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27.503999999999998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7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7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7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7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7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6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7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6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7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6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6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6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6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8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8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8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9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9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9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9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5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5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5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5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M356:M359"/>
    <mergeCell ref="G243:G244"/>
    <mergeCell ref="G267:G269"/>
    <mergeCell ref="G13:G14"/>
    <mergeCell ref="G375:G378"/>
    <mergeCell ref="B281:B282"/>
    <mergeCell ref="G281:G282"/>
    <mergeCell ref="B283:B286"/>
    <mergeCell ref="A322:A324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5" priority="93">
      <formula>F70&gt;0</formula>
    </cfRule>
    <cfRule type="expression" dxfId="674" priority="94">
      <formula>F70&lt;0</formula>
    </cfRule>
  </conditionalFormatting>
  <conditionalFormatting sqref="H70:H81">
    <cfRule type="expression" dxfId="673" priority="85">
      <formula>H70&gt;0</formula>
    </cfRule>
    <cfRule type="expression" dxfId="672" priority="86">
      <formula>H70&lt;0</formula>
    </cfRule>
  </conditionalFormatting>
  <conditionalFormatting sqref="H82">
    <cfRule type="expression" dxfId="671" priority="75">
      <formula>H82&gt;0</formula>
    </cfRule>
    <cfRule type="expression" dxfId="670" priority="76">
      <formula>H82&lt;0</formula>
    </cfRule>
  </conditionalFormatting>
  <conditionalFormatting sqref="H83">
    <cfRule type="expression" dxfId="669" priority="71">
      <formula>H83&gt;0</formula>
    </cfRule>
    <cfRule type="expression" dxfId="668" priority="72">
      <formula>H83&lt;0</formula>
    </cfRule>
  </conditionalFormatting>
  <conditionalFormatting sqref="H84:H89">
    <cfRule type="expression" dxfId="667" priority="67">
      <formula>H84&gt;0</formula>
    </cfRule>
    <cfRule type="expression" dxfId="666" priority="68">
      <formula>H84&lt;0</formula>
    </cfRule>
  </conditionalFormatting>
  <conditionalFormatting sqref="Q8">
    <cfRule type="expression" dxfId="665" priority="51">
      <formula>Q8&gt;0</formula>
    </cfRule>
    <cfRule type="expression" dxfId="664" priority="52">
      <formula>Q8&lt;0</formula>
    </cfRule>
  </conditionalFormatting>
  <conditionalFormatting sqref="Q7">
    <cfRule type="expression" dxfId="663" priority="53">
      <formula>Q7&gt;0</formula>
    </cfRule>
    <cfRule type="expression" dxfId="662" priority="54">
      <formula>Q7&lt;0</formula>
    </cfRule>
  </conditionalFormatting>
  <conditionalFormatting sqref="F201 H201">
    <cfRule type="expression" dxfId="661" priority="49">
      <formula>F201&gt;0</formula>
    </cfRule>
    <cfRule type="expression" dxfId="660" priority="50">
      <formula>F201&lt;0</formula>
    </cfRule>
  </conditionalFormatting>
  <conditionalFormatting sqref="F30:F67">
    <cfRule type="expression" dxfId="659" priority="47">
      <formula>F30&gt;0</formula>
    </cfRule>
    <cfRule type="expression" dxfId="658" priority="48">
      <formula>F30&lt;0</formula>
    </cfRule>
  </conditionalFormatting>
  <conditionalFormatting sqref="H30:H67">
    <cfRule type="expression" dxfId="657" priority="45">
      <formula>H30&gt;0</formula>
    </cfRule>
    <cfRule type="expression" dxfId="656" priority="46">
      <formula>H30&lt;0</formula>
    </cfRule>
  </conditionalFormatting>
  <conditionalFormatting sqref="Q10">
    <cfRule type="expression" dxfId="655" priority="43">
      <formula>Q10&gt;0</formula>
    </cfRule>
    <cfRule type="expression" dxfId="654" priority="44">
      <formula>Q10&lt;0</formula>
    </cfRule>
  </conditionalFormatting>
  <conditionalFormatting sqref="J37">
    <cfRule type="expression" dxfId="653" priority="41">
      <formula>J37&gt;0</formula>
    </cfRule>
    <cfRule type="expression" dxfId="652" priority="42">
      <formula>J37&lt;0</formula>
    </cfRule>
  </conditionalFormatting>
  <conditionalFormatting sqref="J43:J44">
    <cfRule type="expression" dxfId="651" priority="39">
      <formula>J43&gt;0</formula>
    </cfRule>
    <cfRule type="expression" dxfId="650" priority="40">
      <formula>J43&lt;0</formula>
    </cfRule>
  </conditionalFormatting>
  <conditionalFormatting sqref="Q9">
    <cfRule type="expression" dxfId="649" priority="37">
      <formula>Q9&gt;0</formula>
    </cfRule>
    <cfRule type="expression" dxfId="648" priority="38">
      <formula>Q9&lt;0</formula>
    </cfRule>
  </conditionalFormatting>
  <conditionalFormatting sqref="J45">
    <cfRule type="expression" dxfId="647" priority="35">
      <formula>J45&gt;0</formula>
    </cfRule>
    <cfRule type="expression" dxfId="646" priority="36">
      <formula>J45&lt;0</formula>
    </cfRule>
  </conditionalFormatting>
  <conditionalFormatting sqref="J46:J48 J50:J53">
    <cfRule type="expression" dxfId="645" priority="33">
      <formula>J46&gt;0</formula>
    </cfRule>
    <cfRule type="expression" dxfId="644" priority="34">
      <formula>J46&lt;0</formula>
    </cfRule>
  </conditionalFormatting>
  <conditionalFormatting sqref="K37">
    <cfRule type="expression" dxfId="643" priority="31">
      <formula>K37&gt;0</formula>
    </cfRule>
    <cfRule type="expression" dxfId="642" priority="32">
      <formula>K37&lt;0</formula>
    </cfRule>
  </conditionalFormatting>
  <conditionalFormatting sqref="K43:K44">
    <cfRule type="expression" dxfId="641" priority="29">
      <formula>K43&gt;0</formula>
    </cfRule>
    <cfRule type="expression" dxfId="640" priority="30">
      <formula>K43&lt;0</formula>
    </cfRule>
  </conditionalFormatting>
  <conditionalFormatting sqref="K45">
    <cfRule type="expression" dxfId="639" priority="27">
      <formula>K45&gt;0</formula>
    </cfRule>
    <cfRule type="expression" dxfId="638" priority="28">
      <formula>K45&lt;0</formula>
    </cfRule>
  </conditionalFormatting>
  <conditionalFormatting sqref="K46:K53">
    <cfRule type="expression" dxfId="637" priority="25">
      <formula>K46&gt;0</formula>
    </cfRule>
    <cfRule type="expression" dxfId="636" priority="26">
      <formula>K46&lt;0</formula>
    </cfRule>
  </conditionalFormatting>
  <conditionalFormatting sqref="L37">
    <cfRule type="expression" dxfId="635" priority="23">
      <formula>L37&gt;0</formula>
    </cfRule>
    <cfRule type="expression" dxfId="634" priority="24">
      <formula>L37&lt;0</formula>
    </cfRule>
  </conditionalFormatting>
  <conditionalFormatting sqref="L43:L44">
    <cfRule type="expression" dxfId="633" priority="21">
      <formula>L43&gt;0</formula>
    </cfRule>
    <cfRule type="expression" dxfId="632" priority="22">
      <formula>L43&lt;0</formula>
    </cfRule>
  </conditionalFormatting>
  <conditionalFormatting sqref="L45">
    <cfRule type="expression" dxfId="631" priority="19">
      <formula>L45&gt;0</formula>
    </cfRule>
    <cfRule type="expression" dxfId="630" priority="20">
      <formula>L45&lt;0</formula>
    </cfRule>
  </conditionalFormatting>
  <conditionalFormatting sqref="L46:L53">
    <cfRule type="expression" dxfId="629" priority="17">
      <formula>L46&gt;0</formula>
    </cfRule>
    <cfRule type="expression" dxfId="628" priority="18">
      <formula>L46&lt;0</formula>
    </cfRule>
  </conditionalFormatting>
  <conditionalFormatting sqref="K54">
    <cfRule type="expression" dxfId="627" priority="15">
      <formula>K54&gt;0</formula>
    </cfRule>
    <cfRule type="expression" dxfId="626" priority="16">
      <formula>K54&lt;0</formula>
    </cfRule>
  </conditionalFormatting>
  <conditionalFormatting sqref="L54:L61">
    <cfRule type="expression" dxfId="625" priority="13">
      <formula>L54&gt;0</formula>
    </cfRule>
    <cfRule type="expression" dxfId="624" priority="14">
      <formula>L54&lt;0</formula>
    </cfRule>
  </conditionalFormatting>
  <conditionalFormatting sqref="K55">
    <cfRule type="expression" dxfId="623" priority="11">
      <formula>K55&gt;0</formula>
    </cfRule>
    <cfRule type="expression" dxfId="622" priority="12">
      <formula>K55&lt;0</formula>
    </cfRule>
  </conditionalFormatting>
  <conditionalFormatting sqref="K56">
    <cfRule type="expression" dxfId="621" priority="5">
      <formula>K56&gt;0</formula>
    </cfRule>
    <cfRule type="expression" dxfId="620" priority="6">
      <formula>K56&lt;0</formula>
    </cfRule>
  </conditionalFormatting>
  <conditionalFormatting sqref="K57:K67">
    <cfRule type="expression" dxfId="619" priority="3">
      <formula>K57&gt;0</formula>
    </cfRule>
    <cfRule type="expression" dxfId="618" priority="4">
      <formula>K57&lt;0</formula>
    </cfRule>
  </conditionalFormatting>
  <conditionalFormatting sqref="L62:L66">
    <cfRule type="expression" dxfId="617" priority="1">
      <formula>L62&gt;0</formula>
    </cfRule>
    <cfRule type="expression" dxfId="616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55.81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55.81</v>
      </c>
      <c r="R4" s="516">
        <v>-1.4E-3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61.391000000000005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60.832900000000009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60.274800000000006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59.716700000000003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59.158600000000007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58.600500000000004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58.042400000000008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57.484300000000005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56.926200000000001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56.368100000000005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55.81</v>
      </c>
      <c r="Q51" s="2"/>
      <c r="T51" s="86" t="s">
        <v>104</v>
      </c>
      <c r="U51" s="87" t="s">
        <v>669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55.251899999999999</v>
      </c>
      <c r="Q52" s="2"/>
      <c r="T52" s="86" t="s">
        <v>105</v>
      </c>
      <c r="U52" s="87" t="s">
        <v>536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54.693800000000003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54.1357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53.577599999999997</v>
      </c>
      <c r="T55" s="86" t="s">
        <v>107</v>
      </c>
      <c r="U55" s="87" t="s">
        <v>670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53.019500000000001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52.461399999999998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51.903300000000002</v>
      </c>
      <c r="T58" s="86" t="s">
        <v>108</v>
      </c>
      <c r="U58" s="87" t="s">
        <v>588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51.345200000000006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50.787100000000002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50.229000000000006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5" priority="11">
      <formula>F27&gt;0</formula>
    </cfRule>
    <cfRule type="expression" dxfId="614" priority="12">
      <formula>F27&lt;0</formula>
    </cfRule>
  </conditionalFormatting>
  <conditionalFormatting sqref="H27:H29">
    <cfRule type="expression" dxfId="613" priority="9">
      <formula>H27&gt;0</formula>
    </cfRule>
    <cfRule type="expression" dxfId="612" priority="10">
      <formula>H27&lt;0</formula>
    </cfRule>
  </conditionalFormatting>
  <conditionalFormatting sqref="F23:F26">
    <cfRule type="expression" dxfId="611" priority="7">
      <formula>F23&gt;0</formula>
    </cfRule>
    <cfRule type="expression" dxfId="610" priority="8">
      <formula>F23&lt;0</formula>
    </cfRule>
  </conditionalFormatting>
  <conditionalFormatting sqref="H23:H26">
    <cfRule type="expression" dxfId="609" priority="5">
      <formula>H23&gt;0</formula>
    </cfRule>
    <cfRule type="expression" dxfId="608" priority="6">
      <formula>H23&lt;0</formula>
    </cfRule>
  </conditionalFormatting>
  <conditionalFormatting sqref="Q8">
    <cfRule type="expression" dxfId="607" priority="1">
      <formula>Q8&gt;0</formula>
    </cfRule>
    <cfRule type="expression" dxfId="606" priority="2">
      <formula>Q8&lt;0</formula>
    </cfRule>
  </conditionalFormatting>
  <conditionalFormatting sqref="Q7">
    <cfRule type="expression" dxfId="605" priority="3">
      <formula>Q7&gt;0</formula>
    </cfRule>
    <cfRule type="expression" dxfId="60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35.31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35.31</v>
      </c>
      <c r="R4" s="516">
        <v>-6.1999999999999998E-3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38.841000000000008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38.487900000000003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38.134800000000006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37.781700000000008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37.428600000000003</v>
      </c>
      <c r="Q45" s="2"/>
      <c r="T45" s="86" t="s">
        <v>99</v>
      </c>
      <c r="U45" s="87" t="s">
        <v>671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37.075500000000005</v>
      </c>
      <c r="Q46" s="2"/>
      <c r="T46" s="86" t="s">
        <v>100</v>
      </c>
      <c r="U46" s="87" t="s">
        <v>672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36.7224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36.369300000000003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36.016200000000005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35.6631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35.31</v>
      </c>
      <c r="Q51" s="2"/>
      <c r="T51" s="86" t="s">
        <v>104</v>
      </c>
      <c r="U51" s="87" t="s">
        <v>673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34.956900000000005</v>
      </c>
      <c r="Q52" s="2"/>
      <c r="T52" s="86" t="s">
        <v>105</v>
      </c>
      <c r="U52" s="87" t="s">
        <v>547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34.6038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34.250700000000002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33.897600000000004</v>
      </c>
      <c r="T55" s="86" t="s">
        <v>107</v>
      </c>
      <c r="U55" s="87" t="s">
        <v>674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33.544499999999999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33.191400000000002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32.838300000000004</v>
      </c>
      <c r="T58" s="86" t="s">
        <v>108</v>
      </c>
      <c r="U58" s="87" t="s">
        <v>589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32.485200000000006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32.132100000000001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31.779000000000003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3" priority="7">
      <formula>F21&gt;0</formula>
    </cfRule>
    <cfRule type="expression" dxfId="602" priority="8">
      <formula>F21&lt;0</formula>
    </cfRule>
  </conditionalFormatting>
  <conditionalFormatting sqref="F22">
    <cfRule type="expression" dxfId="601" priority="5">
      <formula>F22&gt;0</formula>
    </cfRule>
    <cfRule type="expression" dxfId="600" priority="6">
      <formula>F22&lt;0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conditionalFormatting sqref="Q7">
    <cfRule type="expression" dxfId="597" priority="3">
      <formula>Q7&gt;0</formula>
    </cfRule>
    <cfRule type="expression" dxfId="5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43.49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43.49</v>
      </c>
      <c r="R4" s="498">
        <v>-3.9699999999999999E-2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47.839000000000006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47.404100000000007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46.969200000000008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46.534300000000002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46.099400000000003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45.664500000000004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45.229600000000005</v>
      </c>
      <c r="Q51" s="2"/>
      <c r="R51" s="34"/>
      <c r="T51" s="107" t="s">
        <v>104</v>
      </c>
      <c r="U51" s="105" t="s">
        <v>675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44.794700000000006</v>
      </c>
      <c r="Q52" s="2"/>
      <c r="R52" s="34"/>
      <c r="T52" s="107" t="s">
        <v>105</v>
      </c>
      <c r="U52" s="105" t="s">
        <v>565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44.3598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43.924900000000001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43.49</v>
      </c>
      <c r="Q55" s="2"/>
      <c r="R55" s="34"/>
      <c r="T55" s="107" t="s">
        <v>107</v>
      </c>
      <c r="U55" s="105" t="s">
        <v>676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43.055100000000003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42.620200000000004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42.185299999999998</v>
      </c>
      <c r="Q58" s="2"/>
      <c r="R58" s="34"/>
      <c r="T58" s="107" t="s">
        <v>108</v>
      </c>
      <c r="U58" s="105" t="s">
        <v>590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41.750399999999999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41.3155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40.880600000000001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40.445700000000002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40.010800000000003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39.575900000000004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39.141000000000005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5" priority="17">
      <formula>F38&gt;0</formula>
    </cfRule>
    <cfRule type="expression" dxfId="594" priority="18">
      <formula>F38&lt;0</formula>
    </cfRule>
  </conditionalFormatting>
  <conditionalFormatting sqref="H38:H72">
    <cfRule type="expression" dxfId="593" priority="9">
      <formula>H38&gt;0</formula>
    </cfRule>
    <cfRule type="expression" dxfId="592" priority="10">
      <formula>H38&lt;0</formula>
    </cfRule>
  </conditionalFormatting>
  <conditionalFormatting sqref="F21:F37">
    <cfRule type="expression" dxfId="591" priority="7">
      <formula>F21&gt;0</formula>
    </cfRule>
    <cfRule type="expression" dxfId="590" priority="8">
      <formula>F21&lt;0</formula>
    </cfRule>
  </conditionalFormatting>
  <conditionalFormatting sqref="H21:H37">
    <cfRule type="expression" dxfId="589" priority="5">
      <formula>H21&gt;0</formula>
    </cfRule>
    <cfRule type="expression" dxfId="588" priority="6">
      <formula>H21&lt;0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110.67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110.67</v>
      </c>
      <c r="R4" s="516">
        <v>7.9000000000000008E-3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121.73700000000001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120.63030000000001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119.52360000000002</v>
      </c>
      <c r="Q49" s="34"/>
      <c r="R49"/>
      <c r="T49" s="86" t="s">
        <v>103</v>
      </c>
      <c r="U49" s="93" t="s">
        <v>677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118.41690000000001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117.31020000000001</v>
      </c>
      <c r="Q51" s="82"/>
      <c r="R51"/>
      <c r="T51" s="86" t="s">
        <v>104</v>
      </c>
      <c r="U51" s="129" t="s">
        <v>678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116.20350000000001</v>
      </c>
      <c r="Q52" s="82"/>
      <c r="R52"/>
      <c r="T52" s="86" t="s">
        <v>105</v>
      </c>
      <c r="U52" s="129" t="s">
        <v>539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115.0968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113.9901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112.88340000000001</v>
      </c>
      <c r="Q55" s="82"/>
      <c r="R55"/>
      <c r="T55" s="86" t="s">
        <v>107</v>
      </c>
      <c r="U55" s="129" t="s">
        <v>679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111.77670000000001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110.67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109.5633</v>
      </c>
      <c r="Q58" s="82"/>
      <c r="R58"/>
      <c r="T58" s="86" t="s">
        <v>108</v>
      </c>
      <c r="U58" s="129" t="s">
        <v>591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108.45659999999999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107.34990000000001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106.2432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105.1365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104.02979999999999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102.92310000000001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101.8164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100.7097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99.603000000000009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3" priority="11">
      <formula>F24&gt;0</formula>
    </cfRule>
    <cfRule type="expression" dxfId="582" priority="12">
      <formula>F24&lt;0</formula>
    </cfRule>
  </conditionalFormatting>
  <conditionalFormatting sqref="H27:H30">
    <cfRule type="expression" dxfId="581" priority="9">
      <formula>H27&gt;0</formula>
    </cfRule>
    <cfRule type="expression" dxfId="580" priority="10">
      <formula>H27&lt;0</formula>
    </cfRule>
  </conditionalFormatting>
  <conditionalFormatting sqref="F25">
    <cfRule type="expression" dxfId="579" priority="7">
      <formula>F25&gt;0</formula>
    </cfRule>
    <cfRule type="expression" dxfId="578" priority="8">
      <formula>F25&lt;0</formula>
    </cfRule>
  </conditionalFormatting>
  <conditionalFormatting sqref="H24:H26">
    <cfRule type="expression" dxfId="577" priority="5">
      <formula>H24&gt;0</formula>
    </cfRule>
    <cfRule type="expression" dxfId="576" priority="6">
      <formula>H24&lt;0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52.91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52.91</v>
      </c>
      <c r="R4" s="517">
        <v>1.4200000000000001E-2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58.201000000000001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57.671900000000001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57.142800000000001</v>
      </c>
      <c r="R42" s="34"/>
      <c r="T42" s="86" t="s">
        <v>99</v>
      </c>
      <c r="U42" s="129" t="s">
        <v>680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56.613700000000001</v>
      </c>
      <c r="R43" s="82"/>
      <c r="T43" s="86" t="s">
        <v>100</v>
      </c>
      <c r="U43" s="129" t="s">
        <v>681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56.084600000000002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55.555500000000002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55.026399999999995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54.497299999999996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53.968199999999996</v>
      </c>
      <c r="R48" s="82"/>
      <c r="T48" s="86" t="s">
        <v>104</v>
      </c>
      <c r="U48" s="129" t="s">
        <v>682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53.439099999999996</v>
      </c>
      <c r="R49" s="82"/>
      <c r="T49" s="86" t="s">
        <v>105</v>
      </c>
      <c r="U49" s="129" t="s">
        <v>592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52.91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52.380899999999997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51.851799999999997</v>
      </c>
      <c r="R52" s="82"/>
      <c r="T52" s="86" t="s">
        <v>107</v>
      </c>
      <c r="U52" s="129" t="s">
        <v>683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51.322699999999998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50.793599999999998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50.264499999999991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49.735399999999991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49.206299999999999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48.677199999999999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48.148099999999999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47.619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71" priority="17">
      <formula>F28&gt;0</formula>
    </cfRule>
    <cfRule type="expression" dxfId="570" priority="18">
      <formula>F28&lt;0</formula>
    </cfRule>
  </conditionalFormatting>
  <conditionalFormatting sqref="F28 F33:F35">
    <cfRule type="expression" dxfId="569" priority="19">
      <formula>F28&gt;0</formula>
    </cfRule>
    <cfRule type="expression" dxfId="568" priority="20">
      <formula>F28&lt;0</formula>
    </cfRule>
  </conditionalFormatting>
  <conditionalFormatting sqref="H28 H33:H35">
    <cfRule type="expression" dxfId="567" priority="15">
      <formula>H28&gt;0</formula>
    </cfRule>
    <cfRule type="expression" dxfId="566" priority="16">
      <formula>H28&lt;0</formula>
    </cfRule>
  </conditionalFormatting>
  <conditionalFormatting sqref="F21:F27">
    <cfRule type="expression" dxfId="565" priority="13">
      <formula>F21&gt;0</formula>
    </cfRule>
    <cfRule type="expression" dxfId="564" priority="14">
      <formula>F21&lt;0</formula>
    </cfRule>
  </conditionalFormatting>
  <conditionalFormatting sqref="H21:H27">
    <cfRule type="expression" dxfId="563" priority="11">
      <formula>H21&gt;0</formula>
    </cfRule>
    <cfRule type="expression" dxfId="562" priority="12">
      <formula>H21&lt;0</formula>
    </cfRule>
  </conditionalFormatting>
  <conditionalFormatting sqref="Q8">
    <cfRule type="expression" dxfId="561" priority="7">
      <formula>Q8&gt;0</formula>
    </cfRule>
    <cfRule type="expression" dxfId="560" priority="8">
      <formula>Q8&lt;0</formula>
    </cfRule>
  </conditionalFormatting>
  <conditionalFormatting sqref="Q7">
    <cfRule type="expression" dxfId="559" priority="9">
      <formula>Q7&gt;0</formula>
    </cfRule>
    <cfRule type="expression" dxfId="558" priority="10">
      <formula>Q7&lt;0</formula>
    </cfRule>
  </conditionalFormatting>
  <conditionalFormatting sqref="F29:F32">
    <cfRule type="expression" dxfId="557" priority="5">
      <formula>F29&gt;0</formula>
    </cfRule>
    <cfRule type="expression" dxfId="556" priority="6">
      <formula>F29&lt;0</formula>
    </cfRule>
  </conditionalFormatting>
  <conditionalFormatting sqref="H29:H32">
    <cfRule type="expression" dxfId="555" priority="3">
      <formula>H29&gt;0</formula>
    </cfRule>
    <cfRule type="expression" dxfId="554" priority="4">
      <formula>H29&lt;0</formula>
    </cfRule>
  </conditionalFormatting>
  <conditionalFormatting sqref="M37">
    <cfRule type="expression" dxfId="553" priority="1">
      <formula>M37&gt;0</formula>
    </cfRule>
    <cfRule type="expression" dxfId="55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243.77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243.77</v>
      </c>
      <c r="R4" s="498">
        <v>-1.9E-3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548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268.14700000000005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265.70930000000004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263.27160000000003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260.83390000000003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258.39620000000002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255.95850000000002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253.52080000000001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251.08310000000003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248.64540000000002</v>
      </c>
      <c r="R48" s="82"/>
      <c r="T48" s="86" t="s">
        <v>104</v>
      </c>
      <c r="U48" s="129" t="s">
        <v>684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246.20770000000002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243.77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241.3323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238.8946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236.45689999999999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234.01920000000001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231.58150000000001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229.1438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226.70610000000002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224.26840000000001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221.83070000000001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219.393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51" priority="19">
      <formula>F25&gt;0</formula>
    </cfRule>
    <cfRule type="expression" dxfId="55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9" priority="11">
      <formula>F28&gt;0</formula>
    </cfRule>
    <cfRule type="expression" dxfId="548" priority="12">
      <formula>F28&lt;0</formula>
    </cfRule>
  </conditionalFormatting>
  <conditionalFormatting sqref="F28:F35">
    <cfRule type="expression" dxfId="547" priority="13">
      <formula>F28&gt;0</formula>
    </cfRule>
    <cfRule type="expression" dxfId="546" priority="14">
      <formula>F28&lt;0</formula>
    </cfRule>
  </conditionalFormatting>
  <conditionalFormatting sqref="H25:H35">
    <cfRule type="expression" dxfId="545" priority="9">
      <formula>H25&gt;0</formula>
    </cfRule>
    <cfRule type="expression" dxfId="544" priority="10">
      <formula>H25&lt;0</formula>
    </cfRule>
  </conditionalFormatting>
  <conditionalFormatting sqref="F21:F24">
    <cfRule type="expression" dxfId="543" priority="7">
      <formula>F21&gt;0</formula>
    </cfRule>
    <cfRule type="expression" dxfId="542" priority="8">
      <formula>F21&lt;0</formula>
    </cfRule>
  </conditionalFormatting>
  <conditionalFormatting sqref="H21:H24">
    <cfRule type="expression" dxfId="541" priority="5">
      <formula>H21&gt;0</formula>
    </cfRule>
    <cfRule type="expression" dxfId="540" priority="6">
      <formula>H21&lt;0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102.28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102.28</v>
      </c>
      <c r="R4" s="498">
        <v>-1.9E-3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112.50800000000001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111.48520000000001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110.4624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109.43960000000001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108.41680000000001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107.39400000000001</v>
      </c>
      <c r="R42" s="82"/>
      <c r="T42" s="86" t="s">
        <v>99</v>
      </c>
      <c r="U42" s="129" t="s">
        <v>685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106.3712</v>
      </c>
      <c r="R43" s="82"/>
      <c r="T43" s="86" t="s">
        <v>100</v>
      </c>
      <c r="U43" s="129" t="s">
        <v>686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105.3484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104.32560000000001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103.3028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102.28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101.2572</v>
      </c>
      <c r="R48" s="82"/>
      <c r="T48" s="86" t="s">
        <v>104</v>
      </c>
      <c r="U48" s="129" t="s">
        <v>687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100.23439999999999</v>
      </c>
      <c r="R49" s="82"/>
      <c r="T49" s="86" t="s">
        <v>105</v>
      </c>
      <c r="U49" s="129" t="s">
        <v>688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99.211600000000004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98.188800000000001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97.165999999999997</v>
      </c>
      <c r="R52" s="82"/>
      <c r="T52" s="86" t="s">
        <v>107</v>
      </c>
      <c r="U52" s="129" t="s">
        <v>689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96.143199999999993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95.120400000000004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94.0976</v>
      </c>
      <c r="R55" s="82"/>
      <c r="T55" s="86" t="s">
        <v>108</v>
      </c>
      <c r="U55" s="129" t="s">
        <v>577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93.07480000000001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92.052000000000007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5" priority="29">
      <formula>F40&gt;0</formula>
    </cfRule>
    <cfRule type="expression" dxfId="534" priority="30">
      <formula>F40&lt;0</formula>
    </cfRule>
  </conditionalFormatting>
  <conditionalFormatting sqref="F40:F45">
    <cfRule type="expression" dxfId="533" priority="31">
      <formula>F40&gt;0</formula>
    </cfRule>
    <cfRule type="expression" dxfId="532" priority="32">
      <formula>F40&lt;0</formula>
    </cfRule>
  </conditionalFormatting>
  <conditionalFormatting sqref="H40:H45">
    <cfRule type="expression" dxfId="531" priority="27">
      <formula>H40&gt;0</formula>
    </cfRule>
    <cfRule type="expression" dxfId="530" priority="28">
      <formula>H40&lt;0</formula>
    </cfRule>
  </conditionalFormatting>
  <conditionalFormatting sqref="F23:F39">
    <cfRule type="expression" dxfId="529" priority="13">
      <formula>F23&gt;0</formula>
    </cfRule>
    <cfRule type="expression" dxfId="528" priority="14">
      <formula>F23&lt;0</formula>
    </cfRule>
  </conditionalFormatting>
  <conditionalFormatting sqref="H23:H39">
    <cfRule type="expression" dxfId="527" priority="11">
      <formula>H23&gt;0</formula>
    </cfRule>
    <cfRule type="expression" dxfId="526" priority="12">
      <formula>H23&lt;0</formula>
    </cfRule>
  </conditionalFormatting>
  <conditionalFormatting sqref="Q7">
    <cfRule type="expression" dxfId="525" priority="9">
      <formula>Q7&gt;0</formula>
    </cfRule>
    <cfRule type="expression" dxfId="524" priority="10">
      <formula>Q7&lt;0</formula>
    </cfRule>
  </conditionalFormatting>
  <conditionalFormatting sqref="Q8">
    <cfRule type="expression" dxfId="523" priority="7">
      <formula>Q8&gt;0</formula>
    </cfRule>
    <cfRule type="expression" dxfId="522" priority="8">
      <formula>Q8&lt;0</formula>
    </cfRule>
  </conditionalFormatting>
  <conditionalFormatting sqref="Q10">
    <cfRule type="expression" dxfId="521" priority="1">
      <formula>Q10&gt;0</formula>
    </cfRule>
    <cfRule type="expression" dxfId="52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79.680000000000007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79.680000000000007</v>
      </c>
      <c r="R4" s="498">
        <v>9.1999999999999998E-3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87.64800000000001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86.85120000000002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86.054400000000015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85.257600000000011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84.460800000000006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83.664000000000016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82.867200000000011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82.070400000000006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81.273600000000002</v>
      </c>
      <c r="Q51" s="2"/>
      <c r="T51" s="107" t="s">
        <v>104</v>
      </c>
      <c r="U51" s="105" t="s">
        <v>690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80.476800000000011</v>
      </c>
      <c r="Q52" s="2"/>
      <c r="T52" s="107" t="s">
        <v>105</v>
      </c>
      <c r="U52" s="105" t="s">
        <v>691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79.680000000000007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78.883200000000002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78.086400000000012</v>
      </c>
      <c r="T55" s="107" t="s">
        <v>107</v>
      </c>
      <c r="U55" s="105" t="s">
        <v>692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77.289600000000007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76.492800000000003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75.695999999999998</v>
      </c>
      <c r="T58" s="107" t="s">
        <v>108</v>
      </c>
      <c r="U58" s="105" t="s">
        <v>559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74.899200000000008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74.102400000000017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73.305600000000013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72.508800000000008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71.712000000000003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9" priority="39">
      <formula>Q12&gt;0</formula>
    </cfRule>
    <cfRule type="expression" dxfId="51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7" priority="33">
      <formula>F25&gt;0</formula>
    </cfRule>
    <cfRule type="expression" dxfId="516" priority="34">
      <formula>F25&lt;0</formula>
    </cfRule>
  </conditionalFormatting>
  <conditionalFormatting sqref="F30">
    <cfRule type="expression" dxfId="515" priority="31">
      <formula>F30&gt;0</formula>
    </cfRule>
    <cfRule type="expression" dxfId="514" priority="32">
      <formula>F30&lt;0</formula>
    </cfRule>
  </conditionalFormatting>
  <conditionalFormatting sqref="F31">
    <cfRule type="expression" dxfId="513" priority="29">
      <formula>F31&gt;0</formula>
    </cfRule>
    <cfRule type="expression" dxfId="512" priority="30">
      <formula>F31&lt;0</formula>
    </cfRule>
  </conditionalFormatting>
  <conditionalFormatting sqref="F32:F34">
    <cfRule type="expression" dxfId="511" priority="27">
      <formula>F32&gt;0</formula>
    </cfRule>
    <cfRule type="expression" dxfId="510" priority="28">
      <formula>F32&lt;0</formula>
    </cfRule>
  </conditionalFormatting>
  <conditionalFormatting sqref="H25:H29">
    <cfRule type="expression" dxfId="509" priority="25">
      <formula>H25&gt;0</formula>
    </cfRule>
    <cfRule type="expression" dxfId="508" priority="26">
      <formula>H25&lt;0</formula>
    </cfRule>
  </conditionalFormatting>
  <conditionalFormatting sqref="H30">
    <cfRule type="expression" dxfId="507" priority="23">
      <formula>H30&gt;0</formula>
    </cfRule>
    <cfRule type="expression" dxfId="506" priority="24">
      <formula>H30&lt;0</formula>
    </cfRule>
  </conditionalFormatting>
  <conditionalFormatting sqref="H31">
    <cfRule type="expression" dxfId="505" priority="21">
      <formula>H31&gt;0</formula>
    </cfRule>
    <cfRule type="expression" dxfId="504" priority="22">
      <formula>H31&lt;0</formula>
    </cfRule>
  </conditionalFormatting>
  <conditionalFormatting sqref="H32:H34">
    <cfRule type="expression" dxfId="503" priority="19">
      <formula>H32&gt;0</formula>
    </cfRule>
    <cfRule type="expression" dxfId="502" priority="20">
      <formula>H32&lt;0</formula>
    </cfRule>
  </conditionalFormatting>
  <conditionalFormatting sqref="F35">
    <cfRule type="expression" dxfId="501" priority="17">
      <formula>F35&gt;0</formula>
    </cfRule>
    <cfRule type="expression" dxfId="500" priority="18">
      <formula>F35&lt;0</formula>
    </cfRule>
  </conditionalFormatting>
  <conditionalFormatting sqref="H35">
    <cfRule type="expression" dxfId="499" priority="15">
      <formula>H35&gt;0</formula>
    </cfRule>
    <cfRule type="expression" dxfId="498" priority="16">
      <formula>H35&lt;0</formula>
    </cfRule>
  </conditionalFormatting>
  <conditionalFormatting sqref="F36">
    <cfRule type="expression" dxfId="497" priority="13">
      <formula>F36&gt;0</formula>
    </cfRule>
    <cfRule type="expression" dxfId="496" priority="14">
      <formula>F36&lt;0</formula>
    </cfRule>
  </conditionalFormatting>
  <conditionalFormatting sqref="H36">
    <cfRule type="expression" dxfId="495" priority="11">
      <formula>H36&gt;0</formula>
    </cfRule>
    <cfRule type="expression" dxfId="494" priority="12">
      <formula>H36&lt;0</formula>
    </cfRule>
  </conditionalFormatting>
  <conditionalFormatting sqref="H23:H24">
    <cfRule type="expression" dxfId="493" priority="5">
      <formula>H23&gt;0</formula>
    </cfRule>
    <cfRule type="expression" dxfId="492" priority="6">
      <formula>H23&lt;0</formula>
    </cfRule>
  </conditionalFormatting>
  <conditionalFormatting sqref="F23:F24">
    <cfRule type="expression" dxfId="491" priority="7">
      <formula>F23&gt;0</formula>
    </cfRule>
    <cfRule type="expression" dxfId="490" priority="8">
      <formula>F23&lt;0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>
        <v>42888</v>
      </c>
      <c r="M2" s="3">
        <v>45.6</v>
      </c>
      <c r="O2" s="11" t="s">
        <v>57</v>
      </c>
      <c r="Q2">
        <f>C18-H18</f>
        <v>200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53.87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53.9</v>
      </c>
      <c r="R4" s="498">
        <v>-1.1599999999999999E-2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97">
        <v>42886</v>
      </c>
      <c r="C5" s="4">
        <v>80</v>
      </c>
      <c r="D5" s="3">
        <v>50.88</v>
      </c>
      <c r="E5" s="3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10780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10774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1210.880000000001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6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5.5689623166883242E-4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748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0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0" si="15">C38*(E38-D38)</f>
        <v>-249.99600000000015</v>
      </c>
      <c r="G38" s="40">
        <f t="shared" ref="G38:G40" si="16">D38*C38</f>
        <v>6749.1959999999999</v>
      </c>
      <c r="H38" s="229">
        <f t="shared" ref="H38:H40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59.290000000000006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58.751000000000005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58.212000000000003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57.673000000000002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57.134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56.594999999999999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56.055999999999997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55.517000000000003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54.978000000000002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54.439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53.9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53.360999999999997</v>
      </c>
      <c r="R51" s="82"/>
      <c r="T51" s="86" t="s">
        <v>104</v>
      </c>
      <c r="U51" s="87" t="s">
        <v>693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52.821999999999996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52.282999999999994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51.744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51.204999999999998</v>
      </c>
      <c r="R55" s="82"/>
      <c r="T55" s="86" t="s">
        <v>107</v>
      </c>
      <c r="U55" s="87" t="s">
        <v>694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50.665999999999997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50.127000000000002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49.588000000000001</v>
      </c>
      <c r="R58" s="82"/>
      <c r="T58" s="86" t="s">
        <v>108</v>
      </c>
      <c r="U58" s="87" t="s">
        <v>593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49.048999999999999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48.51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5" priority="79">
      <formula>F61&gt;0</formula>
    </cfRule>
    <cfRule type="expression" dxfId="484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3" priority="71">
      <formula>F64&gt;0</formula>
    </cfRule>
    <cfRule type="expression" dxfId="482" priority="72">
      <formula>F64&lt;0</formula>
    </cfRule>
  </conditionalFormatting>
  <conditionalFormatting sqref="F64:F92 F99:F101 F108:F119">
    <cfRule type="expression" dxfId="481" priority="73">
      <formula>F64&gt;0</formula>
    </cfRule>
    <cfRule type="expression" dxfId="480" priority="74">
      <formula>F64&lt;0</formula>
    </cfRule>
  </conditionalFormatting>
  <conditionalFormatting sqref="H61:H92 H99:H101 H108:H119">
    <cfRule type="expression" dxfId="479" priority="69">
      <formula>H61&gt;0</formula>
    </cfRule>
    <cfRule type="expression" dxfId="478" priority="70">
      <formula>H61&lt;0</formula>
    </cfRule>
  </conditionalFormatting>
  <conditionalFormatting sqref="F57:F60">
    <cfRule type="expression" dxfId="477" priority="55">
      <formula>F57&gt;0</formula>
    </cfRule>
    <cfRule type="expression" dxfId="476" priority="56">
      <formula>F57&lt;0</formula>
    </cfRule>
  </conditionalFormatting>
  <conditionalFormatting sqref="H57:H60">
    <cfRule type="expression" dxfId="475" priority="53">
      <formula>H57&gt;0</formula>
    </cfRule>
    <cfRule type="expression" dxfId="474" priority="54">
      <formula>H57&lt;0</formula>
    </cfRule>
  </conditionalFormatting>
  <conditionalFormatting sqref="Q8">
    <cfRule type="expression" dxfId="473" priority="49">
      <formula>Q8&gt;0</formula>
    </cfRule>
    <cfRule type="expression" dxfId="472" priority="50">
      <formula>Q8&lt;0</formula>
    </cfRule>
  </conditionalFormatting>
  <conditionalFormatting sqref="Q7">
    <cfRule type="expression" dxfId="471" priority="51">
      <formula>Q7&gt;0</formula>
    </cfRule>
    <cfRule type="expression" dxfId="470" priority="52">
      <formula>Q7&lt;0</formula>
    </cfRule>
  </conditionalFormatting>
  <conditionalFormatting sqref="F93:F98">
    <cfRule type="expression" dxfId="469" priority="45">
      <formula>F93&gt;0</formula>
    </cfRule>
    <cfRule type="expression" dxfId="468" priority="46">
      <formula>F93&lt;0</formula>
    </cfRule>
  </conditionalFormatting>
  <conditionalFormatting sqref="F93:F98">
    <cfRule type="expression" dxfId="467" priority="47">
      <formula>F93&gt;0</formula>
    </cfRule>
    <cfRule type="expression" dxfId="466" priority="48">
      <formula>F93&lt;0</formula>
    </cfRule>
  </conditionalFormatting>
  <conditionalFormatting sqref="H93:H98">
    <cfRule type="expression" dxfId="465" priority="43">
      <formula>H93&gt;0</formula>
    </cfRule>
    <cfRule type="expression" dxfId="464" priority="44">
      <formula>H93&lt;0</formula>
    </cfRule>
  </conditionalFormatting>
  <conditionalFormatting sqref="M122">
    <cfRule type="expression" dxfId="463" priority="39">
      <formula>M122&gt;0</formula>
    </cfRule>
    <cfRule type="expression" dxfId="462" priority="40">
      <formula>M122&lt;0</formula>
    </cfRule>
  </conditionalFormatting>
  <conditionalFormatting sqref="M122">
    <cfRule type="expression" dxfId="461" priority="41">
      <formula>M122&gt;0</formula>
    </cfRule>
    <cfRule type="expression" dxfId="460" priority="42">
      <formula>M122&lt;0</formula>
    </cfRule>
  </conditionalFormatting>
  <conditionalFormatting sqref="F103:F107">
    <cfRule type="expression" dxfId="459" priority="37">
      <formula>F103&gt;0</formula>
    </cfRule>
    <cfRule type="expression" dxfId="458" priority="38">
      <formula>F103&lt;0</formula>
    </cfRule>
  </conditionalFormatting>
  <conditionalFormatting sqref="H103:H107">
    <cfRule type="expression" dxfId="457" priority="35">
      <formula>H103&gt;0</formula>
    </cfRule>
    <cfRule type="expression" dxfId="456" priority="36">
      <formula>H103&lt;0</formula>
    </cfRule>
  </conditionalFormatting>
  <conditionalFormatting sqref="F24:F51">
    <cfRule type="expression" dxfId="455" priority="27">
      <formula>F24&gt;0</formula>
    </cfRule>
    <cfRule type="expression" dxfId="454" priority="28">
      <formula>F24&lt;0</formula>
    </cfRule>
  </conditionalFormatting>
  <conditionalFormatting sqref="F24:F51">
    <cfRule type="expression" dxfId="453" priority="29">
      <formula>F24&gt;0</formula>
    </cfRule>
    <cfRule type="expression" dxfId="452" priority="30">
      <formula>F24&lt;0</formula>
    </cfRule>
  </conditionalFormatting>
  <conditionalFormatting sqref="H24:H51">
    <cfRule type="expression" dxfId="451" priority="25">
      <formula>H24&gt;0</formula>
    </cfRule>
    <cfRule type="expression" dxfId="450" priority="26">
      <formula>H24&lt;0</formula>
    </cfRule>
  </conditionalFormatting>
  <conditionalFormatting sqref="J34">
    <cfRule type="expression" dxfId="449" priority="23">
      <formula>J34&gt;0</formula>
    </cfRule>
    <cfRule type="expression" dxfId="448" priority="24">
      <formula>J34&lt;0</formula>
    </cfRule>
  </conditionalFormatting>
  <conditionalFormatting sqref="J35">
    <cfRule type="expression" dxfId="447" priority="21">
      <formula>J35&gt;0</formula>
    </cfRule>
    <cfRule type="expression" dxfId="446" priority="22">
      <formula>J35&lt;0</formula>
    </cfRule>
  </conditionalFormatting>
  <conditionalFormatting sqref="J36:J47">
    <cfRule type="expression" dxfId="445" priority="19">
      <formula>J36&gt;0</formula>
    </cfRule>
    <cfRule type="expression" dxfId="444" priority="20">
      <formula>J36&lt;0</formula>
    </cfRule>
  </conditionalFormatting>
  <conditionalFormatting sqref="K34">
    <cfRule type="expression" dxfId="443" priority="5">
      <formula>K34&gt;0</formula>
    </cfRule>
    <cfRule type="expression" dxfId="442" priority="6">
      <formula>K34&lt;0</formula>
    </cfRule>
  </conditionalFormatting>
  <conditionalFormatting sqref="K35">
    <cfRule type="expression" dxfId="441" priority="3">
      <formula>K35&gt;0</formula>
    </cfRule>
    <cfRule type="expression" dxfId="440" priority="4">
      <formula>K35&lt;0</formula>
    </cfRule>
  </conditionalFormatting>
  <conditionalFormatting sqref="K36:K47">
    <cfRule type="expression" dxfId="439" priority="1">
      <formula>K36&gt;0</formula>
    </cfRule>
    <cfRule type="expression" dxfId="438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30.74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30.74</v>
      </c>
      <c r="R4" s="498">
        <v>-2.5399999999999999E-2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33.814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33.506599999999999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33.199199999999998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32.891800000000003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32.584400000000002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32.277000000000001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31.9696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31.662199999999999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31.354799999999997</v>
      </c>
      <c r="R48" s="82"/>
      <c r="T48" s="86" t="s">
        <v>104</v>
      </c>
      <c r="U48" s="87" t="s">
        <v>695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31.0474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30.74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30.432599999999997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30.1252</v>
      </c>
      <c r="R52" s="82"/>
      <c r="T52" s="86" t="s">
        <v>107</v>
      </c>
      <c r="U52" s="87" t="s">
        <v>696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29.817799999999998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29.510399999999997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29.202999999999996</v>
      </c>
      <c r="R55" s="82"/>
      <c r="T55" s="86" t="s">
        <v>108</v>
      </c>
      <c r="U55" s="87" t="s">
        <v>549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28.895599999999998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28.588200000000001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28.280799999999999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27.973399999999998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27.666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7" priority="66">
      <formula>F22&gt;0</formula>
    </cfRule>
    <cfRule type="expression" dxfId="43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5" priority="53">
      <formula>F41&gt;0</formula>
    </cfRule>
    <cfRule type="expression" dxfId="434" priority="54">
      <formula>F41&lt;0</formula>
    </cfRule>
  </conditionalFormatting>
  <conditionalFormatting sqref="F41">
    <cfRule type="expression" dxfId="433" priority="57">
      <formula>F41&gt;0</formula>
    </cfRule>
    <cfRule type="expression" dxfId="432" priority="58">
      <formula>F41&lt;0</formula>
    </cfRule>
  </conditionalFormatting>
  <conditionalFormatting sqref="H41">
    <cfRule type="expression" dxfId="431" priority="35">
      <formula>H41&gt;0</formula>
    </cfRule>
    <cfRule type="expression" dxfId="430" priority="36">
      <formula>H41&lt;0</formula>
    </cfRule>
  </conditionalFormatting>
  <conditionalFormatting sqref="F89:F95">
    <cfRule type="expression" dxfId="429" priority="29">
      <formula>F89&gt;0</formula>
    </cfRule>
    <cfRule type="expression" dxfId="428" priority="30">
      <formula>F89&lt;0</formula>
    </cfRule>
  </conditionalFormatting>
  <conditionalFormatting sqref="F96:F110">
    <cfRule type="expression" dxfId="427" priority="25">
      <formula>F96&gt;0</formula>
    </cfRule>
    <cfRule type="expression" dxfId="426" priority="26">
      <formula>F96&lt;0</formula>
    </cfRule>
  </conditionalFormatting>
  <conditionalFormatting sqref="F96:F110">
    <cfRule type="expression" dxfId="425" priority="27">
      <formula>F96&gt;0</formula>
    </cfRule>
    <cfRule type="expression" dxfId="424" priority="28">
      <formula>F96&lt;0</formula>
    </cfRule>
  </conditionalFormatting>
  <conditionalFormatting sqref="H89:H100">
    <cfRule type="expression" dxfId="423" priority="23">
      <formula>H89&gt;0</formula>
    </cfRule>
    <cfRule type="expression" dxfId="422" priority="24">
      <formula>H89&lt;0</formula>
    </cfRule>
  </conditionalFormatting>
  <conditionalFormatting sqref="H101">
    <cfRule type="expression" dxfId="421" priority="21">
      <formula>H101&gt;0</formula>
    </cfRule>
    <cfRule type="expression" dxfId="420" priority="22">
      <formula>H101&lt;0</formula>
    </cfRule>
  </conditionalFormatting>
  <conditionalFormatting sqref="F111:F116">
    <cfRule type="expression" dxfId="419" priority="19">
      <formula>F111&gt;0</formula>
    </cfRule>
    <cfRule type="expression" dxfId="418" priority="20">
      <formula>F111&lt;0</formula>
    </cfRule>
  </conditionalFormatting>
  <conditionalFormatting sqref="H103:H116">
    <cfRule type="expression" dxfId="417" priority="17">
      <formula>H103&gt;0</formula>
    </cfRule>
    <cfRule type="expression" dxfId="416" priority="18">
      <formula>H103&lt;0</formula>
    </cfRule>
  </conditionalFormatting>
  <conditionalFormatting sqref="H102">
    <cfRule type="expression" dxfId="415" priority="15">
      <formula>H102&gt;0</formula>
    </cfRule>
    <cfRule type="expression" dxfId="414" priority="16">
      <formula>H102&lt;0</formula>
    </cfRule>
  </conditionalFormatting>
  <conditionalFormatting sqref="M42">
    <cfRule type="expression" dxfId="413" priority="13">
      <formula>M42&gt;0</formula>
    </cfRule>
    <cfRule type="expression" dxfId="412" priority="14">
      <formula>M42&lt;0</formula>
    </cfRule>
  </conditionalFormatting>
  <conditionalFormatting sqref="Q7">
    <cfRule type="expression" dxfId="411" priority="9">
      <formula>Q7&gt;0</formula>
    </cfRule>
    <cfRule type="expression" dxfId="410" priority="10">
      <formula>Q7&lt;0</formula>
    </cfRule>
  </conditionalFormatting>
  <conditionalFormatting sqref="Q8">
    <cfRule type="expression" dxfId="409" priority="7">
      <formula>Q8&gt;0</formula>
    </cfRule>
    <cfRule type="expression" dxfId="408" priority="8">
      <formula>Q8&lt;0</formula>
    </cfRule>
  </conditionalFormatting>
  <conditionalFormatting sqref="F117:F130 H117:H130">
    <cfRule type="expression" dxfId="407" priority="1">
      <formula>F117&gt;0</formula>
    </cfRule>
    <cfRule type="expression" dxfId="40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I13" sqref="I1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30.778359999999999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26.75</v>
      </c>
      <c r="R4" s="519">
        <v>-2.2700000000000001E-2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6687.5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>H6*I6-J6</f>
        <v>2767.94</v>
      </c>
      <c r="L6" s="4"/>
      <c r="M6" s="4"/>
      <c r="O6" s="11" t="s">
        <v>64</v>
      </c>
      <c r="Q6" s="2">
        <f>Q3*Q2</f>
        <v>7694.59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2303.3799999999937</v>
      </c>
      <c r="R7">
        <v>150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-1007.0900000000001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-0.13088286705334529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1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500</v>
      </c>
      <c r="I18" s="18"/>
      <c r="J18" s="18"/>
      <c r="K18" s="18">
        <f>SUM(K2:K13)</f>
        <v>14105.7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542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753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754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758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0">C43*(E43-D43)</f>
        <v>-854.60000000000048</v>
      </c>
      <c r="G43" s="40">
        <f t="shared" ref="G43" si="41">D43*C43</f>
        <v>7694.6</v>
      </c>
      <c r="H43" s="229">
        <f t="shared" ref="H43" si="42">(E43-D43)/D43</f>
        <v>-0.11106490265900767</v>
      </c>
      <c r="I43" s="40"/>
      <c r="J43" s="40">
        <v>2456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29.425000000000001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3">O55*$Q$4</f>
        <v>29.157500000000002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3"/>
        <v>28.89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3"/>
        <v>28.622500000000002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4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5">H58*I58-J58</f>
        <v>774.28</v>
      </c>
      <c r="L58" s="264">
        <v>42613</v>
      </c>
      <c r="M58" s="260">
        <v>90</v>
      </c>
      <c r="O58" s="82">
        <v>1.06</v>
      </c>
      <c r="P58" s="82">
        <f t="shared" si="43"/>
        <v>28.355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4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5"/>
        <v>1605.42</v>
      </c>
      <c r="L59" s="264">
        <v>42704</v>
      </c>
      <c r="M59" s="260">
        <v>102</v>
      </c>
      <c r="O59" s="82">
        <v>1.05</v>
      </c>
      <c r="P59" s="82">
        <f t="shared" si="43"/>
        <v>28.087500000000002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4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5"/>
        <v>704.38</v>
      </c>
      <c r="L60" s="259"/>
      <c r="M60" s="259"/>
      <c r="O60" s="82">
        <v>1.04</v>
      </c>
      <c r="P60" s="82">
        <f t="shared" si="43"/>
        <v>27.82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4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5"/>
        <v>1051.18</v>
      </c>
      <c r="L61" s="259"/>
      <c r="M61" s="259"/>
      <c r="O61" s="82">
        <v>1.03</v>
      </c>
      <c r="P61" s="82">
        <f t="shared" si="43"/>
        <v>27.552500000000002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4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5"/>
        <v>2281.9499999999998</v>
      </c>
      <c r="L62" s="259"/>
      <c r="M62" s="259"/>
      <c r="O62" s="82">
        <v>1.02</v>
      </c>
      <c r="P62" s="82">
        <f t="shared" si="43"/>
        <v>27.285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4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5"/>
        <v>1483.1699999999998</v>
      </c>
      <c r="L63" s="259"/>
      <c r="M63" s="259"/>
      <c r="O63" s="82">
        <v>1.01</v>
      </c>
      <c r="P63" s="82">
        <f t="shared" si="43"/>
        <v>27.017500000000002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4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5"/>
        <v>991.18000000000006</v>
      </c>
      <c r="L64" s="259"/>
      <c r="M64" s="259"/>
      <c r="O64" s="82">
        <v>1</v>
      </c>
      <c r="P64" s="82">
        <f t="shared" si="43"/>
        <v>26.75</v>
      </c>
      <c r="Q64" s="2"/>
      <c r="T64" s="92" t="s">
        <v>104</v>
      </c>
      <c r="U64" s="129" t="s">
        <v>697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4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3"/>
        <v>26.482499999999998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4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3"/>
        <v>26.215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4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3"/>
        <v>25.947499999999998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3"/>
        <v>25.68</v>
      </c>
      <c r="T68" s="92" t="s">
        <v>107</v>
      </c>
      <c r="U68" s="129" t="s">
        <v>698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4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3"/>
        <v>25.412499999999998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3"/>
        <v>25.145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3"/>
        <v>24.877500000000001</v>
      </c>
      <c r="T71" s="92" t="s">
        <v>108</v>
      </c>
      <c r="U71" s="129" t="s">
        <v>594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3"/>
        <v>24.61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3"/>
        <v>24.342500000000001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3"/>
        <v>24.074999999999999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542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6">C93*(E93-D93)</f>
        <v>17.999999999999972</v>
      </c>
      <c r="G93" s="378">
        <f t="shared" ref="G93:G154" si="47">D93*C93</f>
        <v>2525</v>
      </c>
      <c r="H93" s="379">
        <f t="shared" ref="H93:H154" si="48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6"/>
        <v>-176.99999999999994</v>
      </c>
      <c r="G94" s="378">
        <f t="shared" si="47"/>
        <v>2525</v>
      </c>
      <c r="H94" s="379">
        <f t="shared" si="48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6"/>
        <v>-119.00000000000013</v>
      </c>
      <c r="G95" s="378">
        <f t="shared" si="47"/>
        <v>2525</v>
      </c>
      <c r="H95" s="379">
        <f t="shared" si="48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6"/>
        <v>-171.00000000000009</v>
      </c>
      <c r="G96" s="378">
        <f t="shared" si="47"/>
        <v>2525</v>
      </c>
      <c r="H96" s="379">
        <f t="shared" si="48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6"/>
        <v>-150</v>
      </c>
      <c r="G97" s="378">
        <f t="shared" si="47"/>
        <v>2525</v>
      </c>
      <c r="H97" s="379">
        <f t="shared" si="48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6"/>
        <v>-39.000000000000057</v>
      </c>
      <c r="G98" s="378">
        <f t="shared" si="47"/>
        <v>2525</v>
      </c>
      <c r="H98" s="379">
        <f t="shared" si="48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6"/>
        <v>-57.999999999999829</v>
      </c>
      <c r="G99" s="378">
        <f t="shared" si="47"/>
        <v>2525</v>
      </c>
      <c r="H99" s="379">
        <f t="shared" si="48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6"/>
        <v>78.000000000000114</v>
      </c>
      <c r="G100" s="378">
        <f t="shared" si="47"/>
        <v>2525</v>
      </c>
      <c r="H100" s="379">
        <f t="shared" si="48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6"/>
        <v>244.00000000000011</v>
      </c>
      <c r="G101" s="378">
        <f t="shared" si="47"/>
        <v>2525</v>
      </c>
      <c r="H101" s="379">
        <f t="shared" si="48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6"/>
        <v>130.00000000000006</v>
      </c>
      <c r="G102" s="378">
        <f t="shared" si="47"/>
        <v>2525</v>
      </c>
      <c r="H102" s="379">
        <f t="shared" si="48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6"/>
        <v>135.99999999999994</v>
      </c>
      <c r="G103" s="378">
        <f t="shared" si="47"/>
        <v>2525</v>
      </c>
      <c r="H103" s="379">
        <f t="shared" si="48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6"/>
        <v>103.99999999999991</v>
      </c>
      <c r="G104" s="378">
        <f t="shared" si="47"/>
        <v>2525</v>
      </c>
      <c r="H104" s="379">
        <f t="shared" si="48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6"/>
        <v>-7.0000000000000284</v>
      </c>
      <c r="G105" s="378">
        <f t="shared" si="47"/>
        <v>2525</v>
      </c>
      <c r="H105" s="379">
        <f t="shared" si="48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6"/>
        <v>7.9999999999998295</v>
      </c>
      <c r="G106" s="378">
        <f t="shared" si="47"/>
        <v>2525</v>
      </c>
      <c r="H106" s="379">
        <f t="shared" si="48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6"/>
        <v>55.278999999999989</v>
      </c>
      <c r="G107" s="378">
        <f t="shared" si="47"/>
        <v>1750.721</v>
      </c>
      <c r="H107" s="379">
        <f t="shared" si="48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6"/>
        <v>3.8799999999998391</v>
      </c>
      <c r="G108" s="378">
        <f t="shared" si="47"/>
        <v>2464.1200000000003</v>
      </c>
      <c r="H108" s="379">
        <f t="shared" si="48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6"/>
        <v>-15.120000000000289</v>
      </c>
      <c r="G109" s="378">
        <f t="shared" si="47"/>
        <v>2464.1200000000003</v>
      </c>
      <c r="H109" s="379">
        <f t="shared" si="48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6"/>
        <v>-442.62000000000012</v>
      </c>
      <c r="G110" s="378">
        <f t="shared" si="47"/>
        <v>4728.62</v>
      </c>
      <c r="H110" s="379">
        <f t="shared" si="48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6"/>
        <v>-391.61999999999966</v>
      </c>
      <c r="G111" s="378">
        <f t="shared" si="47"/>
        <v>6820.62</v>
      </c>
      <c r="H111" s="379">
        <f t="shared" si="48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6"/>
        <v>-184.61999999999927</v>
      </c>
      <c r="G112" s="378">
        <f t="shared" si="47"/>
        <v>6820.62</v>
      </c>
      <c r="H112" s="379">
        <f t="shared" si="48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6"/>
        <v>-349.61999999999944</v>
      </c>
      <c r="G113" s="378">
        <f t="shared" si="47"/>
        <v>6820.62</v>
      </c>
      <c r="H113" s="379">
        <f t="shared" si="48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6"/>
        <v>120.79599999999957</v>
      </c>
      <c r="G114" s="378">
        <f t="shared" si="47"/>
        <v>5215.2040000000006</v>
      </c>
      <c r="H114" s="379">
        <f t="shared" si="48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6"/>
        <v>151.18000000000009</v>
      </c>
      <c r="G115" s="378">
        <f t="shared" si="47"/>
        <v>4510.82</v>
      </c>
      <c r="H115" s="379">
        <f t="shared" si="48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6"/>
        <v>37.180000000000035</v>
      </c>
      <c r="G116" s="378">
        <f t="shared" si="47"/>
        <v>4510.82</v>
      </c>
      <c r="H116" s="379">
        <f t="shared" si="48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6"/>
        <v>93.180000000000263</v>
      </c>
      <c r="G117" s="378">
        <f t="shared" si="47"/>
        <v>4510.82</v>
      </c>
      <c r="H117" s="379">
        <f t="shared" si="48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6"/>
        <v>227.1800000000006</v>
      </c>
      <c r="G118" s="378">
        <f t="shared" si="47"/>
        <v>4510.82</v>
      </c>
      <c r="H118" s="379">
        <f t="shared" si="48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6"/>
        <v>455.18</v>
      </c>
      <c r="G119" s="378">
        <f t="shared" si="47"/>
        <v>4510.82</v>
      </c>
      <c r="H119" s="379">
        <f t="shared" si="48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6"/>
        <v>297.18000000000018</v>
      </c>
      <c r="G120" s="378">
        <f t="shared" si="47"/>
        <v>4510.82</v>
      </c>
      <c r="H120" s="379">
        <f t="shared" si="48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6"/>
        <v>335.1800000000004</v>
      </c>
      <c r="G121" s="378">
        <f t="shared" si="47"/>
        <v>4510.82</v>
      </c>
      <c r="H121" s="379">
        <f t="shared" si="48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6"/>
        <v>285.1800000000004</v>
      </c>
      <c r="G122" s="378">
        <f t="shared" si="47"/>
        <v>4510.82</v>
      </c>
      <c r="H122" s="379">
        <f t="shared" si="48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6"/>
        <v>485.1800000000004</v>
      </c>
      <c r="G123" s="378">
        <f t="shared" si="47"/>
        <v>4510.82</v>
      </c>
      <c r="H123" s="379">
        <f t="shared" si="48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6"/>
        <v>723.18000000000075</v>
      </c>
      <c r="G124" s="378">
        <f t="shared" si="47"/>
        <v>4510.82</v>
      </c>
      <c r="H124" s="379">
        <f t="shared" si="48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6"/>
        <v>699.18000000000052</v>
      </c>
      <c r="G125" s="378">
        <f t="shared" si="47"/>
        <v>4420.82</v>
      </c>
      <c r="H125" s="379">
        <f t="shared" si="48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6"/>
        <v>767.18000000000052</v>
      </c>
      <c r="G126" s="378">
        <f t="shared" si="47"/>
        <v>4420.82</v>
      </c>
      <c r="H126" s="379">
        <f t="shared" si="48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6"/>
        <v>709.18</v>
      </c>
      <c r="G127" s="378">
        <f t="shared" si="47"/>
        <v>4420.82</v>
      </c>
      <c r="H127" s="379">
        <f t="shared" si="48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6"/>
        <v>686</v>
      </c>
      <c r="G128" s="378">
        <f t="shared" si="47"/>
        <v>4420</v>
      </c>
      <c r="H128" s="379">
        <f t="shared" si="48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6"/>
        <v>783.95199999999988</v>
      </c>
      <c r="G129" s="378">
        <f t="shared" si="47"/>
        <v>3369.6480000000001</v>
      </c>
      <c r="H129" s="379">
        <f t="shared" si="48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6"/>
        <v>630.35199999999975</v>
      </c>
      <c r="G130" s="378">
        <f t="shared" si="47"/>
        <v>3369.6480000000001</v>
      </c>
      <c r="H130" s="379">
        <f t="shared" si="48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6"/>
        <v>711.952</v>
      </c>
      <c r="G131" s="378">
        <f t="shared" si="47"/>
        <v>3369.6480000000001</v>
      </c>
      <c r="H131" s="379">
        <f t="shared" si="48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6"/>
        <v>449.16000000000054</v>
      </c>
      <c r="G132" s="378">
        <f t="shared" si="47"/>
        <v>4352.84</v>
      </c>
      <c r="H132" s="379">
        <f t="shared" si="48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6"/>
        <v>383.1600000000002</v>
      </c>
      <c r="G133" s="378">
        <f t="shared" si="47"/>
        <v>4352.84</v>
      </c>
      <c r="H133" s="379">
        <f t="shared" si="48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6"/>
        <v>307.16000000000037</v>
      </c>
      <c r="G134" s="378">
        <f t="shared" si="47"/>
        <v>4352.84</v>
      </c>
      <c r="H134" s="379">
        <f t="shared" si="48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6"/>
        <v>253.16000000000045</v>
      </c>
      <c r="G135" s="378">
        <f t="shared" si="47"/>
        <v>4352.84</v>
      </c>
      <c r="H135" s="379">
        <f t="shared" si="48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6"/>
        <v>173.16000000000003</v>
      </c>
      <c r="G136" s="378">
        <f t="shared" si="47"/>
        <v>4352.84</v>
      </c>
      <c r="H136" s="379">
        <f t="shared" si="48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6"/>
        <v>211.11000000000041</v>
      </c>
      <c r="G137" s="378">
        <f t="shared" si="47"/>
        <v>6580.8899999999994</v>
      </c>
      <c r="H137" s="379">
        <f t="shared" si="48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6"/>
        <v>229.10000000000039</v>
      </c>
      <c r="G138" s="378">
        <f t="shared" si="47"/>
        <v>4298.8999999999996</v>
      </c>
      <c r="H138" s="379">
        <f t="shared" si="48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6"/>
        <v>491.10000000000014</v>
      </c>
      <c r="G139" s="378">
        <f t="shared" si="47"/>
        <v>4298.8999999999996</v>
      </c>
      <c r="H139" s="379">
        <f t="shared" si="48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6"/>
        <v>572.27799999999979</v>
      </c>
      <c r="G140" s="378">
        <f t="shared" si="47"/>
        <v>2815.7220000000002</v>
      </c>
      <c r="H140" s="379">
        <f t="shared" si="48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6"/>
        <v>566.27999999999975</v>
      </c>
      <c r="G141" s="378">
        <f t="shared" si="47"/>
        <v>4273.72</v>
      </c>
      <c r="H141" s="379">
        <f t="shared" si="48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6"/>
        <v>698.27999999999975</v>
      </c>
      <c r="G142" s="378">
        <f t="shared" si="47"/>
        <v>4273.72</v>
      </c>
      <c r="H142" s="379">
        <f t="shared" si="48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6"/>
        <v>658.27999999999986</v>
      </c>
      <c r="G143" s="378">
        <f t="shared" si="47"/>
        <v>4273.72</v>
      </c>
      <c r="H143" s="379">
        <f t="shared" si="48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6"/>
        <v>516.27999999999975</v>
      </c>
      <c r="G144" s="378">
        <f t="shared" si="47"/>
        <v>4273.72</v>
      </c>
      <c r="H144" s="379">
        <f t="shared" si="48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6"/>
        <v>508.29000000000059</v>
      </c>
      <c r="G145" s="378">
        <f t="shared" si="47"/>
        <v>6529.71</v>
      </c>
      <c r="H145" s="379">
        <f t="shared" si="48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6"/>
        <v>713.99999999999966</v>
      </c>
      <c r="G146" s="378">
        <f t="shared" si="47"/>
        <v>6531</v>
      </c>
      <c r="H146" s="379">
        <f t="shared" si="48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6"/>
        <v>956.25400000000025</v>
      </c>
      <c r="G147" s="378">
        <f t="shared" si="47"/>
        <v>5538.5460000000003</v>
      </c>
      <c r="H147" s="379">
        <f t="shared" si="48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6"/>
        <v>1200.6540000000007</v>
      </c>
      <c r="G148" s="378">
        <f t="shared" si="47"/>
        <v>5538.5460000000003</v>
      </c>
      <c r="H148" s="379">
        <f t="shared" si="48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6"/>
        <v>1052.4540000000006</v>
      </c>
      <c r="G149" s="378">
        <f t="shared" si="47"/>
        <v>5538.5460000000003</v>
      </c>
      <c r="H149" s="379">
        <f t="shared" si="48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6"/>
        <v>698.16000000000042</v>
      </c>
      <c r="G150" s="378">
        <f t="shared" si="47"/>
        <v>6504.84</v>
      </c>
      <c r="H150" s="379">
        <f t="shared" si="48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6"/>
        <v>984.12000000000012</v>
      </c>
      <c r="G151" s="378">
        <f t="shared" si="47"/>
        <v>6482.88</v>
      </c>
      <c r="H151" s="379">
        <f t="shared" si="48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6"/>
        <v>352.68200000000064</v>
      </c>
      <c r="G152" s="378">
        <f t="shared" si="47"/>
        <v>7331.3180000000002</v>
      </c>
      <c r="H152" s="379">
        <f t="shared" si="48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6"/>
        <v>2320.6080000000002</v>
      </c>
      <c r="G153" s="378">
        <f t="shared" si="47"/>
        <v>4531.3919999999998</v>
      </c>
      <c r="H153" s="379">
        <f t="shared" si="48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6"/>
        <v>2541.7799999999997</v>
      </c>
      <c r="G154" s="378">
        <f t="shared" si="47"/>
        <v>3246.2200000000003</v>
      </c>
      <c r="H154" s="379">
        <f t="shared" si="48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9">C157*(E157-D157)</f>
        <v>-57.000000000000028</v>
      </c>
      <c r="G157" s="378">
        <f t="shared" ref="G157:G164" si="50">D157*C157</f>
        <v>5857</v>
      </c>
      <c r="H157" s="379">
        <f t="shared" ref="H157:H164" si="51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9"/>
        <v>26.940000000000097</v>
      </c>
      <c r="G158" s="378">
        <f t="shared" si="50"/>
        <v>2921.06</v>
      </c>
      <c r="H158" s="379">
        <f t="shared" si="51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9"/>
        <v>-91.06000000000023</v>
      </c>
      <c r="G159" s="378">
        <f t="shared" si="50"/>
        <v>5749.06</v>
      </c>
      <c r="H159" s="379">
        <f t="shared" si="51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9"/>
        <v>24.88000000000028</v>
      </c>
      <c r="G160" s="378">
        <f t="shared" si="50"/>
        <v>2851.12</v>
      </c>
      <c r="H160" s="379">
        <f t="shared" si="51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9"/>
        <v>343.88000000000005</v>
      </c>
      <c r="G161" s="378">
        <f t="shared" si="50"/>
        <v>2851.12</v>
      </c>
      <c r="H161" s="379">
        <f t="shared" si="51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9"/>
        <v>452.88000000000005</v>
      </c>
      <c r="G162" s="378">
        <f t="shared" si="50"/>
        <v>2851.12</v>
      </c>
      <c r="H162" s="379">
        <f t="shared" si="51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9"/>
        <v>525.88000000000045</v>
      </c>
      <c r="G163" s="378">
        <f t="shared" si="50"/>
        <v>2851.12</v>
      </c>
      <c r="H163" s="379">
        <f t="shared" si="51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9"/>
        <v>421.87999999999982</v>
      </c>
      <c r="G164" s="378">
        <f t="shared" si="50"/>
        <v>2851.12</v>
      </c>
      <c r="H164" s="379">
        <f t="shared" si="51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5" priority="62">
      <formula>Q7&gt;0</formula>
    </cfRule>
    <cfRule type="expression" dxfId="404" priority="63">
      <formula>Q7&lt;0</formula>
    </cfRule>
  </conditionalFormatting>
  <conditionalFormatting sqref="Q8">
    <cfRule type="expression" dxfId="403" priority="60">
      <formula>Q8&gt;0</formula>
    </cfRule>
    <cfRule type="expression" dxfId="402" priority="61">
      <formula>Q8&lt;0</formula>
    </cfRule>
  </conditionalFormatting>
  <conditionalFormatting sqref="F24">
    <cfRule type="expression" dxfId="401" priority="42">
      <formula>F24&gt;0</formula>
    </cfRule>
    <cfRule type="expression" dxfId="400" priority="43">
      <formula>F24&lt;0</formula>
    </cfRule>
  </conditionalFormatting>
  <conditionalFormatting sqref="F25:F36">
    <cfRule type="expression" dxfId="399" priority="40">
      <formula>F25&gt;0</formula>
    </cfRule>
    <cfRule type="expression" dxfId="398" priority="41">
      <formula>F25&lt;0</formula>
    </cfRule>
  </conditionalFormatting>
  <conditionalFormatting sqref="H24:H36">
    <cfRule type="expression" dxfId="397" priority="38">
      <formula>H24&gt;0</formula>
    </cfRule>
    <cfRule type="expression" dxfId="396" priority="39">
      <formula>H24&lt;0</formula>
    </cfRule>
  </conditionalFormatting>
  <conditionalFormatting sqref="J32:J53">
    <cfRule type="expression" dxfId="395" priority="35">
      <formula>J32&gt;0</formula>
    </cfRule>
    <cfRule type="expression" dxfId="394" priority="36">
      <formula>J32&lt;0</formula>
    </cfRule>
  </conditionalFormatting>
  <conditionalFormatting sqref="M56">
    <cfRule type="expression" dxfId="393" priority="33">
      <formula>M56&gt;0</formula>
    </cfRule>
    <cfRule type="expression" dxfId="392" priority="34">
      <formula>M56&lt;0</formula>
    </cfRule>
  </conditionalFormatting>
  <conditionalFormatting sqref="F101:F137 H101:H137 H140:H145 F140:F145 F147:F156 H147:H156">
    <cfRule type="expression" dxfId="391" priority="31">
      <formula>F101&gt;0</formula>
    </cfRule>
    <cfRule type="expression" dxfId="390" priority="32">
      <formula>F101&lt;0</formula>
    </cfRule>
  </conditionalFormatting>
  <conditionalFormatting sqref="F93:F100">
    <cfRule type="expression" dxfId="389" priority="29">
      <formula>F93&gt;0</formula>
    </cfRule>
    <cfRule type="expression" dxfId="388" priority="30">
      <formula>F93&lt;0</formula>
    </cfRule>
  </conditionalFormatting>
  <conditionalFormatting sqref="H93:H100">
    <cfRule type="expression" dxfId="387" priority="27">
      <formula>H93&gt;0</formula>
    </cfRule>
    <cfRule type="expression" dxfId="386" priority="28">
      <formula>H93&lt;0</formula>
    </cfRule>
  </conditionalFormatting>
  <conditionalFormatting sqref="F138:F139 H138:H139">
    <cfRule type="expression" dxfId="385" priority="25">
      <formula>F138&gt;0</formula>
    </cfRule>
    <cfRule type="expression" dxfId="384" priority="26">
      <formula>F138&lt;0</formula>
    </cfRule>
  </conditionalFormatting>
  <conditionalFormatting sqref="H146 F146">
    <cfRule type="expression" dxfId="383" priority="23">
      <formula>F146&gt;0</formula>
    </cfRule>
    <cfRule type="expression" dxfId="382" priority="24">
      <formula>F146&lt;0</formula>
    </cfRule>
  </conditionalFormatting>
  <conditionalFormatting sqref="F157:F164">
    <cfRule type="expression" dxfId="381" priority="9">
      <formula>F157&gt;0</formula>
    </cfRule>
    <cfRule type="expression" dxfId="380" priority="10">
      <formula>F157&lt;0</formula>
    </cfRule>
  </conditionalFormatting>
  <conditionalFormatting sqref="H157:H164">
    <cfRule type="expression" dxfId="379" priority="7">
      <formula>H157&gt;0</formula>
    </cfRule>
    <cfRule type="expression" dxfId="378" priority="8">
      <formula>H157&lt;0</formula>
    </cfRule>
  </conditionalFormatting>
  <conditionalFormatting sqref="Q10">
    <cfRule type="expression" dxfId="377" priority="5">
      <formula>Q10&gt;0</formula>
    </cfRule>
    <cfRule type="expression" dxfId="376" priority="6">
      <formula>Q10&lt;0</formula>
    </cfRule>
  </conditionalFormatting>
  <conditionalFormatting sqref="F37:F43">
    <cfRule type="expression" dxfId="375" priority="3">
      <formula>F37&gt;0</formula>
    </cfRule>
    <cfRule type="expression" dxfId="374" priority="4">
      <formula>F37&lt;0</formula>
    </cfRule>
  </conditionalFormatting>
  <conditionalFormatting sqref="H37:H43">
    <cfRule type="expression" dxfId="373" priority="1">
      <formula>H37&gt;0</formula>
    </cfRule>
    <cfRule type="expression" dxfId="372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>
        <v>42899</v>
      </c>
      <c r="M3" s="44">
        <v>48</v>
      </c>
      <c r="O3" s="11" t="s">
        <v>58</v>
      </c>
      <c r="Q3" s="228">
        <f>IF(Q2=0, Q4, (F18-K18-M18)/Q2)</f>
        <v>55.64692307692308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55.46</v>
      </c>
      <c r="R4" s="519">
        <v>-4.1500000000000002E-2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7209.8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7234.1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-24.300000000000182</v>
      </c>
      <c r="R7">
        <v>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-24.300000000000182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-3.3590909719246596E-3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0">C38*(E38-D38)</f>
        <v>225.30300000000005</v>
      </c>
      <c r="G38" s="10">
        <f t="shared" ref="G38" si="31">D38*C38</f>
        <v>7234.0970000000007</v>
      </c>
      <c r="H38" s="160">
        <f t="shared" ref="H38" si="32">(E38-D38)/D38</f>
        <v>3.1144592061732104E-2</v>
      </c>
      <c r="I38" s="40"/>
      <c r="J38" s="40">
        <v>225.3</v>
      </c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61.006000000000007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3">O42*$Q$4</f>
        <v>60.451400000000007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3"/>
        <v>59.896800000000006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3"/>
        <v>59.342200000000005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3"/>
        <v>58.787600000000005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3"/>
        <v>58.233000000000004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3"/>
        <v>57.678400000000003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3"/>
        <v>57.123800000000003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3"/>
        <v>56.569200000000002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3"/>
        <v>56.014600000000002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3"/>
        <v>55.46</v>
      </c>
      <c r="Q51" s="2"/>
      <c r="T51" s="92" t="s">
        <v>104</v>
      </c>
      <c r="U51" s="129" t="s">
        <v>699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3"/>
        <v>54.9054</v>
      </c>
      <c r="Q52" s="2"/>
      <c r="T52" s="92" t="s">
        <v>105</v>
      </c>
      <c r="U52" s="129" t="s">
        <v>700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3"/>
        <v>54.3508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3"/>
        <v>53.796199999999999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3"/>
        <v>53.241599999999998</v>
      </c>
      <c r="T55" s="92" t="s">
        <v>107</v>
      </c>
      <c r="U55" s="129" t="s">
        <v>701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3"/>
        <v>52.686999999999998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3"/>
        <v>52.132399999999997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3"/>
        <v>51.577800000000003</v>
      </c>
      <c r="T58" s="92" t="s">
        <v>108</v>
      </c>
      <c r="U58" s="129" t="s">
        <v>595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3"/>
        <v>51.023200000000003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3"/>
        <v>50.468600000000002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3"/>
        <v>49.914000000000001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1" priority="29">
      <formula>Q7&gt;0</formula>
    </cfRule>
    <cfRule type="expression" dxfId="370" priority="30">
      <formula>Q7&lt;0</formula>
    </cfRule>
  </conditionalFormatting>
  <conditionalFormatting sqref="Q8">
    <cfRule type="expression" dxfId="369" priority="27">
      <formula>Q8&gt;0</formula>
    </cfRule>
    <cfRule type="expression" dxfId="368" priority="28">
      <formula>Q8&lt;0</formula>
    </cfRule>
  </conditionalFormatting>
  <conditionalFormatting sqref="F24:F38">
    <cfRule type="expression" dxfId="367" priority="11">
      <formula>F24&gt;0</formula>
    </cfRule>
    <cfRule type="expression" dxfId="366" priority="12">
      <formula>F24&lt;0</formula>
    </cfRule>
  </conditionalFormatting>
  <conditionalFormatting sqref="H41 H43 H45 H47 H24:H39">
    <cfRule type="expression" dxfId="365" priority="9">
      <formula>H24&gt;0</formula>
    </cfRule>
    <cfRule type="expression" dxfId="364" priority="10">
      <formula>H24&lt;0</formula>
    </cfRule>
  </conditionalFormatting>
  <conditionalFormatting sqref="J29">
    <cfRule type="expression" dxfId="363" priority="7">
      <formula>J29&gt;0</formula>
    </cfRule>
    <cfRule type="expression" dxfId="362" priority="8">
      <formula>J29&lt;0</formula>
    </cfRule>
  </conditionalFormatting>
  <conditionalFormatting sqref="J30:J35">
    <cfRule type="expression" dxfId="361" priority="5">
      <formula>J30&gt;0</formula>
    </cfRule>
    <cfRule type="expression" dxfId="360" priority="6">
      <formula>J30&lt;0</formula>
    </cfRule>
  </conditionalFormatting>
  <conditionalFormatting sqref="J36:J37">
    <cfRule type="expression" dxfId="359" priority="3">
      <formula>J36&gt;0</formula>
    </cfRule>
    <cfRule type="expression" dxfId="358" priority="4">
      <formula>J36&lt;0</formula>
    </cfRule>
  </conditionalFormatting>
  <conditionalFormatting sqref="J38:J45">
    <cfRule type="expression" dxfId="357" priority="1">
      <formula>J38&gt;0</formula>
    </cfRule>
    <cfRule type="expression" dxfId="35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54.59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54.59</v>
      </c>
      <c r="R4" s="498">
        <v>-3.5000000000000001E-3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60.049000000000007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59.503100000000011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58.957200000000007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58.411300000000004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57.865400000000008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57.319500000000005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56.773600000000009</v>
      </c>
      <c r="Q49" s="82"/>
      <c r="R49" s="34"/>
      <c r="T49" s="92" t="s">
        <v>103</v>
      </c>
      <c r="U49" s="87" t="s">
        <v>596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56.227700000000006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55.681800000000003</v>
      </c>
      <c r="Q51" s="82"/>
      <c r="R51" s="34"/>
      <c r="T51" s="92" t="s">
        <v>104</v>
      </c>
      <c r="U51" s="87" t="s">
        <v>702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55.135900000000007</v>
      </c>
      <c r="Q52" s="82"/>
      <c r="R52" s="34"/>
      <c r="T52" s="92" t="s">
        <v>105</v>
      </c>
      <c r="U52" s="87" t="s">
        <v>568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54.59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54.0441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53.498200000000004</v>
      </c>
      <c r="Q55" s="82"/>
      <c r="T55" s="92" t="s">
        <v>107</v>
      </c>
      <c r="U55" s="87" t="s">
        <v>703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52.952300000000001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52.406399999999998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51.860500000000002</v>
      </c>
      <c r="Q58" s="82"/>
      <c r="T58" s="92" t="s">
        <v>108</v>
      </c>
      <c r="U58" s="87" t="s">
        <v>597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51.314599999999999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50.768700000000003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50.222800000000007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49.676900000000003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49.131000000000007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34.68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34.68</v>
      </c>
      <c r="R4" s="498">
        <v>3.5000000000000001E-3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38.148000000000003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37.801200000000001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37.4544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37.107600000000005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36.760800000000003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36.414000000000001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36.0672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35.720399999999998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35.373600000000003</v>
      </c>
      <c r="Q51" s="82"/>
      <c r="R51" s="34"/>
      <c r="T51" s="92" t="s">
        <v>104</v>
      </c>
      <c r="U51" s="87" t="s">
        <v>704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35.026800000000001</v>
      </c>
      <c r="Q52" s="82"/>
      <c r="R52" s="34"/>
      <c r="T52" s="92" t="s">
        <v>105</v>
      </c>
      <c r="U52" s="87" t="s">
        <v>537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34.68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34.333199999999998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33.986399999999996</v>
      </c>
      <c r="Q55" s="82"/>
      <c r="R55" s="34"/>
      <c r="T55" s="92" t="s">
        <v>107</v>
      </c>
      <c r="U55" s="87" t="s">
        <v>705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33.639600000000002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33.2928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32.945999999999998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32.599199999999996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32.252400000000002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31.9056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31.558800000000002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31.212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89.79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89.79</v>
      </c>
      <c r="R4" s="498">
        <v>1.09E-2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98.76900000000002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97.871100000000013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96.97320000000002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96.075300000000013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95.177400000000006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94.279500000000013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93.381600000000006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92.483700000000013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91.585800000000006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90.687900000000013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89.79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88.892099999999999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87.994200000000006</v>
      </c>
      <c r="Q48" s="2"/>
      <c r="T48" s="112" t="s">
        <v>104</v>
      </c>
      <c r="U48" s="105" t="s">
        <v>706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87.096299999999999</v>
      </c>
      <c r="T49" s="112" t="s">
        <v>105</v>
      </c>
      <c r="U49" s="105" t="s">
        <v>550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86.198400000000007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85.3005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84.402600000000007</v>
      </c>
      <c r="T52" s="112" t="s">
        <v>107</v>
      </c>
      <c r="U52" s="105" t="s">
        <v>707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83.504700000000014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82.606800000000007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81.708900000000014</v>
      </c>
      <c r="T55" s="112" t="s">
        <v>108</v>
      </c>
      <c r="U55" s="105" t="s">
        <v>598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80.811000000000007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118.29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118.29</v>
      </c>
      <c r="R4" s="498">
        <v>0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130.11900000000003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128.93610000000001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127.75320000000002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126.57030000000002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125.38740000000001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124.20450000000001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123.02160000000001</v>
      </c>
      <c r="Q49" s="2"/>
      <c r="R49" s="34"/>
      <c r="T49" s="10" t="s">
        <v>103</v>
      </c>
      <c r="U49" s="87" t="s">
        <v>677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121.8387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120.65580000000001</v>
      </c>
      <c r="Q51" s="2"/>
      <c r="R51" s="34"/>
      <c r="T51" s="10" t="s">
        <v>104</v>
      </c>
      <c r="U51" s="87" t="s">
        <v>678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119.47290000000001</v>
      </c>
      <c r="Q52" s="2"/>
      <c r="R52" s="34"/>
      <c r="T52" s="10" t="s">
        <v>105</v>
      </c>
      <c r="U52" s="87" t="s">
        <v>539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118.29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117.1071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115.9242</v>
      </c>
      <c r="Q55" s="2"/>
      <c r="R55" s="34"/>
      <c r="T55" s="10" t="s">
        <v>107</v>
      </c>
      <c r="U55" s="87" t="s">
        <v>679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114.74130000000001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113.55840000000001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112.3755</v>
      </c>
      <c r="T58" s="10" t="s">
        <v>108</v>
      </c>
      <c r="U58" s="87" t="s">
        <v>591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111.1926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110.00970000000001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108.82680000000001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107.64390000000002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106.46100000000001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237.99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237.99</v>
      </c>
      <c r="R4" s="498">
        <v>-6.4000000000000003E-3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261.78900000000004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259.40910000000002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257.0292</v>
      </c>
      <c r="Q44" s="2"/>
      <c r="T44" s="134" t="s">
        <v>99</v>
      </c>
      <c r="U44" s="87" t="s">
        <v>708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254.64930000000001</v>
      </c>
      <c r="Q45" s="2"/>
      <c r="T45" s="134" t="s">
        <v>100</v>
      </c>
      <c r="U45" s="87" t="s">
        <v>709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252.26940000000002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249.88950000000003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247.50960000000001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245.12970000000001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242.74980000000002</v>
      </c>
      <c r="Q50" s="2"/>
      <c r="T50" s="134" t="s">
        <v>104</v>
      </c>
      <c r="U50" s="87" t="s">
        <v>710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240.3699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237.99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235.61010000000002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233.2302</v>
      </c>
      <c r="Q54" s="2"/>
      <c r="T54" s="134" t="s">
        <v>107</v>
      </c>
      <c r="U54" s="87" t="s">
        <v>711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230.8503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228.47040000000001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226.09049999999999</v>
      </c>
      <c r="T57" s="134" t="s">
        <v>108</v>
      </c>
      <c r="U57" s="87" t="s">
        <v>599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223.7106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221.33070000000001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218.95080000000002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216.57090000000002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214.191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77.34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77.34</v>
      </c>
      <c r="R4" s="498">
        <v>-2.8E-3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85.074000000000012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84.300600000000003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83.527200000000008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82.753800000000012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81.980400000000003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81.207000000000008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80.433600000000013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79.660200000000003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78.886800000000008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78.113399999999999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77.34</v>
      </c>
      <c r="Q51" s="2"/>
      <c r="T51" s="92" t="s">
        <v>104</v>
      </c>
      <c r="U51" s="87" t="s">
        <v>746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76.566600000000008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75.793199999999999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75.019800000000004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74.246399999999994</v>
      </c>
      <c r="T55" s="92" t="s">
        <v>107</v>
      </c>
      <c r="U55" s="87" t="s">
        <v>747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73.472999999999999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72.699600000000004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71.926200000000009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71.152799999999999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70.379400000000004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69.606000000000009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75.94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75.94</v>
      </c>
      <c r="R4" s="518">
        <v>4.4000000000000003E-3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83.534000000000006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82.774600000000007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82.015200000000007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81.255800000000008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80.496400000000008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79.736999999999995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78.977599999999995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78.218199999999996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77.458799999999997</v>
      </c>
      <c r="Q49" s="2"/>
      <c r="T49" s="92" t="s">
        <v>103</v>
      </c>
      <c r="U49" s="87" t="s">
        <v>712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76.699399999999997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75.94</v>
      </c>
      <c r="Q51" s="2"/>
      <c r="T51" s="92" t="s">
        <v>104</v>
      </c>
      <c r="U51" s="87" t="s">
        <v>713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75.180599999999998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74.421199999999999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73.661799999999999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72.9024</v>
      </c>
      <c r="T55" s="92" t="s">
        <v>107</v>
      </c>
      <c r="U55" s="87" t="s">
        <v>714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72.143000000000001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71.383599999999987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70.624200000000002</v>
      </c>
      <c r="T58" s="92" t="s">
        <v>108</v>
      </c>
      <c r="U58" s="87" t="s">
        <v>600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69.864800000000002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69.105400000000003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68.346000000000004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51.56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51.56</v>
      </c>
      <c r="R4" s="520">
        <v>-6.7000000000000002E-3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56.716000000000008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56.200400000000009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55.684800000000003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55.169200000000004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54.653600000000004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54.138000000000005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53.622400000000006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53.106800000000007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52.591200000000001</v>
      </c>
      <c r="Q51" s="2"/>
      <c r="T51" s="92" t="s">
        <v>104</v>
      </c>
      <c r="U51" s="87" t="s">
        <v>715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52.075600000000001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51.56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51.044400000000003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50.528800000000004</v>
      </c>
      <c r="T55" s="92" t="s">
        <v>107</v>
      </c>
      <c r="U55" s="87" t="s">
        <v>638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50.013199999999998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49.497599999999998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48.981999999999999</v>
      </c>
      <c r="T58" s="92" t="s">
        <v>108</v>
      </c>
      <c r="U58" s="87" t="s">
        <v>601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48.4664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47.950800000000008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47.435200000000002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46.919600000000003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46.404000000000003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30.04175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5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3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9">
        <v>30.43</v>
      </c>
      <c r="R4" s="498">
        <v>-7.7999999999999996E-3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2434.4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2403.34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31.059999999999945</v>
      </c>
      <c r="R7" s="30">
        <v>42905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31.059999999999945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1.292368121031562E-2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30">
        <f>(E27-D27)/D27</f>
        <v>1.2921995353141331E-2</v>
      </c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33.472999999999999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33.168700000000001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32.864400000000003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32.560099999999998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32.255800000000001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31.951499999999999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31.647200000000002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31.3429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31.038599999999999</v>
      </c>
      <c r="Q51" s="82"/>
      <c r="R51" s="34"/>
      <c r="T51" s="92" t="s">
        <v>104</v>
      </c>
      <c r="U51" s="87" t="s">
        <v>716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30.734300000000001</v>
      </c>
      <c r="Q52" s="82"/>
      <c r="R52" s="34"/>
      <c r="T52" s="92" t="s">
        <v>105</v>
      </c>
      <c r="U52" s="87" t="s">
        <v>540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30.43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30.125699999999998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29.821400000000001</v>
      </c>
      <c r="Q55" s="82"/>
      <c r="T55" s="92" t="s">
        <v>107</v>
      </c>
      <c r="U55" s="87" t="s">
        <v>717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29.517099999999999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29.212799999999998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28.9085</v>
      </c>
      <c r="Q58" s="82"/>
      <c r="T58" s="92" t="s">
        <v>108</v>
      </c>
      <c r="U58" s="87" t="s">
        <v>602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28.604199999999999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28.299900000000001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27.9956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27.691300000000002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27.387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105.98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105.98</v>
      </c>
      <c r="R4" s="498">
        <v>-1.5E-3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116.57800000000002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115.51820000000001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114.45840000000001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113.39860000000002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112.33880000000001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111.27900000000001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110.21920000000001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109.15940000000001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108.09960000000001</v>
      </c>
      <c r="Q49" s="2"/>
      <c r="T49" s="92" t="s">
        <v>103</v>
      </c>
      <c r="U49" s="87" t="s">
        <v>555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107.0398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105.98</v>
      </c>
      <c r="Q51" s="2"/>
      <c r="T51" s="92" t="s">
        <v>104</v>
      </c>
      <c r="U51" s="87" t="s">
        <v>718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104.92020000000001</v>
      </c>
      <c r="Q52" s="2"/>
      <c r="T52" s="92" t="s">
        <v>105</v>
      </c>
      <c r="U52" s="87" t="s">
        <v>719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103.8604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102.8006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101.74079999999999</v>
      </c>
      <c r="T55" s="92" t="s">
        <v>107</v>
      </c>
      <c r="U55" s="87" t="s">
        <v>720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100.681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99.621200000000002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98.561400000000006</v>
      </c>
      <c r="T58" s="92" t="s">
        <v>108</v>
      </c>
      <c r="U58" s="87" t="s">
        <v>578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97.50160000000001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96.441800000000001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95.382000000000005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751</v>
      </c>
      <c r="O4" s="11" t="s">
        <v>66</v>
      </c>
      <c r="Q4" s="199">
        <v>1.31</v>
      </c>
      <c r="R4" s="498">
        <v>3.15E-2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5240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-4979.4799999999996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-5414.41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-0.50818487368141452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1.4410000000000003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1.4279000000000002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1.4148000000000001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1.4017000000000002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1.3886000000000001</v>
      </c>
      <c r="Q45" s="2"/>
      <c r="T45" s="92" t="s">
        <v>99</v>
      </c>
      <c r="U45" s="87" t="s">
        <v>721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1.3755000000000002</v>
      </c>
      <c r="Q46" s="2"/>
      <c r="T46" s="92" t="s">
        <v>100</v>
      </c>
      <c r="U46" s="87" t="s">
        <v>722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1.3624000000000001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1.3493000000000002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1.3362000000000001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1.3231000000000002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1.31</v>
      </c>
      <c r="Q51" s="2"/>
      <c r="T51" s="92" t="s">
        <v>104</v>
      </c>
      <c r="U51" s="87" t="s">
        <v>723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1.2968999999999999</v>
      </c>
      <c r="Q52" s="2"/>
      <c r="T52" s="92" t="s">
        <v>105</v>
      </c>
      <c r="U52" s="87" t="s">
        <v>560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1.2838000000000001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1.2706999999999999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1.2576000000000001</v>
      </c>
      <c r="T55" s="92" t="s">
        <v>107</v>
      </c>
      <c r="U55" s="87" t="s">
        <v>724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1.2444999999999999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1.2314000000000001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1.2183000000000002</v>
      </c>
      <c r="T58" s="92" t="s">
        <v>108</v>
      </c>
      <c r="U58" s="87" t="s">
        <v>603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1.2052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1.1921000000000002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1.179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64.81</v>
      </c>
      <c r="R4" s="498">
        <v>-2.8E-3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16202.5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-3338.4900000000052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-3338.4900000000052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-0.17084548940458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538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71.291000000000011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70.642900000000012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69.994800000000012</v>
      </c>
      <c r="Q45" s="2"/>
      <c r="T45" s="92" t="s">
        <v>99</v>
      </c>
      <c r="U45" s="87" t="s">
        <v>725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69.346700000000013</v>
      </c>
      <c r="Q46" s="2"/>
      <c r="T46" s="92" t="s">
        <v>100</v>
      </c>
      <c r="U46" s="87" t="s">
        <v>726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68.698599999999999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68.0505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67.4024</v>
      </c>
      <c r="Q49" s="2"/>
      <c r="T49" s="92" t="s">
        <v>103</v>
      </c>
      <c r="U49" s="87" t="s">
        <v>604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66.754300000000001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66.106200000000001</v>
      </c>
      <c r="Q51" s="2"/>
      <c r="T51" s="92" t="s">
        <v>104</v>
      </c>
      <c r="U51" s="87" t="s">
        <v>727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65.458100000000002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64.81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64.161900000000003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63.513800000000003</v>
      </c>
      <c r="Q55" s="2"/>
      <c r="T55" s="92" t="s">
        <v>107</v>
      </c>
      <c r="U55" s="87" t="s">
        <v>728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62.865700000000004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62.217599999999997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61.569499999999998</v>
      </c>
      <c r="T58" s="92" t="s">
        <v>108</v>
      </c>
      <c r="U58" s="87" t="s">
        <v>605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60.921399999999998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60.273300000000006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59.625200000000007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58.977100000000007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58.329000000000001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68.599999999999994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68.599999999999994</v>
      </c>
      <c r="R4" s="498">
        <v>-1.9900000000000001E-2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75.459999999999994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74.774000000000001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74.087999999999994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73.402000000000001</v>
      </c>
      <c r="Q46" s="82"/>
      <c r="T46" s="92" t="s">
        <v>100</v>
      </c>
      <c r="U46" s="87" t="s">
        <v>729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72.715999999999994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72.03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71.343999999999994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70.658000000000001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69.971999999999994</v>
      </c>
      <c r="Q51" s="82"/>
      <c r="T51" s="92" t="s">
        <v>104</v>
      </c>
      <c r="U51" s="87" t="s">
        <v>730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69.286000000000001</v>
      </c>
      <c r="Q52" s="82"/>
      <c r="T52" s="92" t="s">
        <v>105</v>
      </c>
      <c r="U52" s="87" t="s">
        <v>731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68.599999999999994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67.913999999999987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67.227999999999994</v>
      </c>
      <c r="Q55" s="82"/>
      <c r="T55" s="92" t="s">
        <v>107</v>
      </c>
      <c r="U55" s="87" t="s">
        <v>732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66.541999999999987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65.855999999999995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65.169999999999987</v>
      </c>
      <c r="Q58" s="82"/>
      <c r="T58" s="92" t="s">
        <v>108</v>
      </c>
      <c r="U58" s="87" t="s">
        <v>569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64.483999999999995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63.797999999999995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63.111999999999995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62.425999999999995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61.739999999999995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58.547100000000007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58.83</v>
      </c>
      <c r="R4" s="498">
        <v>1.4E-3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11766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11709.420000000002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106.52999999999793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497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56.579999999998108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4.83200705073335E-3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64.713000000000008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64.124700000000004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63.5364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62.948100000000004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62.3598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61.771500000000003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61.183199999999999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60.594900000000003</v>
      </c>
      <c r="Q49" s="2"/>
      <c r="T49" s="92" t="s">
        <v>121</v>
      </c>
      <c r="U49" s="129" t="s">
        <v>566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60.006599999999999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59.418300000000002</v>
      </c>
      <c r="Q51" s="2"/>
      <c r="T51" s="92" t="s">
        <v>104</v>
      </c>
      <c r="U51" s="129" t="s">
        <v>733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58.83</v>
      </c>
      <c r="Q52" s="2"/>
      <c r="T52" s="92" t="s">
        <v>105</v>
      </c>
      <c r="U52" s="129" t="s">
        <v>734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58.241699999999994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57.653399999999998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57.065099999999994</v>
      </c>
      <c r="T55" s="92" t="s">
        <v>107</v>
      </c>
      <c r="U55" s="129" t="s">
        <v>735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56.476799999999997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55.888499999999993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55.300199999999997</v>
      </c>
      <c r="T58" s="92" t="s">
        <v>108</v>
      </c>
      <c r="U58" s="129" t="s">
        <v>606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54.7119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54.123600000000003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53.535299999999999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52.947000000000003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34.6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34.6</v>
      </c>
      <c r="R4" s="498">
        <v>-2.9999999999999997E-4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38.06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37.714000000000006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37.368000000000002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37.022000000000006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36.676000000000002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36.330000000000005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35.984000000000002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35.638000000000005</v>
      </c>
      <c r="Q49" s="2"/>
      <c r="T49" s="10" t="s">
        <v>103</v>
      </c>
      <c r="U49" s="10" t="s">
        <v>570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35.292000000000002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34.946000000000005</v>
      </c>
      <c r="Q51" s="2"/>
      <c r="T51" s="10" t="s">
        <v>104</v>
      </c>
      <c r="U51" s="10" t="s">
        <v>736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34.6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34.253999999999998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33.908000000000001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33.561999999999998</v>
      </c>
      <c r="T55" s="10" t="s">
        <v>107</v>
      </c>
      <c r="U55" s="10" t="s">
        <v>737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33.216000000000001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32.869999999999997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32.524000000000001</v>
      </c>
      <c r="T58" s="10" t="s">
        <v>108</v>
      </c>
      <c r="U58" s="10" t="s">
        <v>607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32.178000000000004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31.832000000000004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31.486000000000001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31.14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174.13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174.13</v>
      </c>
      <c r="R4" s="498">
        <v>-2.5000000000000001E-3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191.54300000000001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189.80170000000001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188.06040000000002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186.31910000000002</v>
      </c>
      <c r="Q49" s="2"/>
      <c r="T49" s="92" t="s">
        <v>103</v>
      </c>
      <c r="U49" s="431" t="s">
        <v>608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184.5778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182.8365</v>
      </c>
      <c r="Q51" s="2"/>
      <c r="T51" s="92" t="s">
        <v>104</v>
      </c>
      <c r="U51" s="431" t="s">
        <v>738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181.09520000000001</v>
      </c>
      <c r="Q52" s="2"/>
      <c r="T52" s="92" t="s">
        <v>105</v>
      </c>
      <c r="U52" s="431" t="s">
        <v>571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179.35390000000001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177.61259999999999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175.87129999999999</v>
      </c>
      <c r="Q55" s="2"/>
      <c r="T55" s="92" t="s">
        <v>107</v>
      </c>
      <c r="U55" s="431" t="s">
        <v>739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174.13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172.3887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170.6474</v>
      </c>
      <c r="Q58" s="2"/>
      <c r="T58" s="92" t="s">
        <v>108</v>
      </c>
      <c r="U58" s="431" t="s">
        <v>561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168.90609999999998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167.16479999999999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165.42349999999999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163.68219999999999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161.9409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160.1996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158.45830000000001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156.71700000000001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45.8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45.8</v>
      </c>
      <c r="R4" s="498">
        <v>1.0999999999999999E-2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50.38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49.921999999999997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49.463999999999999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49.006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48.548000000000002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48.089999999999996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47.631999999999998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47.173999999999999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46.716000000000001</v>
      </c>
      <c r="Q51" s="2"/>
      <c r="T51" s="92" t="s">
        <v>104</v>
      </c>
      <c r="U51" s="431" t="s">
        <v>740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46.257999999999996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45.8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45.341999999999999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44.883999999999993</v>
      </c>
      <c r="Q55" s="2"/>
      <c r="T55" s="92" t="s">
        <v>107</v>
      </c>
      <c r="U55" s="431" t="s">
        <v>741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44.425999999999995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43.967999999999996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43.51</v>
      </c>
      <c r="Q58" s="2"/>
      <c r="T58" s="92" t="s">
        <v>108</v>
      </c>
      <c r="U58" s="431" t="s">
        <v>609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43.051999999999992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42.594000000000001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42.135999999999996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41.677999999999997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41.22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120.75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120.75</v>
      </c>
      <c r="R4" s="498">
        <v>6.1999999999999998E-3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132.82500000000002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131.61750000000001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130.41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129.20250000000001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127.995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126.78750000000001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125.58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124.3725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123.16500000000001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121.9575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120.75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119.5425</v>
      </c>
      <c r="T51" s="92" t="s">
        <v>104</v>
      </c>
      <c r="U51" s="87" t="s">
        <v>742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118.33499999999999</v>
      </c>
      <c r="T52" s="92" t="s">
        <v>105</v>
      </c>
      <c r="U52" s="87" t="s">
        <v>541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117.1275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115.92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114.71249999999999</v>
      </c>
      <c r="T55" s="92" t="s">
        <v>107</v>
      </c>
      <c r="U55" s="87" t="s">
        <v>743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113.505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112.2975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111.09</v>
      </c>
      <c r="T58" s="92" t="s">
        <v>108</v>
      </c>
      <c r="U58" s="87" t="s">
        <v>610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109.88250000000001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108.675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180.38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180.38</v>
      </c>
      <c r="R4" s="498">
        <v>-6.7999999999999996E-3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579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198.41800000000001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196.61420000000001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194.81040000000002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193.00660000000002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191.2028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189.399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187.59520000000001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185.79140000000001</v>
      </c>
      <c r="Q49" s="82"/>
      <c r="T49" s="92" t="s">
        <v>103</v>
      </c>
      <c r="U49" s="87" t="s">
        <v>556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183.98759999999999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182.18379999999999</v>
      </c>
      <c r="Q51" s="82"/>
      <c r="T51" s="92" t="s">
        <v>104</v>
      </c>
      <c r="U51" s="87" t="s">
        <v>744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180.38</v>
      </c>
      <c r="Q52" s="82"/>
      <c r="T52" s="92" t="s">
        <v>105</v>
      </c>
      <c r="U52" s="87" t="s">
        <v>551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178.5762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176.7724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174.96859999999998</v>
      </c>
      <c r="Q55" s="82"/>
      <c r="T55" s="92" t="s">
        <v>107</v>
      </c>
      <c r="U55" s="87" t="s">
        <v>745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173.16479999999999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171.36099999999999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169.55719999999999</v>
      </c>
      <c r="Q58" s="82"/>
      <c r="T58" s="92" t="s">
        <v>108</v>
      </c>
      <c r="U58" s="87" t="s">
        <v>611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167.7534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165.9496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164.14580000000001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162.34200000000001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109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2017-06-16T02:19:47Z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