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state="hidden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0" i="97" l="1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P771" i="38" l="1"/>
  <c r="O771" i="38"/>
  <c r="Z771" i="38"/>
  <c r="U771" i="38"/>
  <c r="G48" i="74"/>
  <c r="F48" i="74"/>
  <c r="H48" i="74"/>
  <c r="K7" i="74"/>
  <c r="C18" i="86" l="1"/>
  <c r="F51" i="101"/>
  <c r="H51" i="101"/>
  <c r="G51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7" i="46"/>
  <c r="H107" i="46"/>
  <c r="G107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6" i="46"/>
  <c r="H106" i="46"/>
  <c r="G106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F85" i="112"/>
  <c r="K85" i="113"/>
  <c r="F19" i="112"/>
  <c r="H19" i="113"/>
  <c r="M19" i="112"/>
  <c r="F85" i="113"/>
  <c r="F19" i="113"/>
  <c r="M19" i="113"/>
  <c r="K19" i="112"/>
  <c r="C85" i="112"/>
  <c r="K19" i="113"/>
  <c r="M85" i="112"/>
  <c r="H85" i="112"/>
  <c r="H19" i="112"/>
  <c r="C85" i="113"/>
  <c r="M85" i="113"/>
  <c r="C19" i="113"/>
  <c r="C19" i="112"/>
  <c r="K85" i="112"/>
  <c r="H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19" i="110"/>
  <c r="C85" i="111"/>
  <c r="C19" i="111"/>
  <c r="C19" i="110"/>
  <c r="F85" i="111"/>
  <c r="F19" i="111"/>
  <c r="M19" i="111"/>
  <c r="K19" i="111"/>
  <c r="C85" i="110"/>
  <c r="F85" i="110"/>
  <c r="H85" i="110"/>
  <c r="K85" i="111"/>
  <c r="M85" i="110"/>
  <c r="F19" i="110"/>
  <c r="H19" i="110"/>
  <c r="H19" i="111"/>
  <c r="H85" i="111"/>
  <c r="K19" i="110"/>
  <c r="M85" i="111"/>
  <c r="K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K85" i="109"/>
  <c r="H19" i="109"/>
  <c r="C85" i="109"/>
  <c r="M19" i="109"/>
  <c r="H85" i="109"/>
  <c r="F19" i="109"/>
  <c r="F85" i="109"/>
  <c r="K19" i="109"/>
  <c r="M85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19" i="108"/>
  <c r="F85" i="108"/>
  <c r="C85" i="108"/>
  <c r="M85" i="108"/>
  <c r="C19" i="108"/>
  <c r="K85" i="108"/>
  <c r="F19" i="108"/>
  <c r="K19" i="108"/>
  <c r="H19" i="108"/>
  <c r="H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H19" i="107"/>
  <c r="K19" i="107"/>
  <c r="F19" i="107"/>
  <c r="H85" i="107"/>
  <c r="K85" i="107"/>
  <c r="M85" i="107"/>
  <c r="F85" i="107"/>
  <c r="C85" i="107"/>
  <c r="C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K85" i="106"/>
  <c r="M85" i="106"/>
  <c r="K19" i="106"/>
  <c r="C85" i="106"/>
  <c r="M19" i="106"/>
  <c r="F19" i="106"/>
  <c r="F85" i="106"/>
  <c r="H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H19" i="47"/>
  <c r="H37" i="46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85" i="105"/>
  <c r="K19" i="105"/>
  <c r="C19" i="105"/>
  <c r="F19" i="105"/>
  <c r="C85" i="105"/>
  <c r="K85" i="105"/>
  <c r="M85" i="105"/>
  <c r="H19" i="105"/>
  <c r="H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M85" i="104"/>
  <c r="F85" i="104"/>
  <c r="K85" i="104"/>
  <c r="K19" i="104"/>
  <c r="H85" i="104"/>
  <c r="C19" i="104"/>
  <c r="H19" i="104"/>
  <c r="M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F19" i="103"/>
  <c r="K19" i="103"/>
  <c r="M85" i="103"/>
  <c r="H19" i="103"/>
  <c r="C19" i="103"/>
  <c r="M19" i="103"/>
  <c r="H85" i="103"/>
  <c r="K19" i="89"/>
  <c r="F85" i="103"/>
  <c r="C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F19" i="102"/>
  <c r="K19" i="102"/>
  <c r="M19" i="102"/>
  <c r="F85" i="102"/>
  <c r="C19" i="102"/>
  <c r="C85" i="102"/>
  <c r="H19" i="102"/>
  <c r="M85" i="102"/>
  <c r="H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5" i="58"/>
  <c r="H95" i="58"/>
  <c r="G95" i="58"/>
  <c r="F19" i="58"/>
  <c r="F43" i="88"/>
  <c r="H43" i="88"/>
  <c r="G43" i="88"/>
  <c r="F10" i="88"/>
  <c r="AA10" i="88" s="1"/>
  <c r="AB10" i="88" s="1"/>
  <c r="H19" i="99"/>
  <c r="M19" i="99"/>
  <c r="H19" i="100"/>
  <c r="K85" i="100"/>
  <c r="H85" i="101"/>
  <c r="K19" i="100"/>
  <c r="F19" i="100"/>
  <c r="M19" i="101"/>
  <c r="F85" i="101"/>
  <c r="C85" i="99"/>
  <c r="F85" i="100"/>
  <c r="C85" i="100"/>
  <c r="M85" i="100"/>
  <c r="M19" i="100"/>
  <c r="K19" i="99"/>
  <c r="C19" i="100"/>
  <c r="C19" i="101"/>
  <c r="K19" i="101"/>
  <c r="M85" i="101"/>
  <c r="F85" i="99"/>
  <c r="H85" i="100"/>
  <c r="C85" i="101"/>
  <c r="F19" i="99"/>
  <c r="M85" i="99"/>
  <c r="F19" i="101"/>
  <c r="H85" i="99"/>
  <c r="H19" i="101"/>
  <c r="K85" i="99"/>
  <c r="C19" i="99"/>
  <c r="K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0" i="101" l="1"/>
  <c r="J51" i="101"/>
  <c r="J48" i="10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8"/>
  <c r="M19" i="97"/>
  <c r="F85" i="97"/>
  <c r="F19" i="97"/>
  <c r="K19" i="98"/>
  <c r="M85" i="98"/>
  <c r="K85" i="97"/>
  <c r="H19" i="97"/>
  <c r="C85" i="98"/>
  <c r="K85" i="98"/>
  <c r="C85" i="97"/>
  <c r="H85" i="97"/>
  <c r="F19" i="98"/>
  <c r="M19" i="98"/>
  <c r="C19" i="98"/>
  <c r="M85" i="97"/>
  <c r="H85" i="98"/>
  <c r="H19" i="98"/>
  <c r="K25" i="88"/>
  <c r="C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H19" i="96"/>
  <c r="K19" i="96"/>
  <c r="F19" i="96"/>
  <c r="M19" i="96"/>
  <c r="H84" i="96"/>
  <c r="M84" i="96"/>
  <c r="K84" i="96"/>
  <c r="C19" i="96"/>
  <c r="C84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H19" i="95"/>
  <c r="F19" i="95"/>
  <c r="C19" i="95"/>
  <c r="M19" i="95"/>
  <c r="F85" i="95"/>
  <c r="K85" i="95"/>
  <c r="K19" i="95"/>
  <c r="C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H85" i="94"/>
  <c r="H19" i="94"/>
  <c r="F19" i="94"/>
  <c r="C85" i="94"/>
  <c r="M19" i="94"/>
  <c r="C19" i="94"/>
  <c r="F85" i="94"/>
  <c r="K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8" i="93"/>
  <c r="C88" i="93"/>
  <c r="M88" i="93"/>
  <c r="F88" i="93"/>
  <c r="H19" i="93"/>
  <c r="M19" i="93"/>
  <c r="H88" i="93"/>
  <c r="F19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1"/>
  <c r="F19" i="91"/>
  <c r="H26" i="92"/>
  <c r="F98" i="92"/>
  <c r="H98" i="92"/>
  <c r="C85" i="91"/>
  <c r="M98" i="92"/>
  <c r="K26" i="92"/>
  <c r="C19" i="91"/>
  <c r="H85" i="91"/>
  <c r="F85" i="91"/>
  <c r="F26" i="92"/>
  <c r="M26" i="92"/>
  <c r="C26" i="92"/>
  <c r="M85" i="91"/>
  <c r="C98" i="92"/>
  <c r="K85" i="91"/>
  <c r="K19" i="91"/>
  <c r="F19" i="47"/>
  <c r="K98" i="92"/>
  <c r="H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K85" i="90"/>
  <c r="M85" i="90"/>
  <c r="H19" i="90"/>
  <c r="M19" i="90"/>
  <c r="K19" i="90"/>
  <c r="F85" i="90"/>
  <c r="C19" i="90"/>
  <c r="F19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K85" i="89"/>
  <c r="H60" i="51"/>
  <c r="H85" i="89"/>
  <c r="M85" i="89"/>
  <c r="C85" i="89"/>
  <c r="F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F25" i="88"/>
  <c r="C19" i="87"/>
  <c r="K101" i="88"/>
  <c r="H85" i="87"/>
  <c r="K85" i="87"/>
  <c r="M101" i="88"/>
  <c r="K19" i="87"/>
  <c r="H101" i="88"/>
  <c r="C101" i="88"/>
  <c r="M19" i="87"/>
  <c r="C85" i="87"/>
  <c r="F85" i="87"/>
  <c r="M25" i="88"/>
  <c r="H19" i="87"/>
  <c r="F101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H85" i="86"/>
  <c r="F85" i="86"/>
  <c r="H19" i="86"/>
  <c r="M19" i="86"/>
  <c r="K85" i="86"/>
  <c r="C19" i="86"/>
  <c r="M85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K85" i="85"/>
  <c r="C19" i="85"/>
  <c r="M19" i="85"/>
  <c r="M85" i="85"/>
  <c r="F85" i="85"/>
  <c r="F19" i="85"/>
  <c r="K19" i="85"/>
  <c r="H85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K110" i="84"/>
  <c r="H19" i="83"/>
  <c r="M19" i="83"/>
  <c r="M25" i="84"/>
  <c r="H110" i="84"/>
  <c r="M110" i="84"/>
  <c r="F25" i="84"/>
  <c r="C25" i="84"/>
  <c r="C110" i="84"/>
  <c r="F110" i="84"/>
  <c r="C19" i="83"/>
  <c r="K19" i="83"/>
  <c r="H85" i="83"/>
  <c r="M85" i="83"/>
  <c r="K85" i="83"/>
  <c r="F19" i="83"/>
  <c r="C85" i="83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H18" i="74"/>
  <c r="C18" i="74"/>
  <c r="M60" i="82"/>
  <c r="F19" i="82"/>
  <c r="H60" i="82"/>
  <c r="M19" i="82"/>
  <c r="C19" i="82"/>
  <c r="K60" i="82"/>
  <c r="M18" i="74"/>
  <c r="F60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K78" i="75"/>
  <c r="M78" i="75"/>
  <c r="C78" i="75"/>
  <c r="K96" i="31"/>
  <c r="H78" i="75"/>
  <c r="C96" i="31"/>
  <c r="F78" i="75"/>
  <c r="F96" i="31"/>
  <c r="M96" i="31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M19" i="64"/>
  <c r="H19" i="64"/>
  <c r="M85" i="64"/>
  <c r="H85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F110" i="81"/>
  <c r="M30" i="81"/>
  <c r="M110" i="81"/>
  <c r="K110" i="81"/>
  <c r="H30" i="81"/>
  <c r="C11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M19" i="80"/>
  <c r="F19" i="80"/>
  <c r="H19" i="80"/>
  <c r="K85" i="80"/>
  <c r="C19" i="80"/>
  <c r="M85" i="80"/>
  <c r="C85" i="80"/>
  <c r="K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M65" i="79"/>
  <c r="K65" i="79"/>
  <c r="F19" i="79"/>
  <c r="F65" i="79"/>
  <c r="K19" i="79"/>
  <c r="H19" i="79"/>
  <c r="C19" i="79"/>
  <c r="M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F19" i="78"/>
  <c r="C19" i="78"/>
  <c r="M19" i="78"/>
  <c r="M85" i="78"/>
  <c r="K19" i="78"/>
  <c r="H19" i="78"/>
  <c r="H85" i="78"/>
  <c r="F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19" i="77"/>
  <c r="M89" i="77"/>
  <c r="H89" i="77"/>
  <c r="C89" i="77"/>
  <c r="M19" i="77"/>
  <c r="F89" i="77"/>
  <c r="K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F77" i="69"/>
  <c r="K77" i="69"/>
  <c r="M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M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M93" i="68"/>
  <c r="F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41" i="25"/>
  <c r="H841" i="25"/>
  <c r="C841" i="25"/>
  <c r="M841" i="25"/>
  <c r="F841" i="25"/>
  <c r="O364" i="38" l="1"/>
  <c r="Z364" i="38"/>
  <c r="N363" i="38"/>
  <c r="F840" i="25"/>
  <c r="K840" i="25"/>
  <c r="P363" i="38"/>
  <c r="O363" i="38" l="1"/>
  <c r="Z363" i="38"/>
  <c r="M577" i="25"/>
  <c r="Q10" i="25" s="1"/>
  <c r="E362" i="38"/>
  <c r="H362" i="38"/>
  <c r="K362" i="38"/>
  <c r="M362" i="38"/>
  <c r="U362" i="38" s="1"/>
  <c r="S362" i="38"/>
  <c r="K311" i="25" l="1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75"/>
  <c r="H19" i="59"/>
  <c r="K19" i="63"/>
  <c r="F30" i="49"/>
  <c r="C213" i="57"/>
  <c r="C19" i="59"/>
  <c r="H23" i="17"/>
  <c r="F81" i="61"/>
  <c r="M213" i="57"/>
  <c r="H119" i="7"/>
  <c r="M30" i="40"/>
  <c r="F86" i="53"/>
  <c r="M75" i="41"/>
  <c r="M19" i="71"/>
  <c r="M19" i="52"/>
  <c r="H77" i="70"/>
  <c r="K18" i="74"/>
  <c r="M60" i="51"/>
  <c r="C55" i="50"/>
  <c r="M19" i="63"/>
  <c r="K19" i="71"/>
  <c r="C19" i="63"/>
  <c r="C19" i="68"/>
  <c r="F19" i="3"/>
  <c r="C19" i="64"/>
  <c r="H94" i="52"/>
  <c r="F23" i="57"/>
  <c r="K81" i="61"/>
  <c r="H213" i="57"/>
  <c r="M77" i="70"/>
  <c r="F19" i="53"/>
  <c r="H67" i="60"/>
  <c r="K19" i="70"/>
  <c r="H55" i="50"/>
  <c r="F19" i="70"/>
  <c r="C19" i="41"/>
  <c r="K77" i="70"/>
  <c r="H51" i="54"/>
  <c r="H19" i="69"/>
  <c r="C30" i="49"/>
  <c r="F19" i="69"/>
  <c r="C23" i="57"/>
  <c r="H19" i="62"/>
  <c r="C65" i="71"/>
  <c r="K43" i="58"/>
  <c r="K94" i="52"/>
  <c r="C19" i="73"/>
  <c r="M451" i="17"/>
  <c r="K119" i="7"/>
  <c r="M19" i="55"/>
  <c r="F94" i="52"/>
  <c r="H19" i="53"/>
  <c r="C51" i="54"/>
  <c r="C19" i="55"/>
  <c r="M108" i="45"/>
  <c r="F28" i="43"/>
  <c r="M156" i="49"/>
  <c r="M19" i="72"/>
  <c r="F19" i="72"/>
  <c r="F19" i="60"/>
  <c r="C100" i="34"/>
  <c r="K86" i="53"/>
  <c r="C113" i="25"/>
  <c r="M210" i="58"/>
  <c r="C19" i="34"/>
  <c r="K51" i="54"/>
  <c r="H100" i="34"/>
  <c r="M23" i="17"/>
  <c r="C25" i="31"/>
  <c r="M63" i="66"/>
  <c r="C94" i="52"/>
  <c r="K100" i="34"/>
  <c r="F19" i="62"/>
  <c r="H19" i="34"/>
  <c r="F19" i="41"/>
  <c r="C108" i="45"/>
  <c r="C90" i="72"/>
  <c r="M119" i="7"/>
  <c r="K19" i="73"/>
  <c r="K19" i="41"/>
  <c r="C210" i="58"/>
  <c r="H81" i="61"/>
  <c r="C19" i="53"/>
  <c r="H19" i="54"/>
  <c r="H90" i="72"/>
  <c r="F213" i="57"/>
  <c r="K156" i="49"/>
  <c r="K63" i="66"/>
  <c r="M23" i="57"/>
  <c r="F63" i="66"/>
  <c r="F119" i="7"/>
  <c r="F19" i="66"/>
  <c r="M81" i="61"/>
  <c r="K19" i="59"/>
  <c r="F72" i="59"/>
  <c r="K19" i="66"/>
  <c r="H72" i="59"/>
  <c r="K19" i="50"/>
  <c r="H19" i="66"/>
  <c r="M19" i="62"/>
  <c r="M100" i="34"/>
  <c r="H19" i="72"/>
  <c r="M67" i="60"/>
  <c r="K210" i="58"/>
  <c r="M19" i="60"/>
  <c r="K30" i="40"/>
  <c r="K19" i="54"/>
  <c r="F65" i="63"/>
  <c r="H19" i="50"/>
  <c r="C65" i="63"/>
  <c r="M19" i="61"/>
  <c r="F19" i="45"/>
  <c r="K19" i="55"/>
  <c r="C19" i="45"/>
  <c r="K19" i="52"/>
  <c r="F65" i="71"/>
  <c r="F100" i="34"/>
  <c r="C85" i="64"/>
  <c r="C119" i="7"/>
  <c r="F85" i="64"/>
  <c r="M72" i="59"/>
  <c r="M19" i="50"/>
  <c r="F77" i="70"/>
  <c r="H19" i="41"/>
  <c r="F18" i="74"/>
  <c r="M94" i="52"/>
  <c r="C23" i="17"/>
  <c r="F451" i="17"/>
  <c r="C19" i="70"/>
  <c r="F30" i="40"/>
  <c r="H19" i="63"/>
  <c r="F43" i="58"/>
  <c r="H19" i="71"/>
  <c r="H19" i="70"/>
  <c r="H19" i="60"/>
  <c r="K23" i="17"/>
  <c r="H113" i="25"/>
  <c r="F19" i="61"/>
  <c r="K19" i="69"/>
  <c r="H65" i="71"/>
  <c r="H65" i="63"/>
  <c r="C77" i="70"/>
  <c r="F55" i="50"/>
  <c r="C19" i="71"/>
  <c r="H210" i="58"/>
  <c r="M19" i="54"/>
  <c r="H63" i="66"/>
  <c r="H19" i="73"/>
  <c r="C72" i="59"/>
  <c r="H19" i="52"/>
  <c r="M19" i="34"/>
  <c r="C19" i="61"/>
  <c r="F90" i="72"/>
  <c r="M30" i="49"/>
  <c r="F113" i="25"/>
  <c r="M19" i="53"/>
  <c r="K60" i="51"/>
  <c r="F75" i="41"/>
  <c r="C19" i="60"/>
  <c r="K65" i="71"/>
  <c r="K75" i="41"/>
  <c r="F25" i="31"/>
  <c r="C19" i="69"/>
  <c r="K108" i="45"/>
  <c r="K19" i="3"/>
  <c r="F23" i="17"/>
  <c r="C67" i="60"/>
  <c r="K23" i="57"/>
  <c r="F19" i="68"/>
  <c r="M19" i="66"/>
  <c r="M19" i="70"/>
  <c r="F60" i="51"/>
  <c r="M19" i="41"/>
  <c r="F19" i="52"/>
  <c r="M19" i="3"/>
  <c r="M19" i="59"/>
  <c r="C156" i="49"/>
  <c r="F19" i="59"/>
  <c r="M51" i="54"/>
  <c r="F156" i="49"/>
  <c r="H19" i="61"/>
  <c r="C30" i="40"/>
  <c r="K55" i="50"/>
  <c r="F19" i="73"/>
  <c r="C75" i="41"/>
  <c r="K25" i="31"/>
  <c r="K19" i="68"/>
  <c r="K451" i="17"/>
  <c r="M65" i="71"/>
  <c r="H19" i="68"/>
  <c r="M19" i="69"/>
  <c r="H75" i="41"/>
  <c r="C451" i="17"/>
  <c r="M19" i="45"/>
  <c r="K19" i="53"/>
  <c r="C81" i="61"/>
  <c r="C63" i="66"/>
  <c r="M43" i="58"/>
  <c r="H156" i="49"/>
  <c r="M86" i="53"/>
  <c r="F51" i="54"/>
  <c r="M90" i="72"/>
  <c r="C43" i="58"/>
  <c r="C19" i="72"/>
  <c r="K19" i="72"/>
  <c r="F19" i="75"/>
  <c r="H86" i="53"/>
  <c r="H19" i="3"/>
  <c r="M19" i="68"/>
  <c r="F19" i="34"/>
  <c r="F19" i="55"/>
  <c r="H43" i="58"/>
  <c r="F67" i="60"/>
  <c r="F108" i="45"/>
  <c r="F19" i="71"/>
  <c r="M25" i="31"/>
  <c r="C19" i="50"/>
  <c r="M19" i="75"/>
  <c r="C19" i="54"/>
  <c r="K90" i="72"/>
  <c r="K19" i="34"/>
  <c r="K19" i="60"/>
  <c r="F19" i="50"/>
  <c r="C86" i="53"/>
  <c r="K19" i="61"/>
  <c r="H108" i="45"/>
  <c r="C19" i="75"/>
  <c r="F19" i="64"/>
  <c r="C19" i="3"/>
  <c r="M19" i="73"/>
  <c r="C19" i="66"/>
  <c r="H451" i="17"/>
  <c r="F210" i="58"/>
  <c r="H25" i="31"/>
  <c r="K65" i="63"/>
  <c r="F19" i="54"/>
  <c r="M65" i="63"/>
  <c r="K67" i="60"/>
  <c r="K72" i="59"/>
  <c r="K213" i="57"/>
  <c r="H19" i="75"/>
  <c r="M55" i="50"/>
  <c r="H19" i="55"/>
  <c r="F19" i="63"/>
  <c r="K19" i="62"/>
  <c r="C19" i="62"/>
  <c r="C19" i="52"/>
  <c r="H30" i="40"/>
  <c r="V771" i="38" l="1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71" i="38" s="1"/>
  <c r="Y77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47" i="74" l="1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7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7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9" i="38" l="1"/>
  <c r="Q770" i="38"/>
  <c r="K140" i="58"/>
  <c r="K141" i="58"/>
  <c r="Q766" i="38"/>
  <c r="Q768" i="38"/>
  <c r="K105" i="46"/>
  <c r="K106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3" i="46"/>
  <c r="K94" i="46"/>
  <c r="K128" i="58"/>
  <c r="K129" i="58"/>
  <c r="Q726" i="38"/>
  <c r="Q725" i="38"/>
  <c r="K126" i="58"/>
  <c r="K127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<sst xmlns="http://schemas.openxmlformats.org/spreadsheetml/2006/main" count="8384" uniqueCount="1319">
  <si>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</si>
  <si>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</si>
  <si>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</si>
  <si>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</si>
  <si>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</si>
  <si>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</si>
  <si>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</si>
  <si>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</si>
  <si>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</si>
  <si>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</si>
  <si>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</si>
  <si>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</si>
  <si>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</si>
  <si>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</si>
  <si>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</si>
  <si>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</si>
  <si>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</si>
  <si>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</si>
  <si>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</si>
  <si>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</si>
  <si>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</si>
  <si>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</si>
  <si>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</si>
  <si>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</si>
  <si>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</si>
  <si>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</si>
  <si>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</si>
  <si>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</si>
  <si>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</si>
  <si>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</si>
  <si>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</si>
  <si>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</si>
  <si>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</si>
  <si>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</si>
  <si>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</si>
  <si>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</si>
  <si>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</si>
  <si>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</si>
  <si>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</si>
  <si>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</si>
  <si>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</si>
  <si>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</si>
  <si>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</si>
  <si>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</si>
  <si>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</si>
  <si>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</si>
  <si>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</si>
  <si>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</si>
  <si>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</si>
  <si>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</si>
  <si>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</si>
  <si>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</si>
  <si>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</si>
  <si>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</si>
  <si>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</si>
  <si>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</si>
  <si>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</si>
  <si>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</si>
  <si>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</si>
  <si>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</si>
  <si>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</si>
  <si>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</si>
  <si>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</si>
  <si>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</si>
  <si>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</si>
  <si>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</si>
  <si>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</si>
  <si>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</si>
  <si>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</si>
  <si>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</si>
  <si>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</si>
  <si>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</si>
  <si>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</si>
  <si>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</si>
  <si>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</si>
  <si>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</si>
  <si>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</si>
  <si>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</si>
  <si>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</si>
  <si>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</si>
  <si>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</si>
  <si>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</si>
  <si>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</si>
  <si>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</si>
  <si>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</si>
  <si>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</si>
  <si>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</si>
  <si>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</si>
  <si>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</si>
  <si>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</si>
  <si>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</si>
  <si>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</si>
  <si>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</si>
  <si>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</si>
  <si>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</si>
  <si>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</si>
  <si>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</si>
  <si>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</si>
  <si>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</si>
  <si>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</si>
  <si>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</si>
  <si>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</si>
  <si>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</si>
  <si>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</si>
  <si>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</si>
  <si>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</si>
  <si>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</si>
  <si>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</si>
  <si>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</si>
  <si>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</si>
  <si>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</si>
  <si>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</si>
  <si>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</si>
  <si>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</si>
  <si>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</si>
  <si>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</si>
  <si>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</si>
  <si>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</si>
  <si>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</si>
  <si>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</si>
  <si>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</si>
  <si>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</si>
  <si>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</si>
  <si>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</si>
  <si>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</si>
  <si>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</si>
  <si>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</si>
  <si>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</si>
  <si>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</si>
  <si>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</si>
  <si>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</si>
  <si>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</si>
  <si>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</si>
  <si>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</si>
  <si>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</si>
  <si>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</si>
  <si>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</si>
  <si>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</si>
  <si>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</si>
  <si>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</si>
  <si>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</si>
  <si>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</si>
  <si>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</si>
  <si>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</si>
  <si>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</si>
  <si>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</si>
  <si>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</si>
  <si>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</si>
  <si>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</si>
  <si>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</si>
  <si>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</si>
  <si>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</si>
  <si>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</si>
  <si>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</si>
  <si>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</si>
  <si>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</si>
  <si>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</si>
  <si>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</si>
  <si>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</si>
  <si>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</si>
  <si>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</si>
  <si>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</si>
  <si>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</si>
  <si>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</si>
  <si>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</si>
  <si>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</si>
  <si>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</si>
  <si>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</si>
  <si>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</si>
  <si>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</si>
  <si>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</si>
  <si>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</si>
  <si>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</si>
  <si>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</si>
  <si>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</si>
  <si>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</si>
  <si>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</si>
  <si>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</si>
  <si>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</si>
  <si>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</si>
  <si>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</si>
  <si>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</si>
  <si>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</si>
  <si>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</si>
  <si>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</si>
  <si>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</si>
  <si>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</si>
  <si>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</si>
  <si>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</si>
  <si>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</si>
  <si>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</si>
  <si>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</si>
  <si>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</si>
  <si>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</si>
  <si>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</si>
  <si>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</si>
  <si>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</si>
  <si>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</si>
  <si>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</si>
  <si>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</si>
  <si>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</si>
  <si>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</si>
  <si>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</si>
  <si>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</si>
  <si>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</si>
  <si>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</si>
  <si>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</si>
  <si>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</si>
  <si>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</si>
  <si>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</si>
  <si>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</si>
  <si>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</si>
  <si>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</si>
  <si>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</si>
  <si>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</si>
  <si>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</si>
  <si>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</si>
  <si>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</si>
  <si>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</si>
  <si>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</si>
  <si>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</si>
  <si>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</si>
  <si>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</si>
  <si>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</si>
  <si>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</si>
  <si>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</si>
  <si>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</si>
  <si>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</si>
  <si>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</si>
  <si>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</si>
  <si>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</si>
  <si>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</si>
  <si>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</si>
  <si>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</si>
  <si>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</si>
  <si>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</si>
  <si>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</si>
  <si>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</si>
  <si>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</si>
  <si>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</si>
  <si>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</si>
  <si>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</si>
  <si>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</si>
  <si>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</si>
  <si>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</si>
  <si>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</si>
  <si>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</si>
  <si>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</si>
  <si>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</si>
  <si>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</si>
  <si>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</si>
  <si>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</si>
  <si>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</si>
  <si>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</si>
  <si>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</si>
  <si>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</si>
  <si>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</si>
  <si>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</si>
  <si>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</si>
  <si>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</si>
  <si>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</si>
  <si>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</si>
  <si>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</si>
  <si>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</si>
  <si>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</si>
  <si>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</si>
  <si>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</si>
  <si>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</si>
  <si>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</si>
  <si>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</si>
  <si>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</si>
  <si>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</si>
  <si>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</si>
  <si>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</si>
  <si>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</si>
  <si>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</si>
  <si>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</si>
  <si>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</si>
  <si>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</si>
  <si>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</si>
  <si>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</si>
  <si>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</si>
  <si>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</si>
  <si>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</si>
  <si>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</si>
  <si>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</si>
  <si>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</si>
  <si>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</si>
  <si>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</si>
  <si>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</si>
  <si>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</si>
  <si>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</si>
  <si>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</si>
  <si>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</si>
  <si>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</si>
  <si>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</si>
  <si>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</si>
  <si>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</si>
  <si>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</si>
  <si>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</si>
  <si>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</si>
  <si>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</si>
  <si>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</si>
  <si>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</si>
  <si>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</si>
  <si>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</si>
  <si>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</si>
  <si>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</si>
  <si>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</si>
  <si>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</si>
  <si>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</si>
  <si>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</si>
  <si>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</si>
  <si>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</si>
  <si>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</si>
  <si>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</si>
  <si>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</si>
  <si>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</si>
  <si>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</si>
  <si>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</si>
  <si>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</si>
  <si>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</si>
  <si>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</si>
  <si>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</si>
  <si>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</si>
  <si>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</si>
  <si>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</si>
  <si>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</si>
  <si>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</si>
  <si>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</si>
  <si>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</si>
  <si>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</si>
  <si>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</si>
  <si>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</si>
  <si>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</si>
  <si>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</si>
  <si>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</si>
  <si>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</si>
  <si>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</si>
  <si>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</si>
  <si>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</si>
  <si>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</si>
  <si>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</si>
  <si>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</si>
  <si>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</si>
  <si>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</si>
  <si>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</si>
  <si>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</si>
  <si>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</si>
  <si>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</si>
  <si>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</si>
  <si>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</si>
  <si>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</si>
  <si>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</si>
  <si>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</si>
  <si>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</si>
  <si>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</si>
  <si>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</si>
  <si>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</si>
  <si>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</si>
  <si>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</si>
  <si>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</si>
  <si>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</si>
  <si>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</si>
  <si>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</si>
  <si>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</si>
  <si>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</si>
  <si>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</si>
  <si>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</si>
  <si>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</si>
  <si>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</si>
  <si>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</si>
  <si>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</si>
  <si>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</si>
  <si>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</si>
  <si>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</si>
  <si>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</si>
  <si>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</si>
  <si>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</si>
  <si>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</si>
  <si>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</si>
  <si>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</si>
  <si>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</si>
  <si>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</si>
  <si>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</si>
  <si>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</si>
  <si>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</si>
  <si>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</si>
  <si>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</si>
  <si>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</si>
  <si>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</si>
  <si>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</si>
  <si>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</si>
  <si>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</si>
  <si>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</si>
  <si>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</si>
  <si>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</si>
  <si>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</si>
  <si>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</si>
  <si>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</si>
  <si>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</si>
  <si>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</si>
  <si>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</si>
  <si>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</si>
  <si>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</si>
  <si>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</si>
  <si>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</si>
  <si>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</si>
  <si>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</si>
  <si>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</si>
  <si>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</si>
  <si>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</si>
  <si>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</si>
  <si>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</si>
  <si>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</si>
  <si>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</si>
  <si>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</si>
  <si>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</si>
  <si>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</si>
  <si>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</si>
  <si>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</si>
  <si>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</si>
  <si>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</si>
  <si>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</si>
  <si>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</si>
  <si>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</si>
  <si>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</si>
  <si>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</si>
  <si>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</si>
  <si>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</si>
  <si>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</si>
  <si>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</si>
  <si>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</si>
  <si>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</si>
  <si>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</si>
  <si>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</si>
  <si>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</si>
  <si>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</si>
  <si>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</si>
  <si>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</si>
  <si>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</si>
  <si>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</si>
  <si>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</si>
  <si>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</si>
  <si>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</si>
  <si>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</si>
  <si>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</si>
  <si>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</si>
  <si>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</si>
  <si>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</si>
  <si>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</si>
  <si>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</si>
  <si>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</si>
  <si>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</si>
  <si>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</si>
  <si>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</si>
  <si>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</si>
  <si>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</si>
  <si>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</si>
  <si>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</si>
  <si>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</si>
  <si>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</si>
  <si>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</si>
  <si>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</si>
  <si>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</si>
  <si>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</si>
  <si>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</si>
  <si>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</si>
  <si>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</si>
  <si>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</si>
  <si>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</si>
  <si>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</si>
  <si>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</si>
  <si>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</si>
  <si>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</si>
  <si>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</si>
  <si>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</si>
  <si>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</si>
  <si>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</si>
  <si>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</si>
  <si>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</si>
  <si>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</si>
  <si>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</si>
  <si>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</si>
  <si>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</si>
  <si>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</si>
  <si>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</si>
  <si>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</si>
  <si>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</si>
  <si>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</si>
  <si>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</si>
  <si>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</si>
  <si>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</si>
  <si>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</si>
  <si>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</si>
  <si>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</si>
  <si>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</si>
  <si>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</si>
  <si>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</si>
  <si>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</si>
  <si>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</si>
  <si>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</si>
  <si>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</si>
  <si>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</si>
  <si>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</si>
  <si>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</si>
  <si>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</si>
  <si>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</si>
  <si>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</si>
  <si>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</si>
  <si>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</si>
  <si>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</si>
  <si>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</si>
  <si>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</si>
  <si>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</si>
  <si>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</si>
  <si>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</si>
  <si>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</si>
  <si>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</si>
  <si>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</si>
  <si>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</si>
  <si>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</si>
  <si>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</si>
  <si>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</si>
  <si>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</si>
  <si>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</si>
  <si>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</si>
  <si>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</si>
  <si>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</si>
  <si>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</si>
  <si>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</si>
  <si>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</si>
  <si>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</si>
  <si>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</si>
  <si>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</si>
  <si>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</si>
  <si>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</si>
  <si>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</si>
  <si>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</si>
  <si>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</si>
  <si>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</si>
  <si>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</si>
  <si>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</si>
  <si>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</si>
  <si>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</si>
  <si>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</si>
  <si>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</si>
  <si>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</si>
  <si>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</si>
  <si>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</si>
  <si>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</si>
  <si>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</si>
  <si>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</si>
  <si>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</si>
  <si>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</si>
  <si>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</si>
  <si>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</si>
  <si>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</si>
  <si>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</si>
  <si>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</si>
  <si>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</si>
  <si>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</si>
  <si>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</si>
  <si>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</si>
  <si>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</si>
  <si>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</si>
  <si>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</si>
  <si>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</si>
  <si>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</si>
  <si>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</si>
  <si>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</si>
  <si>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</si>
  <si>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</si>
  <si>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</si>
  <si>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</si>
  <si>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</si>
  <si>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</si>
  <si>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</si>
  <si>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</si>
  <si>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</si>
  <si>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</si>
  <si>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</si>
  <si>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</si>
  <si>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</si>
  <si>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</si>
  <si>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</si>
  <si>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</si>
  <si>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</si>
  <si>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</si>
  <si>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</si>
  <si>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</si>
  <si>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</si>
  <si>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</si>
  <si>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</si>
  <si>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</si>
  <si>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</si>
  <si>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</si>
  <si>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</si>
  <si>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</si>
  <si>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</si>
  <si>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</si>
  <si>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</si>
  <si>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</si>
  <si>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</si>
  <si>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</si>
  <si>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</si>
  <si>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</si>
  <si>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</si>
  <si>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</si>
  <si>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</si>
  <si>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</si>
  <si>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</si>
  <si>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</si>
  <si>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</si>
  <si>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</si>
  <si>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</si>
  <si>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</si>
  <si>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</si>
  <si>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</si>
  <si>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</si>
  <si>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</si>
  <si>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</si>
  <si>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</si>
  <si>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</si>
  <si>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</si>
  <si>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</si>
  <si>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</si>
  <si>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</si>
  <si>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</si>
  <si>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</si>
  <si>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</si>
  <si>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</si>
  <si>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</si>
  <si>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</si>
  <si>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</si>
  <si>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</si>
  <si>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</si>
  <si>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</si>
  <si>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</si>
  <si>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</si>
  <si>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</si>
  <si>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</si>
  <si>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</si>
  <si>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</si>
  <si>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</si>
  <si>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</si>
  <si>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</si>
  <si>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</si>
  <si>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</si>
  <si>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</si>
  <si>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</si>
  <si>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</si>
  <si>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</si>
  <si>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</si>
  <si>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</si>
  <si>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</si>
  <si>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</si>
  <si>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</si>
  <si>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</si>
  <si>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</si>
  <si>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</si>
  <si>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</si>
  <si>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</si>
  <si>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</si>
  <si>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</si>
  <si>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</si>
  <si>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</si>
  <si>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</si>
  <si>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</si>
  <si>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</si>
  <si>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</si>
  <si>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</si>
  <si>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</si>
  <si>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</si>
  <si>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</si>
  <si>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</si>
  <si>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</si>
  <si>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</si>
  <si>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</si>
  <si>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</si>
  <si>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</si>
  <si>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</si>
  <si>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</si>
  <si>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</si>
  <si>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</si>
  <si>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</si>
  <si>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</si>
  <si>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</si>
  <si>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</si>
  <si>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</si>
  <si>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</si>
  <si>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</si>
  <si>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</si>
  <si>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</si>
  <si>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</si>
  <si>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</si>
  <si>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</si>
  <si>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</si>
  <si>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</si>
  <si>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</si>
  <si>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</si>
  <si>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</si>
  <si>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</si>
  <si>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</si>
  <si>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</si>
  <si>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</si>
  <si>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</si>
  <si>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</si>
  <si>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</si>
  <si>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</si>
  <si>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</si>
  <si>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</si>
  <si>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</si>
  <si>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</si>
  <si>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</si>
  <si>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</si>
  <si>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</si>
  <si>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</si>
  <si>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</si>
  <si>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</si>
  <si>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</si>
  <si>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</si>
  <si>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</si>
  <si>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</si>
  <si>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</si>
  <si>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</si>
  <si>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</si>
  <si>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</si>
  <si>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</si>
  <si>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</si>
  <si>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</si>
  <si>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</si>
  <si>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</si>
  <si>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</si>
  <si>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</si>
  <si>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</si>
  <si>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</si>
  <si>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</si>
  <si>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</si>
  <si>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</si>
  <si>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</si>
  <si>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</si>
  <si>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</si>
  <si>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</si>
  <si>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</si>
  <si>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</si>
  <si>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</si>
  <si>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</si>
  <si>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</si>
  <si>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</si>
  <si>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</si>
  <si>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</si>
  <si>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</si>
  <si>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</si>
  <si>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</si>
  <si>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</si>
  <si>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</si>
  <si>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</si>
  <si>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</si>
  <si>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</si>
  <si>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</si>
  <si>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</si>
  <si>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</si>
  <si>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</si>
  <si>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</si>
  <si>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</si>
  <si>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</si>
  <si>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</si>
  <si>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</si>
  <si>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</si>
  <si>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</si>
  <si>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</si>
  <si>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</si>
  <si>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</si>
  <si>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</si>
  <si>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</si>
  <si>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</si>
  <si>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</si>
  <si>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</si>
  <si>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</si>
  <si>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</si>
  <si>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</si>
  <si>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</si>
  <si>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</si>
  <si>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</si>
  <si>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</si>
  <si>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</si>
  <si>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</si>
  <si>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</si>
  <si>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</si>
  <si>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</si>
  <si>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</si>
  <si>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</si>
  <si>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</si>
  <si>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</si>
  <si>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</si>
  <si>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</si>
  <si>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</si>
  <si>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</si>
  <si>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</si>
  <si>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</si>
  <si>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</si>
  <si>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</si>
  <si>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</si>
  <si>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</si>
  <si>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</si>
  <si>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</si>
  <si>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</si>
  <si>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</si>
  <si>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</si>
  <si>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</si>
  <si>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</si>
  <si>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</si>
  <si>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</si>
  <si>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</si>
  <si>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</si>
  <si>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</si>
  <si>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</si>
  <si>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</si>
  <si>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</si>
  <si>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</si>
  <si>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</si>
  <si>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</si>
  <si>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</si>
  <si>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</si>
  <si>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</si>
  <si>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</si>
  <si>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</si>
  <si>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</si>
  <si>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</si>
  <si>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</si>
  <si>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</si>
  <si>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</si>
  <si>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</si>
  <si>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</si>
  <si>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</si>
  <si>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</si>
  <si>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</si>
  <si>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</si>
  <si>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</si>
  <si>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</si>
  <si>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</si>
  <si>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</si>
  <si>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</si>
  <si>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</si>
  <si>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</si>
  <si>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</si>
  <si>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</si>
  <si>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</si>
  <si>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</si>
  <si>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</si>
  <si>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</si>
  <si>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</si>
  <si>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</si>
  <si>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</si>
  <si>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</si>
  <si>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</si>
  <si>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</si>
  <si>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</si>
  <si>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</si>
  <si>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</si>
  <si>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</si>
  <si>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</si>
  <si>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</si>
  <si>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</si>
  <si>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</si>
  <si>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</si>
  <si>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</si>
  <si>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</si>
  <si>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</si>
  <si>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</si>
  <si>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</si>
  <si>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</si>
  <si>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</si>
  <si>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</si>
  <si>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</si>
  <si>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</si>
  <si>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</si>
  <si>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</si>
  <si>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</si>
  <si>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</si>
  <si>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</si>
  <si>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</si>
  <si>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</si>
  <si>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</si>
  <si>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</si>
  <si>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</si>
  <si>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</si>
  <si>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</si>
  <si>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</si>
  <si>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</si>
  <si>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</si>
  <si>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</si>
  <si>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</si>
  <si>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</si>
  <si>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</si>
  <si>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</si>
  <si>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</si>
  <si>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</si>
  <si>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</si>
  <si>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</si>
  <si>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</si>
  <si>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</si>
  <si>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</si>
  <si>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</si>
  <si>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</si>
  <si>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</si>
  <si>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</si>
  <si>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</si>
  <si>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</si>
  <si>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</si>
  <si>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</si>
  <si>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</si>
  <si>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</si>
  <si>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</si>
  <si>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</si>
  <si>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</si>
  <si>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</si>
  <si>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</si>
  <si>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</si>
  <si>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</si>
  <si>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</si>
  <si>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</si>
  <si>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</si>
  <si>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</si>
  <si>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</si>
  <si>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</si>
  <si>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</si>
  <si>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</si>
  <si>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</si>
  <si>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</si>
  <si>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</si>
  <si>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</si>
  <si>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</si>
  <si>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</si>
  <si>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</si>
  <si>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</si>
  <si>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</si>
  <si>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</si>
  <si>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</si>
  <si>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</si>
  <si>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</si>
  <si>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</si>
  <si>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</si>
  <si>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</si>
  <si>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</si>
  <si>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</si>
  <si>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</si>
  <si>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</si>
  <si>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</si>
  <si>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</si>
  <si>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</si>
  <si>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</si>
  <si>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</si>
  <si>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</si>
  <si>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</si>
  <si>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</si>
  <si>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</si>
  <si>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</si>
  <si>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</si>
  <si>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</si>
  <si>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</si>
  <si>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</si>
  <si>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</si>
  <si>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</si>
  <si>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</si>
  <si>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</si>
  <si>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</si>
  <si>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</si>
  <si>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</si>
  <si>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</si>
  <si>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</si>
  <si>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</si>
  <si>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</si>
  <si>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</si>
  <si>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</si>
  <si>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</si>
  <si>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</si>
  <si>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</si>
  <si>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</si>
  <si>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</si>
  <si>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</si>
  <si>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</si>
  <si>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</si>
  <si>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</si>
  <si>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</si>
  <si>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</si>
  <si>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</si>
  <si>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</si>
  <si>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</si>
  <si>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</si>
  <si>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</si>
  <si>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</si>
  <si>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</si>
  <si>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</si>
  <si>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</si>
  <si>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</si>
  <si>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</si>
  <si>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</si>
  <si>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</si>
  <si>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</si>
  <si>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</si>
  <si>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</si>
  <si>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</si>
  <si>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</si>
  <si>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</si>
  <si>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</si>
  <si>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</si>
  <si>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</si>
  <si>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</si>
  <si>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</si>
  <si>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</si>
  <si>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</si>
  <si>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</si>
  <si>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</si>
  <si>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</si>
  <si>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</si>
  <si>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</si>
  <si>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</si>
  <si>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</si>
  <si>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</si>
  <si>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</si>
  <si>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</si>
  <si>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</si>
  <si>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</si>
  <si>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</si>
  <si>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</si>
  <si>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</si>
  <si>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</si>
  <si>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</si>
  <si>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</si>
  <si>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</si>
  <si>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</si>
  <si>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</si>
  <si>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</si>
  <si>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</si>
  <si>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</si>
  <si>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</si>
  <si>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</si>
  <si>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</si>
  <si>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</si>
  <si>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</si>
  <si>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</si>
  <si>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</si>
  <si>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</si>
  <si>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</si>
  <si>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</si>
  <si>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</si>
  <si>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</si>
  <si>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</si>
  <si>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</si>
  <si>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</si>
  <si>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</si>
  <si>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</si>
  <si>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</si>
  <si>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</si>
  <si>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</si>
  <si>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</si>
  <si>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</si>
  <si>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</si>
  <si>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</si>
  <si>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</si>
  <si>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</si>
  <si>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</si>
  <si>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</si>
  <si>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</si>
  <si>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</si>
  <si>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</si>
  <si>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</si>
  <si>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</si>
  <si>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</si>
  <si>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</si>
  <si>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</si>
  <si>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</si>
  <si>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</si>
  <si>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</si>
  <si>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</si>
  <si>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</si>
  <si>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</si>
  <si>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</si>
  <si>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</si>
  <si>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</si>
  <si>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</si>
  <si>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</si>
  <si>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</si>
  <si>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</si>
  <si>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</si>
  <si>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</si>
  <si>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</si>
  <si>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</si>
  <si>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</si>
  <si>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</si>
  <si>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</si>
  <si>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</si>
  <si>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</si>
  <si>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</si>
  <si>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</si>
  <si>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</si>
  <si>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</si>
  <si>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</si>
  <si>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</si>
  <si>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</si>
  <si>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</si>
  <si>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</si>
  <si>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</si>
  <si>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</si>
  <si>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</si>
  <si>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</si>
  <si>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</si>
  <si>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</si>
  <si>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</si>
  <si>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</si>
  <si>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</si>
  <si>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</si>
  <si>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</si>
  <si>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</si>
  <si>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</si>
  <si>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</si>
  <si>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</si>
  <si>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</si>
  <si>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</si>
  <si>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</si>
  <si>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</si>
  <si>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</si>
  <si>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</si>
  <si>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</si>
  <si>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</si>
  <si>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</si>
  <si>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</si>
  <si>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</si>
  <si>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</si>
  <si>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</si>
  <si>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</si>
  <si>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</si>
  <si>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</si>
  <si>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</si>
  <si>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</si>
  <si>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</si>
  <si>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</si>
  <si>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</si>
  <si>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</si>
  <si>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</si>
  <si>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</si>
  <si>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</si>
  <si>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</si>
  <si>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</si>
  <si>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</si>
  <si>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</si>
  <si>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</si>
  <si>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</si>
  <si>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</si>
  <si>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</si>
  <si>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</si>
  <si>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</si>
  <si>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</si>
  <si>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</si>
  <si>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</si>
  <si>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</si>
  <si>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</si>
  <si>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</si>
  <si>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</si>
  <si>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</si>
  <si>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</si>
  <si>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</si>
  <si>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</si>
  <si>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</si>
  <si>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</si>
  <si>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</si>
  <si>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</si>
  <si>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</si>
  <si>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</si>
  <si>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</si>
  <si>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</si>
  <si>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</si>
  <si>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</si>
  <si>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</si>
  <si>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</si>
  <si>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</si>
  <si>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</si>
  <si>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</si>
  <si>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</si>
  <si>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</si>
  <si>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</si>
  <si>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</si>
  <si>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</si>
  <si>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</si>
  <si>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</si>
  <si>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</si>
  <si>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</si>
  <si>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</si>
  <si>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</si>
  <si>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</si>
  <si>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</si>
  <si>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</si>
  <si>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</si>
  <si>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</si>
  <si>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</si>
  <si>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</si>
  <si>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</si>
  <si>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</si>
  <si>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</si>
  <si>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</si>
  <si>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</si>
  <si>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</si>
  <si>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</si>
  <si>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</si>
  <si>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</si>
  <si>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</si>
  <si>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</si>
  <si>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</si>
  <si>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</si>
  <si>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</si>
  <si>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</si>
  <si>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</si>
  <si>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</si>
  <si>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</si>
  <si>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</si>
  <si>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</si>
  <si>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</si>
  <si>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</si>
  <si>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</si>
  <si>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</si>
  <si>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</si>
  <si>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</si>
  <si>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</si>
  <si>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</si>
  <si>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</si>
  <si>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</si>
  <si>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</si>
  <si>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</si>
  <si>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</si>
  <si>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</si>
  <si>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</si>
  <si>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</si>
  <si>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</si>
  <si>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</si>
  <si>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</si>
  <si>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</si>
  <si>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</si>
  <si>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</si>
  <si>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</si>
  <si>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</si>
  <si>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</si>
  <si>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</si>
  <si>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</si>
  <si>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</si>
  <si>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</si>
  <si>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</si>
  <si>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</si>
  <si>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</si>
  <si>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</si>
  <si>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</si>
  <si>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</si>
  <si>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</si>
  <si>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</si>
  <si>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</si>
  <si>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</si>
  <si>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</si>
  <si>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</si>
  <si>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</si>
  <si>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</si>
  <si>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</si>
  <si>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</si>
  <si>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</si>
  <si>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</si>
  <si>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</si>
  <si>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</si>
  <si>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</si>
  <si>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</si>
  <si>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</si>
  <si>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</si>
  <si>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</si>
  <si>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</si>
  <si>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</si>
  <si>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</si>
  <si>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</si>
  <si>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</si>
  <si>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</si>
  <si>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</si>
  <si>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</si>
  <si>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</si>
  <si>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</si>
  <si>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</si>
  <si>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</si>
  <si>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</si>
  <si>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</si>
  <si>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</si>
  <si>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11/7/2018 AH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</si>
  <si>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</si>
  <si>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</si>
  <si>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</si>
  <si>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</si>
  <si>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</si>
  <si>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</si>
  <si>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</si>
  <si>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</si>
  <si>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</si>
  <si>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</si>
  <si>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</si>
  <si>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</si>
  <si>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</si>
  <si>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</si>
  <si>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</si>
  <si>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</si>
  <si>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</si>
  <si>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</si>
  <si>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</si>
  <si>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</si>
  <si>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</si>
  <si>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</si>
  <si>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</si>
  <si>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</si>
  <si>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</si>
  <si>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</si>
  <si>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</si>
  <si>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</si>
  <si>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</si>
  <si>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</si>
  <si>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11/8/2018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</si>
</sst>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2" fontId="31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35"/>
      <tableStyleElement type="headerRow" dxfId="3234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923472"/>
        <c:axId val="192610656"/>
      </c:scatterChart>
      <c:valAx>
        <c:axId val="44892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0656"/>
        <c:crosses val="autoZero"/>
        <c:crossBetween val="midCat"/>
      </c:valAx>
      <c:valAx>
        <c:axId val="1926106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92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7792"/>
        <c:axId val="6902408"/>
      </c:scatterChart>
      <c:valAx>
        <c:axId val="16008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408"/>
        <c:crosses val="autoZero"/>
        <c:crossBetween val="midCat"/>
      </c:valAx>
      <c:valAx>
        <c:axId val="690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779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41472"/>
        <c:axId val="192316560"/>
      </c:scatterChart>
      <c:valAx>
        <c:axId val="44934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16560"/>
        <c:crosses val="autoZero"/>
        <c:crossBetween val="midCat"/>
      </c:valAx>
      <c:valAx>
        <c:axId val="1923165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34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14600"/>
        <c:axId val="192315384"/>
      </c:scatterChart>
      <c:valAx>
        <c:axId val="19231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15384"/>
        <c:crosses val="autoZero"/>
        <c:crossBetween val="midCat"/>
      </c:valAx>
      <c:valAx>
        <c:axId val="1923153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1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75776"/>
        <c:axId val="469977736"/>
      </c:scatterChart>
      <c:valAx>
        <c:axId val="46997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7736"/>
        <c:crosses val="autoZero"/>
        <c:crossBetween val="midCat"/>
      </c:valAx>
      <c:valAx>
        <c:axId val="46997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76560"/>
        <c:axId val="469977344"/>
      </c:scatterChart>
      <c:valAx>
        <c:axId val="46997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7344"/>
        <c:crosses val="autoZero"/>
        <c:crossBetween val="midCat"/>
      </c:valAx>
      <c:valAx>
        <c:axId val="4699773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73424"/>
        <c:axId val="469978128"/>
      </c:scatterChart>
      <c:valAx>
        <c:axId val="46997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8128"/>
        <c:crosses val="autoZero"/>
        <c:crossBetween val="midCat"/>
      </c:valAx>
      <c:valAx>
        <c:axId val="46997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34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78520"/>
        <c:axId val="469980480"/>
      </c:scatterChart>
      <c:valAx>
        <c:axId val="469978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80480"/>
        <c:crosses val="autoZero"/>
        <c:crossBetween val="midCat"/>
      </c:valAx>
      <c:valAx>
        <c:axId val="46998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8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10192"/>
        <c:axId val="472216072"/>
      </c:lineChart>
      <c:dateAx>
        <c:axId val="47221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6072"/>
        <c:crosses val="autoZero"/>
        <c:auto val="1"/>
        <c:lblOffset val="100"/>
        <c:baseTimeUnit val="days"/>
      </c:dateAx>
      <c:valAx>
        <c:axId val="47221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14896"/>
        <c:axId val="472212936"/>
      </c:lineChart>
      <c:dateAx>
        <c:axId val="47221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2936"/>
        <c:crosses val="autoZero"/>
        <c:auto val="1"/>
        <c:lblOffset val="100"/>
        <c:baseTimeUnit val="days"/>
      </c:dateAx>
      <c:valAx>
        <c:axId val="472212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209016"/>
        <c:axId val="472210976"/>
      </c:lineChart>
      <c:dateAx>
        <c:axId val="472209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0976"/>
        <c:crosses val="autoZero"/>
        <c:auto val="1"/>
        <c:lblOffset val="100"/>
        <c:baseTimeUnit val="days"/>
      </c:dateAx>
      <c:valAx>
        <c:axId val="4722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0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171824"/>
        <c:axId val="474171040"/>
      </c:lineChart>
      <c:dateAx>
        <c:axId val="474171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71040"/>
        <c:crosses val="autoZero"/>
        <c:auto val="1"/>
        <c:lblOffset val="100"/>
        <c:baseTimeUnit val="days"/>
      </c:dateAx>
      <c:valAx>
        <c:axId val="47417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7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72216"/>
        <c:axId val="474172608"/>
      </c:lineChart>
      <c:dateAx>
        <c:axId val="474172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72608"/>
        <c:crosses val="autoZero"/>
        <c:auto val="1"/>
        <c:lblOffset val="100"/>
        <c:baseTimeUnit val="days"/>
      </c:dateAx>
      <c:valAx>
        <c:axId val="4741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7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66336"/>
        <c:axId val="474170648"/>
      </c:lineChart>
      <c:dateAx>
        <c:axId val="47416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70648"/>
        <c:crosses val="autoZero"/>
        <c:auto val="1"/>
        <c:lblOffset val="100"/>
        <c:baseTimeUnit val="days"/>
      </c:dateAx>
      <c:valAx>
        <c:axId val="47417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165944"/>
        <c:axId val="474167512"/>
      </c:lineChart>
      <c:dateAx>
        <c:axId val="474165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7512"/>
        <c:crosses val="autoZero"/>
        <c:auto val="1"/>
        <c:lblOffset val="100"/>
        <c:baseTimeUnit val="days"/>
      </c:dateAx>
      <c:valAx>
        <c:axId val="474167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170256"/>
        <c:axId val="474167904"/>
      </c:lineChart>
      <c:dateAx>
        <c:axId val="474170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7904"/>
        <c:crosses val="autoZero"/>
        <c:auto val="1"/>
        <c:lblOffset val="100"/>
        <c:baseTimeUnit val="days"/>
      </c:dateAx>
      <c:valAx>
        <c:axId val="4741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7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69864"/>
        <c:axId val="485413696"/>
      </c:lineChart>
      <c:dateAx>
        <c:axId val="474169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3696"/>
        <c:crosses val="autoZero"/>
        <c:auto val="1"/>
        <c:lblOffset val="100"/>
        <c:baseTimeUnit val="days"/>
      </c:dateAx>
      <c:valAx>
        <c:axId val="48541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9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15656"/>
        <c:axId val="485417224"/>
      </c:lineChart>
      <c:dateAx>
        <c:axId val="485415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7224"/>
        <c:crosses val="autoZero"/>
        <c:auto val="1"/>
        <c:lblOffset val="100"/>
        <c:baseTimeUnit val="days"/>
      </c:dateAx>
      <c:valAx>
        <c:axId val="4854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17616"/>
        <c:axId val="485415264"/>
      </c:lineChart>
      <c:dateAx>
        <c:axId val="485417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5264"/>
        <c:crosses val="autoZero"/>
        <c:auto val="1"/>
        <c:lblOffset val="100"/>
        <c:baseTimeUnit val="days"/>
      </c:dateAx>
      <c:valAx>
        <c:axId val="4854152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13304"/>
        <c:axId val="485414480"/>
      </c:lineChart>
      <c:dateAx>
        <c:axId val="485413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4480"/>
        <c:crosses val="autoZero"/>
        <c:auto val="1"/>
        <c:lblOffset val="100"/>
        <c:baseTimeUnit val="days"/>
      </c:dateAx>
      <c:valAx>
        <c:axId val="48541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3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18792"/>
        <c:axId val="485420360"/>
      </c:lineChart>
      <c:dateAx>
        <c:axId val="485418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20360"/>
        <c:crosses val="autoZero"/>
        <c:auto val="1"/>
        <c:lblOffset val="100"/>
        <c:baseTimeUnit val="days"/>
      </c:dateAx>
      <c:valAx>
        <c:axId val="485420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8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18008"/>
        <c:axId val="485416048"/>
      </c:lineChart>
      <c:dateAx>
        <c:axId val="485418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6048"/>
        <c:crosses val="autoZero"/>
        <c:auto val="1"/>
        <c:lblOffset val="100"/>
        <c:baseTimeUnit val="days"/>
      </c:dateAx>
      <c:valAx>
        <c:axId val="48541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8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12912"/>
        <c:axId val="474169080"/>
      </c:lineChart>
      <c:dateAx>
        <c:axId val="485412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9080"/>
        <c:crosses val="autoZero"/>
        <c:auto val="1"/>
        <c:lblOffset val="100"/>
        <c:baseTimeUnit val="days"/>
      </c:dateAx>
      <c:valAx>
        <c:axId val="47416908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129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97736"/>
        <c:axId val="487099304"/>
      </c:lineChart>
      <c:dateAx>
        <c:axId val="487097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99304"/>
        <c:crosses val="autoZero"/>
        <c:auto val="1"/>
        <c:lblOffset val="100"/>
        <c:baseTimeUnit val="days"/>
      </c:dateAx>
      <c:valAx>
        <c:axId val="48709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977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096952"/>
        <c:axId val="487097344"/>
      </c:lineChart>
      <c:dateAx>
        <c:axId val="487096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97344"/>
        <c:crosses val="autoZero"/>
        <c:auto val="1"/>
        <c:lblOffset val="100"/>
        <c:baseTimeUnit val="days"/>
      </c:dateAx>
      <c:valAx>
        <c:axId val="48709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9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100872"/>
        <c:axId val="487098520"/>
      </c:lineChart>
      <c:dateAx>
        <c:axId val="487100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98520"/>
        <c:crosses val="autoZero"/>
        <c:auto val="1"/>
        <c:lblOffset val="100"/>
        <c:baseTimeUnit val="days"/>
      </c:dateAx>
      <c:valAx>
        <c:axId val="48709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0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01264"/>
        <c:axId val="487101656"/>
      </c:lineChart>
      <c:dateAx>
        <c:axId val="487101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01656"/>
        <c:crosses val="autoZero"/>
        <c:auto val="1"/>
        <c:lblOffset val="100"/>
        <c:baseTimeUnit val="days"/>
      </c:dateAx>
      <c:valAx>
        <c:axId val="48710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0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96168"/>
        <c:axId val="487102440"/>
      </c:lineChart>
      <c:dateAx>
        <c:axId val="48709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02440"/>
        <c:crosses val="autoZero"/>
        <c:auto val="1"/>
        <c:lblOffset val="100"/>
        <c:baseTimeUnit val="days"/>
      </c:dateAx>
      <c:valAx>
        <c:axId val="48710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9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03224"/>
        <c:axId val="474964032"/>
      </c:lineChart>
      <c:dateAx>
        <c:axId val="487103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4032"/>
        <c:crosses val="autoZero"/>
        <c:auto val="1"/>
        <c:lblOffset val="100"/>
        <c:baseTimeUnit val="days"/>
      </c:dateAx>
      <c:valAx>
        <c:axId val="47496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03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69912"/>
        <c:axId val="474969128"/>
      </c:lineChart>
      <c:dateAx>
        <c:axId val="474969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9128"/>
        <c:crosses val="autoZero"/>
        <c:auto val="1"/>
        <c:lblOffset val="100"/>
        <c:baseTimeUnit val="days"/>
      </c:dateAx>
      <c:valAx>
        <c:axId val="47496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68344"/>
        <c:axId val="474966776"/>
      </c:lineChart>
      <c:dateAx>
        <c:axId val="474968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6776"/>
        <c:crosses val="autoZero"/>
        <c:auto val="1"/>
        <c:lblOffset val="100"/>
        <c:baseTimeUnit val="days"/>
      </c:dateAx>
      <c:valAx>
        <c:axId val="47496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8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67952"/>
        <c:axId val="474968736"/>
      </c:lineChart>
      <c:dateAx>
        <c:axId val="474967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8736"/>
        <c:crosses val="autoZero"/>
        <c:auto val="1"/>
        <c:lblOffset val="100"/>
        <c:baseTimeUnit val="days"/>
      </c:dateAx>
      <c:valAx>
        <c:axId val="4749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69520"/>
        <c:axId val="474970304"/>
      </c:lineChart>
      <c:dateAx>
        <c:axId val="474969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70304"/>
        <c:crosses val="autoZero"/>
        <c:auto val="1"/>
        <c:lblOffset val="100"/>
        <c:baseTimeUnit val="days"/>
      </c:dateAx>
      <c:valAx>
        <c:axId val="47497030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1980.0000000000005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71480"/>
        <c:axId val="474965208"/>
      </c:lineChart>
      <c:dateAx>
        <c:axId val="474971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65208"/>
        <c:crosses val="autoZero"/>
        <c:auto val="1"/>
        <c:lblOffset val="100"/>
        <c:baseTimeUnit val="days"/>
      </c:dateAx>
      <c:valAx>
        <c:axId val="47496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7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58784"/>
        <c:axId val="487357216"/>
      </c:lineChart>
      <c:dateAx>
        <c:axId val="48735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57216"/>
        <c:crosses val="autoZero"/>
        <c:auto val="1"/>
        <c:lblOffset val="100"/>
        <c:baseTimeUnit val="days"/>
      </c:dateAx>
      <c:valAx>
        <c:axId val="4873572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5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62704"/>
        <c:axId val="487363096"/>
      </c:lineChart>
      <c:dateAx>
        <c:axId val="487362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3096"/>
        <c:crosses val="autoZero"/>
        <c:auto val="1"/>
        <c:lblOffset val="100"/>
        <c:baseTimeUnit val="days"/>
      </c:dateAx>
      <c:valAx>
        <c:axId val="48736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60744"/>
        <c:axId val="487363880"/>
      </c:lineChart>
      <c:dateAx>
        <c:axId val="487360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3880"/>
        <c:crosses val="autoZero"/>
        <c:auto val="1"/>
        <c:lblOffset val="100"/>
        <c:baseTimeUnit val="days"/>
      </c:dateAx>
      <c:valAx>
        <c:axId val="48736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0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60352"/>
        <c:axId val="487362312"/>
      </c:lineChart>
      <c:dateAx>
        <c:axId val="487360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2312"/>
        <c:crosses val="autoZero"/>
        <c:auto val="1"/>
        <c:lblOffset val="100"/>
        <c:baseTimeUnit val="days"/>
      </c:dateAx>
      <c:valAx>
        <c:axId val="487362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61136"/>
        <c:axId val="487361528"/>
      </c:lineChart>
      <c:dateAx>
        <c:axId val="487361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1528"/>
        <c:crosses val="autoZero"/>
        <c:auto val="1"/>
        <c:lblOffset val="100"/>
        <c:baseTimeUnit val="days"/>
      </c:dateAx>
      <c:valAx>
        <c:axId val="48736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6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822104"/>
        <c:axId val="501819752"/>
      </c:lineChart>
      <c:dateAx>
        <c:axId val="501822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9752"/>
        <c:crosses val="autoZero"/>
        <c:auto val="1"/>
        <c:lblOffset val="100"/>
        <c:baseTimeUnit val="days"/>
      </c:dateAx>
      <c:valAx>
        <c:axId val="50181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2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820144"/>
        <c:axId val="501824064"/>
      </c:lineChart>
      <c:dateAx>
        <c:axId val="50182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24064"/>
        <c:crosses val="autoZero"/>
        <c:auto val="1"/>
        <c:lblOffset val="100"/>
        <c:baseTimeUnit val="days"/>
      </c:dateAx>
      <c:valAx>
        <c:axId val="50182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2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22496"/>
        <c:axId val="501820536"/>
      </c:lineChart>
      <c:dateAx>
        <c:axId val="501822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20536"/>
        <c:crosses val="autoZero"/>
        <c:auto val="1"/>
        <c:lblOffset val="100"/>
        <c:baseTimeUnit val="days"/>
      </c:dateAx>
      <c:valAx>
        <c:axId val="50182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2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17792"/>
        <c:axId val="501818184"/>
      </c:lineChart>
      <c:dateAx>
        <c:axId val="501817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8184"/>
        <c:crosses val="autoZero"/>
        <c:auto val="1"/>
        <c:lblOffset val="100"/>
        <c:baseTimeUnit val="days"/>
      </c:dateAx>
      <c:valAx>
        <c:axId val="50181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821712"/>
        <c:axId val="501822888"/>
      </c:scatterChart>
      <c:valAx>
        <c:axId val="50182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22888"/>
        <c:crosses val="autoZero"/>
        <c:crossBetween val="midCat"/>
      </c:valAx>
      <c:valAx>
        <c:axId val="501822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2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44552"/>
        <c:axId val="500546512"/>
      </c:scatterChart>
      <c:valAx>
        <c:axId val="500544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6512"/>
        <c:crosses val="autoZero"/>
        <c:crossBetween val="midCat"/>
      </c:valAx>
      <c:valAx>
        <c:axId val="5005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4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42592"/>
        <c:axId val="500551216"/>
      </c:lineChart>
      <c:catAx>
        <c:axId val="500542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1216"/>
        <c:crosses val="autoZero"/>
        <c:auto val="1"/>
        <c:lblAlgn val="ctr"/>
        <c:lblOffset val="100"/>
        <c:noMultiLvlLbl val="0"/>
      </c:catAx>
      <c:valAx>
        <c:axId val="5005512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45336"/>
        <c:axId val="500540240"/>
      </c:lineChart>
      <c:dateAx>
        <c:axId val="50054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0240"/>
        <c:crosses val="autoZero"/>
        <c:auto val="1"/>
        <c:lblOffset val="100"/>
        <c:baseTimeUnit val="days"/>
      </c:dateAx>
      <c:valAx>
        <c:axId val="500540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41416"/>
        <c:axId val="500540632"/>
      </c:lineChart>
      <c:dateAx>
        <c:axId val="50054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0632"/>
        <c:crosses val="autoZero"/>
        <c:auto val="1"/>
        <c:lblOffset val="100"/>
        <c:baseTimeUnit val="days"/>
      </c:dateAx>
      <c:valAx>
        <c:axId val="5005406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49256"/>
        <c:axId val="500549648"/>
      </c:lineChart>
      <c:dateAx>
        <c:axId val="500549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9648"/>
        <c:crosses val="autoZero"/>
        <c:auto val="1"/>
        <c:lblOffset val="100"/>
        <c:baseTimeUnit val="days"/>
      </c:dateAx>
      <c:valAx>
        <c:axId val="500549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4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26640"/>
        <c:axId val="543932128"/>
      </c:lineChart>
      <c:dateAx>
        <c:axId val="54392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2128"/>
        <c:crosses val="autoZero"/>
        <c:auto val="1"/>
        <c:lblOffset val="100"/>
        <c:baseTimeUnit val="days"/>
      </c:dateAx>
      <c:valAx>
        <c:axId val="54393212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32520"/>
        <c:axId val="543924680"/>
      </c:lineChart>
      <c:dateAx>
        <c:axId val="543932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4680"/>
        <c:crosses val="autoZero"/>
        <c:auto val="1"/>
        <c:lblOffset val="100"/>
        <c:baseTimeUnit val="days"/>
      </c:dateAx>
      <c:valAx>
        <c:axId val="54392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2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26248"/>
        <c:axId val="543925072"/>
      </c:lineChart>
      <c:dateAx>
        <c:axId val="543926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5072"/>
        <c:crosses val="autoZero"/>
        <c:auto val="1"/>
        <c:lblOffset val="100"/>
        <c:baseTimeUnit val="days"/>
      </c:dateAx>
      <c:valAx>
        <c:axId val="543925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30168"/>
        <c:axId val="543931344"/>
      </c:lineChart>
      <c:catAx>
        <c:axId val="543930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1344"/>
        <c:crosses val="autoZero"/>
        <c:auto val="1"/>
        <c:lblAlgn val="ctr"/>
        <c:lblOffset val="100"/>
        <c:noMultiLvlLbl val="0"/>
      </c:catAx>
      <c:valAx>
        <c:axId val="543931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33304"/>
        <c:axId val="543936048"/>
      </c:lineChart>
      <c:catAx>
        <c:axId val="543933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6048"/>
        <c:crosses val="autoZero"/>
        <c:auto val="1"/>
        <c:lblAlgn val="ctr"/>
        <c:lblOffset val="100"/>
        <c:noMultiLvlLbl val="0"/>
      </c:catAx>
      <c:valAx>
        <c:axId val="543936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29776"/>
        <c:axId val="543924288"/>
      </c:lineChart>
      <c:dateAx>
        <c:axId val="543929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4288"/>
        <c:crosses val="autoZero"/>
        <c:auto val="1"/>
        <c:lblOffset val="100"/>
        <c:baseTimeUnit val="days"/>
      </c:dateAx>
      <c:valAx>
        <c:axId val="54392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27816"/>
        <c:axId val="543928208"/>
      </c:lineChart>
      <c:dateAx>
        <c:axId val="543927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208"/>
        <c:crosses val="autoZero"/>
        <c:auto val="1"/>
        <c:lblOffset val="100"/>
        <c:baseTimeUnit val="days"/>
      </c:dateAx>
      <c:valAx>
        <c:axId val="54392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7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38008"/>
        <c:axId val="543938400"/>
      </c:lineChart>
      <c:dateAx>
        <c:axId val="543938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8400"/>
        <c:crosses val="autoZero"/>
        <c:auto val="1"/>
        <c:lblOffset val="100"/>
        <c:baseTimeUnit val="days"/>
      </c:dateAx>
      <c:valAx>
        <c:axId val="5439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8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38792"/>
        <c:axId val="543936832"/>
      </c:lineChart>
      <c:dateAx>
        <c:axId val="543938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6832"/>
        <c:crosses val="autoZero"/>
        <c:auto val="1"/>
        <c:lblOffset val="100"/>
        <c:baseTimeUnit val="days"/>
      </c:dateAx>
      <c:valAx>
        <c:axId val="54393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8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00968"/>
        <c:axId val="566306848"/>
      </c:lineChart>
      <c:dateAx>
        <c:axId val="56630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6848"/>
        <c:crosses val="autoZero"/>
        <c:auto val="1"/>
        <c:lblOffset val="100"/>
        <c:baseTimeUnit val="days"/>
      </c:dateAx>
      <c:valAx>
        <c:axId val="566306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05280"/>
        <c:axId val="566299008"/>
      </c:lineChart>
      <c:dateAx>
        <c:axId val="56630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9008"/>
        <c:crosses val="autoZero"/>
        <c:auto val="1"/>
        <c:lblOffset val="100"/>
        <c:baseTimeUnit val="days"/>
      </c:dateAx>
      <c:valAx>
        <c:axId val="566299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03712"/>
        <c:axId val="566307240"/>
      </c:lineChart>
      <c:dateAx>
        <c:axId val="566303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7240"/>
        <c:crosses val="autoZero"/>
        <c:auto val="1"/>
        <c:lblOffset val="100"/>
        <c:baseTimeUnit val="days"/>
      </c:dateAx>
      <c:valAx>
        <c:axId val="5663072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05672"/>
        <c:axId val="566299792"/>
      </c:lineChart>
      <c:dateAx>
        <c:axId val="566305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9792"/>
        <c:crosses val="autoZero"/>
        <c:auto val="1"/>
        <c:lblOffset val="100"/>
        <c:baseTimeUnit val="days"/>
      </c:dateAx>
      <c:valAx>
        <c:axId val="56629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02928"/>
        <c:axId val="566303320"/>
      </c:lineChart>
      <c:catAx>
        <c:axId val="56630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3320"/>
        <c:crosses val="autoZero"/>
        <c:auto val="1"/>
        <c:lblAlgn val="ctr"/>
        <c:lblOffset val="100"/>
        <c:noMultiLvlLbl val="0"/>
      </c:catAx>
      <c:valAx>
        <c:axId val="5663033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10768"/>
        <c:axId val="566309984"/>
      </c:lineChart>
      <c:dateAx>
        <c:axId val="566310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9984"/>
        <c:crosses val="autoZero"/>
        <c:auto val="1"/>
        <c:lblOffset val="100"/>
        <c:baseTimeUnit val="days"/>
      </c:dateAx>
      <c:valAx>
        <c:axId val="5663099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1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6" dataDxfId="525">
  <autoFilter ref="O15:W26"/>
  <tableColumns count="9">
    <tableColumn id="1" name="Date" dataDxfId="524"/>
    <tableColumn id="2" name="Quarter" dataDxfId="523"/>
    <tableColumn id="3" name="Time" dataDxfId="522"/>
    <tableColumn id="4" name="EPS estimate" dataDxfId="521"/>
    <tableColumn id="5" name="EPS Actual" dataDxfId="520"/>
    <tableColumn id="6" name="Sales Estiamte (B)" dataDxfId="519"/>
    <tableColumn id="7" name="Sales Actual (B)" dataDxfId="518"/>
    <tableColumn id="8" name="Guidance" dataDxfId="517"/>
    <tableColumn id="9" name="Reaction" dataDxfId="5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7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5" bestFit="1" customWidth="1"/>
    <col min="20" max="21" width="10.7109375" style="49" bestFit="1" customWidth="1"/>
    <col min="22" max="22" width="10.28515625" style="49" bestFit="1" customWidth="1"/>
    <col min="23" max="23" width="10.85546875" style="49" bestFit="1" customWidth="1"/>
    <col min="24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4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17.84</v>
      </c>
      <c r="G2" s="78">
        <v>5.6089400000000023</v>
      </c>
      <c r="H2">
        <v>2000</v>
      </c>
      <c r="I2" s="2">
        <v>35680</v>
      </c>
      <c r="J2" s="2">
        <v>11217.880000000005</v>
      </c>
      <c r="K2" s="2">
        <v>24462.119999999995</v>
      </c>
      <c r="L2" s="736">
        <v>2.1806366265283623</v>
      </c>
      <c r="M2" s="2">
        <v>39077.691000001621</v>
      </c>
      <c r="N2">
        <v>1200</v>
      </c>
      <c r="O2" t="s">
        <v>1287</v>
      </c>
      <c r="P2" s="736">
        <v>1.1210762331838566E-2</v>
      </c>
      <c r="Q2" s="736">
        <v>9.7999999999999997E-3</v>
      </c>
      <c r="R2" s="2">
        <v>28.317460317460316</v>
      </c>
      <c r="S2" s="865">
        <v>43407</v>
      </c>
      <c r="U2" s="48"/>
      <c r="W2" s="875"/>
      <c r="X2" s="875"/>
      <c r="Y2" s="843"/>
      <c r="AB2" s="875"/>
      <c r="AC2" s="875"/>
      <c r="AD2" s="843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30.69</v>
      </c>
      <c r="G3" s="78">
        <v>28.543640000000007</v>
      </c>
      <c r="H3">
        <v>1000</v>
      </c>
      <c r="I3" s="2">
        <v>30690</v>
      </c>
      <c r="J3" s="2">
        <v>28543.640000000007</v>
      </c>
      <c r="K3" s="2">
        <v>2146.3599999999933</v>
      </c>
      <c r="L3" s="736">
        <v>7.5195735372222808E-2</v>
      </c>
      <c r="M3" s="2">
        <v>2146.3599999999933</v>
      </c>
      <c r="N3">
        <v>800</v>
      </c>
      <c r="O3"/>
      <c r="P3" s="736">
        <v>6.5167807103290967E-2</v>
      </c>
      <c r="Q3" s="736">
        <v>4.4999999999999997E-3</v>
      </c>
      <c r="R3" s="2">
        <v>8.7685714285714287</v>
      </c>
      <c r="S3" s="865">
        <v>43407</v>
      </c>
      <c r="U3" s="48"/>
      <c r="V3" s="48"/>
      <c r="W3" s="875"/>
      <c r="X3" s="875"/>
      <c r="Y3" s="84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19.899999999999999</v>
      </c>
      <c r="G4" s="78">
        <v>24.20937692307692</v>
      </c>
      <c r="H4">
        <v>1300</v>
      </c>
      <c r="I4" s="2">
        <v>25869.999999999996</v>
      </c>
      <c r="J4" s="2">
        <v>31472.189999999995</v>
      </c>
      <c r="K4" s="2">
        <v>-5602.1899999999987</v>
      </c>
      <c r="L4" s="736">
        <v>-0.17800445409105622</v>
      </c>
      <c r="M4" s="2">
        <v>-5527.1699999999983</v>
      </c>
      <c r="N4">
        <v>1300</v>
      </c>
      <c r="O4"/>
      <c r="P4" s="736">
        <v>4.623115577889448E-2</v>
      </c>
      <c r="Q4" s="736">
        <v>1.0999999999999999E-2</v>
      </c>
      <c r="R4" s="2">
        <v>9.9499999999999993</v>
      </c>
      <c r="S4" s="865">
        <v>43407</v>
      </c>
      <c r="T4" s="48"/>
      <c r="W4" s="875"/>
      <c r="X4" s="875"/>
      <c r="Y4" s="843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53.99</v>
      </c>
      <c r="G5" s="78">
        <v>57.671025</v>
      </c>
      <c r="H5">
        <v>400</v>
      </c>
      <c r="I5" s="2">
        <v>21596</v>
      </c>
      <c r="J5" s="2">
        <v>23068.41</v>
      </c>
      <c r="K5" s="2">
        <v>-1472.4099999999999</v>
      </c>
      <c r="L5" s="736">
        <v>-6.3827979474961619E-2</v>
      </c>
      <c r="M5" s="2">
        <v>-1472.4099999999999</v>
      </c>
      <c r="N5">
        <v>400</v>
      </c>
      <c r="O5"/>
      <c r="P5" s="736">
        <v>4.6304871272457859E-2</v>
      </c>
      <c r="Q5" s="736">
        <v>1.6999999999999999E-3</v>
      </c>
      <c r="R5" s="2">
        <v>14.79178082191781</v>
      </c>
      <c r="S5" s="865">
        <v>43407</v>
      </c>
      <c r="W5" s="875"/>
      <c r="X5" s="875"/>
      <c r="Y5" s="843"/>
      <c r="AB5" s="875"/>
      <c r="AC5" s="875"/>
      <c r="AD5" s="843"/>
    </row>
    <row r="6" spans="1:41" ht="21.95" customHeight="1" x14ac:dyDescent="0.25">
      <c r="A6" s="51"/>
      <c r="B6" s="51"/>
      <c r="C6" s="51"/>
      <c r="D6" s="788"/>
      <c r="E6" s="22" t="s">
        <v>1120</v>
      </c>
      <c r="F6" s="2">
        <v>48.03</v>
      </c>
      <c r="G6" s="78">
        <v>49.790174999999998</v>
      </c>
      <c r="H6">
        <v>400</v>
      </c>
      <c r="I6" s="2">
        <v>19212</v>
      </c>
      <c r="J6" s="2">
        <v>19916.07</v>
      </c>
      <c r="K6" s="2">
        <v>-704.06999999999971</v>
      </c>
      <c r="L6" s="736">
        <v>-3.535185405554403E-2</v>
      </c>
      <c r="M6" s="2">
        <v>-704.06999999999971</v>
      </c>
      <c r="N6">
        <v>400</v>
      </c>
      <c r="O6"/>
      <c r="P6" s="736">
        <v>2.7066416822819073E-2</v>
      </c>
      <c r="Q6" s="736">
        <v>1.7899999999999999E-2</v>
      </c>
      <c r="R6" s="2"/>
      <c r="S6" s="865">
        <v>43407</v>
      </c>
      <c r="U6" s="48"/>
      <c r="W6" s="875"/>
      <c r="X6" s="875"/>
      <c r="Y6" s="843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1246</v>
      </c>
      <c r="F7" s="2">
        <v>45.81</v>
      </c>
      <c r="G7" s="78">
        <v>50.534999999999997</v>
      </c>
      <c r="H7">
        <v>400</v>
      </c>
      <c r="I7" s="2">
        <v>18324</v>
      </c>
      <c r="J7" s="2">
        <v>20214</v>
      </c>
      <c r="K7" s="2">
        <v>-1890</v>
      </c>
      <c r="L7" s="736">
        <v>-9.3499554764024828E-2</v>
      </c>
      <c r="M7" s="2">
        <v>-1890</v>
      </c>
      <c r="N7">
        <v>400</v>
      </c>
      <c r="O7"/>
      <c r="P7" s="736">
        <v>3.9729316743069197E-2</v>
      </c>
      <c r="Q7" s="736">
        <v>1.5E-3</v>
      </c>
      <c r="R7" s="2">
        <v>9.9586956521739136</v>
      </c>
      <c r="S7" s="865">
        <v>43410</v>
      </c>
      <c r="V7" s="48"/>
      <c r="W7" s="48"/>
      <c r="X7" s="875"/>
      <c r="Y7" s="843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36.630000000000003</v>
      </c>
      <c r="G8" s="78">
        <v>17.785699999999924</v>
      </c>
      <c r="H8">
        <v>500</v>
      </c>
      <c r="I8" s="2">
        <v>18315</v>
      </c>
      <c r="J8" s="2">
        <v>8892.8499999999622</v>
      </c>
      <c r="K8" s="2">
        <v>9422.1500000000378</v>
      </c>
      <c r="L8" s="736">
        <v>1.0595197265218776</v>
      </c>
      <c r="M8" s="2">
        <v>10874.410000000036</v>
      </c>
      <c r="N8">
        <v>400</v>
      </c>
      <c r="O8"/>
      <c r="P8" s="736">
        <v>2.7300027300027302E-3</v>
      </c>
      <c r="Q8" s="736">
        <v>2.69E-2</v>
      </c>
      <c r="R8" s="2">
        <v>19.278947368421054</v>
      </c>
      <c r="S8" s="865">
        <v>43407</v>
      </c>
      <c r="U8" s="345"/>
      <c r="W8" s="875"/>
      <c r="X8" s="875"/>
      <c r="Y8" s="843"/>
      <c r="AB8" s="875"/>
      <c r="AC8" s="875"/>
      <c r="AD8" s="843"/>
    </row>
    <row r="9" spans="1:41" ht="21.95" customHeight="1" x14ac:dyDescent="0.25">
      <c r="A9" s="50"/>
      <c r="B9" s="50"/>
      <c r="C9" s="51"/>
      <c r="D9" s="788"/>
      <c r="E9" s="22" t="s">
        <v>1293</v>
      </c>
      <c r="F9" s="2">
        <v>34.82</v>
      </c>
      <c r="G9" s="78">
        <v>34.979999999999997</v>
      </c>
      <c r="H9">
        <v>400</v>
      </c>
      <c r="I9" s="2">
        <v>13928</v>
      </c>
      <c r="J9" s="2">
        <v>13991.999999999998</v>
      </c>
      <c r="K9" s="2">
        <v>-64</v>
      </c>
      <c r="L9" s="736">
        <v>-4.5740423098912693E-3</v>
      </c>
      <c r="M9" s="2">
        <v>-64</v>
      </c>
      <c r="N9">
        <v>150</v>
      </c>
      <c r="O9" t="s">
        <v>1305</v>
      </c>
      <c r="P9" s="736">
        <v>0</v>
      </c>
      <c r="Q9" s="736">
        <v>3.3399999999999999E-2</v>
      </c>
      <c r="R9" s="2"/>
      <c r="T9" s="48"/>
      <c r="W9" s="875"/>
      <c r="X9" s="874"/>
      <c r="Y9" s="736"/>
    </row>
    <row r="10" spans="1:41" ht="21.95" customHeight="1" x14ac:dyDescent="0.25">
      <c r="A10" s="50"/>
      <c r="B10" s="50"/>
      <c r="C10" s="51"/>
      <c r="D10" s="788"/>
      <c r="E10" s="22" t="s">
        <v>1191</v>
      </c>
      <c r="F10" s="2">
        <v>2315.0500000000002</v>
      </c>
      <c r="G10" s="78">
        <v>2593.9666666666667</v>
      </c>
      <c r="H10">
        <v>6</v>
      </c>
      <c r="I10" s="2">
        <v>13890.300000000001</v>
      </c>
      <c r="J10" s="2">
        <v>15563.8</v>
      </c>
      <c r="K10" s="2">
        <v>-1673.4999999999982</v>
      </c>
      <c r="L10" s="736">
        <v>-0.10752515452524442</v>
      </c>
      <c r="M10" s="2">
        <v>-1673.4999999999982</v>
      </c>
      <c r="N10">
        <v>6</v>
      </c>
      <c r="O10"/>
      <c r="P10" s="736">
        <v>0</v>
      </c>
      <c r="Q10" s="736">
        <v>-1.61E-2</v>
      </c>
      <c r="R10" s="2">
        <v>11.933247422680413</v>
      </c>
      <c r="S10" s="865">
        <v>43407</v>
      </c>
      <c r="T10" s="48"/>
      <c r="W10" s="875"/>
      <c r="X10" s="874"/>
      <c r="Y10" s="736"/>
      <c r="AB10" s="875"/>
      <c r="AC10" s="875"/>
      <c r="AD10" s="843"/>
    </row>
    <row r="11" spans="1:41" ht="21.95" customHeight="1" x14ac:dyDescent="0.25">
      <c r="A11" s="51"/>
      <c r="B11" s="51"/>
      <c r="C11" s="51"/>
      <c r="D11" s="788"/>
      <c r="E11" s="22" t="s">
        <v>943</v>
      </c>
      <c r="F11" s="2">
        <v>36.06</v>
      </c>
      <c r="G11" s="78">
        <v>42.703371428571437</v>
      </c>
      <c r="H11">
        <v>350</v>
      </c>
      <c r="I11" s="2">
        <v>12621</v>
      </c>
      <c r="J11" s="2">
        <v>14946.180000000002</v>
      </c>
      <c r="K11" s="2">
        <v>-2325.1800000000003</v>
      </c>
      <c r="L11" s="736">
        <v>-0.15557018582674648</v>
      </c>
      <c r="M11" s="2">
        <v>-2325.1800000000003</v>
      </c>
      <c r="N11">
        <v>350</v>
      </c>
      <c r="O11" t="s">
        <v>1318</v>
      </c>
      <c r="P11" s="736">
        <v>9.7060454797559606E-3</v>
      </c>
      <c r="Q11" s="736">
        <v>2.8199999999999999E-2</v>
      </c>
      <c r="R11" s="2">
        <v>17.378313253012049</v>
      </c>
      <c r="S11" s="865">
        <v>43331</v>
      </c>
      <c r="T11" s="48"/>
      <c r="U11" s="48"/>
      <c r="V11" s="48"/>
      <c r="W11" s="875"/>
      <c r="X11" s="875"/>
      <c r="Y11" s="843"/>
    </row>
    <row r="12" spans="1:41" ht="21.95" customHeight="1" x14ac:dyDescent="0.25">
      <c r="A12" s="50"/>
      <c r="B12" s="51"/>
      <c r="C12" s="51"/>
      <c r="D12" s="788"/>
      <c r="E12" s="22" t="s">
        <v>923</v>
      </c>
      <c r="F12" s="2">
        <v>184.29</v>
      </c>
      <c r="G12" s="78">
        <v>185.63566666666668</v>
      </c>
      <c r="H12">
        <v>60</v>
      </c>
      <c r="I12" s="2">
        <v>11057.4</v>
      </c>
      <c r="J12" s="2">
        <v>11138.140000000001</v>
      </c>
      <c r="K12" s="2">
        <v>-80.740000000001601</v>
      </c>
      <c r="L12" s="736">
        <v>-7.2489661649073594E-3</v>
      </c>
      <c r="M12" s="2">
        <v>-80.740000000001601</v>
      </c>
      <c r="N12" s="29">
        <v>43418</v>
      </c>
      <c r="O12"/>
      <c r="P12" s="736">
        <v>1.0418362363665961E-2</v>
      </c>
      <c r="Q12" s="736">
        <v>1.1000000000000001E-3</v>
      </c>
      <c r="R12" s="2">
        <v>21.379350348027842</v>
      </c>
      <c r="S12" s="865">
        <v>43358</v>
      </c>
      <c r="T12" s="48"/>
      <c r="U12" s="48"/>
      <c r="V12" s="48"/>
      <c r="W12" s="875"/>
      <c r="X12" s="875"/>
      <c r="Y12" s="843"/>
    </row>
    <row r="13" spans="1:41" ht="21.95" customHeight="1" x14ac:dyDescent="0.25">
      <c r="A13" s="50"/>
      <c r="B13" s="50"/>
      <c r="C13" s="51"/>
      <c r="D13" s="788"/>
      <c r="E13" s="22" t="s">
        <v>807</v>
      </c>
      <c r="F13" s="2">
        <v>92.9</v>
      </c>
      <c r="G13" s="78">
        <v>92.057000000000002</v>
      </c>
      <c r="H13">
        <v>100</v>
      </c>
      <c r="I13" s="2">
        <v>9290</v>
      </c>
      <c r="J13" s="2">
        <v>9205.7000000000007</v>
      </c>
      <c r="K13" s="2">
        <v>84.299999999999272</v>
      </c>
      <c r="L13" s="736">
        <v>9.1573698903940331E-3</v>
      </c>
      <c r="M13" s="2">
        <v>84.299999999999272</v>
      </c>
      <c r="N13">
        <v>100</v>
      </c>
      <c r="O13"/>
      <c r="P13" s="736">
        <v>7.3196986006458555E-3</v>
      </c>
      <c r="Q13" s="736">
        <v>-4.0000000000000001E-3</v>
      </c>
      <c r="R13" s="2">
        <v>19.557894736842105</v>
      </c>
      <c r="T13" s="48"/>
      <c r="U13" s="48"/>
      <c r="V13" s="48"/>
      <c r="W13" s="875"/>
      <c r="X13" s="875"/>
      <c r="Y13" s="84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 s="2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171</v>
      </c>
      <c r="F14" s="78">
        <v>45.31</v>
      </c>
      <c r="G14" s="78">
        <v>46.585850000000001</v>
      </c>
      <c r="H14">
        <v>200</v>
      </c>
      <c r="I14" s="2">
        <v>9062</v>
      </c>
      <c r="J14" s="2">
        <v>9317.17</v>
      </c>
      <c r="K14" s="2">
        <v>-255.16999999999825</v>
      </c>
      <c r="L14" s="736">
        <v>-2.7387071396142784E-2</v>
      </c>
      <c r="M14" s="2">
        <v>-205.21999999999844</v>
      </c>
      <c r="N14">
        <v>200</v>
      </c>
      <c r="O14" t="s">
        <v>1286</v>
      </c>
      <c r="P14" s="736">
        <v>4.3257559037740013E-2</v>
      </c>
      <c r="Q14" s="736">
        <v>6.9999999999999999E-4</v>
      </c>
      <c r="R14" s="2">
        <v>15.003311258278146</v>
      </c>
      <c r="S14" s="865">
        <v>43320</v>
      </c>
      <c r="U14" s="48"/>
      <c r="V14" s="48"/>
      <c r="W14" s="875"/>
      <c r="X14" s="875"/>
      <c r="Y14" s="843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52</v>
      </c>
      <c r="F15" s="2">
        <v>55.31</v>
      </c>
      <c r="G15" s="78">
        <v>47.758133333333333</v>
      </c>
      <c r="H15">
        <v>150</v>
      </c>
      <c r="I15" s="2">
        <v>8296.5</v>
      </c>
      <c r="J15" s="2">
        <v>7163.72</v>
      </c>
      <c r="K15" s="2">
        <v>1132.7800000000007</v>
      </c>
      <c r="L15" s="736">
        <v>0.15812734166047812</v>
      </c>
      <c r="M15" s="2">
        <v>2189.5199999999986</v>
      </c>
      <c r="N15">
        <v>150</v>
      </c>
      <c r="O15" t="s">
        <v>1299</v>
      </c>
      <c r="P15" s="736">
        <v>3.4424154764057129E-2</v>
      </c>
      <c r="Q15" s="736">
        <v>2.1299999999999999E-2</v>
      </c>
      <c r="R15" s="2">
        <v>11.287755102040816</v>
      </c>
      <c r="S15" s="865">
        <v>43323</v>
      </c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1"/>
      <c r="B16" s="51"/>
      <c r="C16" s="51"/>
      <c r="D16" s="788"/>
      <c r="E16" s="22" t="s">
        <v>271</v>
      </c>
      <c r="F16" s="2">
        <v>79.83</v>
      </c>
      <c r="G16" s="78">
        <v>51.942500000000003</v>
      </c>
      <c r="H16">
        <v>100</v>
      </c>
      <c r="I16" s="2">
        <v>7983</v>
      </c>
      <c r="J16" s="2">
        <v>5194.25</v>
      </c>
      <c r="K16" s="2">
        <v>2788.75</v>
      </c>
      <c r="L16" s="736">
        <v>0.53689175530634825</v>
      </c>
      <c r="M16" s="2">
        <v>2985.9599999999955</v>
      </c>
      <c r="N16">
        <v>100</v>
      </c>
      <c r="O16"/>
      <c r="P16" s="736">
        <v>2.5053238131028437E-2</v>
      </c>
      <c r="Q16" s="736">
        <v>1.12E-2</v>
      </c>
      <c r="R16" s="2">
        <v>11.445161290322581</v>
      </c>
      <c r="S16" s="865">
        <v>43324</v>
      </c>
      <c r="T16" s="48"/>
      <c r="U16" s="48"/>
      <c r="W16" s="875"/>
      <c r="X16" s="48"/>
      <c r="Y16" s="843"/>
      <c r="AB16" s="875"/>
      <c r="AC16" s="875"/>
      <c r="AD16" s="843"/>
    </row>
    <row r="17" spans="1:41" ht="21.95" customHeight="1" x14ac:dyDescent="0.25">
      <c r="A17" s="51"/>
      <c r="B17" s="51"/>
      <c r="C17" s="51"/>
      <c r="D17" s="788"/>
      <c r="E17" s="22" t="s">
        <v>803</v>
      </c>
      <c r="F17" s="2">
        <v>23.82</v>
      </c>
      <c r="G17" s="78">
        <v>30.639533333333311</v>
      </c>
      <c r="H17">
        <v>300</v>
      </c>
      <c r="I17" s="2">
        <v>7146</v>
      </c>
      <c r="J17" s="2">
        <v>9191.8599999999933</v>
      </c>
      <c r="K17" s="2">
        <v>-2045.8599999999933</v>
      </c>
      <c r="L17" s="736">
        <v>-0.2225730156899686</v>
      </c>
      <c r="M17" s="2">
        <v>-2045.8599999999933</v>
      </c>
      <c r="N17">
        <v>300</v>
      </c>
      <c r="O17" t="s">
        <v>1307</v>
      </c>
      <c r="P17" s="736">
        <v>4.3660789252728802E-2</v>
      </c>
      <c r="Q17" s="736">
        <v>4.0800000000000003E-2</v>
      </c>
      <c r="R17" s="2">
        <v>14.011764705882353</v>
      </c>
      <c r="S17" s="865">
        <v>43324</v>
      </c>
      <c r="T17" s="48"/>
      <c r="V17" s="48"/>
      <c r="W17" s="875"/>
      <c r="X17" s="875"/>
      <c r="Y17" s="843"/>
    </row>
    <row r="18" spans="1:41" ht="21.95" customHeight="1" x14ac:dyDescent="0.25">
      <c r="A18" s="50"/>
      <c r="B18" s="50"/>
      <c r="C18" s="51"/>
      <c r="D18" s="788"/>
      <c r="E18" s="22" t="s">
        <v>173</v>
      </c>
      <c r="F18" s="2">
        <v>53.04</v>
      </c>
      <c r="G18" s="78">
        <v>45.319000000000038</v>
      </c>
      <c r="H18">
        <v>120</v>
      </c>
      <c r="I18" s="2">
        <v>6364.8</v>
      </c>
      <c r="J18" s="2">
        <v>5438.2800000000043</v>
      </c>
      <c r="K18" s="2">
        <v>926.51999999999407</v>
      </c>
      <c r="L18" s="736">
        <v>0.17037004346962542</v>
      </c>
      <c r="M18" s="2">
        <v>2531.0999999999958</v>
      </c>
      <c r="N18">
        <v>120</v>
      </c>
      <c r="O18"/>
      <c r="P18" s="736">
        <v>3.2428355957767725E-2</v>
      </c>
      <c r="Q18" s="736">
        <v>5.9999999999999995E-4</v>
      </c>
      <c r="R18" s="2">
        <v>11.734513274336283</v>
      </c>
      <c r="T18" s="48"/>
      <c r="U18" s="48"/>
      <c r="V18" s="48"/>
      <c r="W18" s="875"/>
      <c r="X18" s="875"/>
      <c r="Y18" s="843"/>
    </row>
    <row r="19" spans="1:41" ht="21.95" customHeight="1" x14ac:dyDescent="0.25">
      <c r="A19" s="50"/>
      <c r="B19" s="50"/>
      <c r="C19" s="50"/>
      <c r="D19" s="788"/>
      <c r="E19" s="22" t="s">
        <v>897</v>
      </c>
      <c r="F19" s="2">
        <v>126.94</v>
      </c>
      <c r="G19" s="78">
        <v>108.74120000000013</v>
      </c>
      <c r="H19">
        <v>50</v>
      </c>
      <c r="I19" s="2">
        <v>6347</v>
      </c>
      <c r="J19" s="2">
        <v>5437.0600000000068</v>
      </c>
      <c r="K19" s="2">
        <v>909.93999999999505</v>
      </c>
      <c r="L19" s="736">
        <v>0.16735882995589382</v>
      </c>
      <c r="M19" s="2">
        <v>909.93999999999505</v>
      </c>
      <c r="N19">
        <v>30</v>
      </c>
      <c r="O19"/>
      <c r="P19" s="736">
        <v>4.0964235071687411E-3</v>
      </c>
      <c r="Q19" s="736">
        <v>-2.4799999999999999E-2</v>
      </c>
      <c r="R19" s="2">
        <v>14.726218097447797</v>
      </c>
      <c r="S19" s="865">
        <v>43324</v>
      </c>
      <c r="W19" s="875"/>
      <c r="X19" s="875"/>
      <c r="Y19" s="843"/>
    </row>
    <row r="20" spans="1:41" ht="21.95" customHeight="1" x14ac:dyDescent="0.25">
      <c r="A20" s="50"/>
      <c r="B20" s="50"/>
      <c r="C20" s="51"/>
      <c r="D20" s="788"/>
      <c r="E20" s="22" t="s">
        <v>195</v>
      </c>
      <c r="F20" s="2">
        <v>31.39</v>
      </c>
      <c r="G20" s="78">
        <v>5.353099999999511</v>
      </c>
      <c r="H20">
        <v>200</v>
      </c>
      <c r="I20" s="2">
        <v>6278</v>
      </c>
      <c r="J20" s="2">
        <v>1070.6199999999021</v>
      </c>
      <c r="K20" s="2">
        <v>5207.3800000001211</v>
      </c>
      <c r="L20" s="736">
        <v>4.8638919504591485</v>
      </c>
      <c r="M20" s="2">
        <v>6955.350000000115</v>
      </c>
      <c r="N20">
        <v>200</v>
      </c>
      <c r="O20" t="s">
        <v>1301</v>
      </c>
      <c r="P20" s="736">
        <v>1.7840076457470534E-2</v>
      </c>
      <c r="Q20" s="736">
        <v>1.5900000000000001E-2</v>
      </c>
      <c r="R20" s="2">
        <v>15.127710843373492</v>
      </c>
      <c r="S20" s="865">
        <v>43358</v>
      </c>
      <c r="T20" s="48"/>
      <c r="U20" s="48"/>
      <c r="W20" s="875"/>
      <c r="X20" s="874"/>
      <c r="Y20" s="736"/>
    </row>
    <row r="21" spans="1:41" ht="21.95" customHeight="1" x14ac:dyDescent="0.25">
      <c r="A21" s="50"/>
      <c r="B21" s="50"/>
      <c r="C21" s="51"/>
      <c r="D21" s="788"/>
      <c r="E21" s="22" t="s">
        <v>939</v>
      </c>
      <c r="F21" s="2">
        <v>171.52</v>
      </c>
      <c r="G21" s="78">
        <v>140.94714285714323</v>
      </c>
      <c r="H21">
        <v>35</v>
      </c>
      <c r="I21" s="2">
        <v>6003.2000000000007</v>
      </c>
      <c r="J21" s="2">
        <v>4933.1500000000133</v>
      </c>
      <c r="K21" s="2">
        <v>1070.0499999999847</v>
      </c>
      <c r="L21" s="736">
        <v>0.21691008787488406</v>
      </c>
      <c r="M21" s="2">
        <v>1070.0499999999847</v>
      </c>
      <c r="N21">
        <v>20</v>
      </c>
      <c r="O21"/>
      <c r="P21" s="736">
        <v>7.462686567164179E-3</v>
      </c>
      <c r="Q21" s="736">
        <v>3.1399999999999997E-2</v>
      </c>
      <c r="R21" s="2">
        <v>19.68</v>
      </c>
      <c r="T21" s="48"/>
      <c r="V21" s="48"/>
      <c r="W21" s="875"/>
      <c r="X21" s="48"/>
      <c r="Y21" s="843"/>
      <c r="Z21"/>
      <c r="AA21" s="2"/>
      <c r="AB21" s="874"/>
      <c r="AC21" s="874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1288</v>
      </c>
      <c r="F22" s="2">
        <v>58.68</v>
      </c>
      <c r="G22" s="78">
        <v>63.5</v>
      </c>
      <c r="H22">
        <v>100</v>
      </c>
      <c r="I22" s="2">
        <v>5868</v>
      </c>
      <c r="J22" s="2">
        <v>6350</v>
      </c>
      <c r="K22" s="2">
        <v>-482</v>
      </c>
      <c r="L22" s="736">
        <v>-7.5905511811023632E-2</v>
      </c>
      <c r="M22" s="2">
        <v>-482</v>
      </c>
      <c r="N22">
        <v>100</v>
      </c>
      <c r="O22"/>
      <c r="P22" s="736">
        <v>2.7266530334014997E-2</v>
      </c>
      <c r="Q22" s="736">
        <v>3.1199999999999999E-2</v>
      </c>
      <c r="R22" s="2">
        <v>14.10576923076923</v>
      </c>
      <c r="S22" s="865">
        <v>43324</v>
      </c>
      <c r="T22" s="48"/>
      <c r="W22" s="875"/>
      <c r="X22" s="875"/>
      <c r="Y22" s="843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60"/>
      <c r="B23" s="61"/>
      <c r="C23" s="60"/>
      <c r="D23" s="788"/>
      <c r="E23" s="22" t="s">
        <v>1296</v>
      </c>
      <c r="F23" s="2">
        <v>19.309999999999999</v>
      </c>
      <c r="G23" s="78">
        <v>16.8</v>
      </c>
      <c r="H23">
        <v>300</v>
      </c>
      <c r="I23" s="2">
        <v>5793</v>
      </c>
      <c r="J23" s="2">
        <v>5040</v>
      </c>
      <c r="K23" s="2">
        <v>753</v>
      </c>
      <c r="L23" s="736">
        <v>0.14940476190476179</v>
      </c>
      <c r="M23" s="2">
        <v>753</v>
      </c>
      <c r="N23">
        <v>300</v>
      </c>
      <c r="O23" t="s">
        <v>1306</v>
      </c>
      <c r="P23" s="736">
        <v>0</v>
      </c>
      <c r="Q23" s="736">
        <v>-3.0999999999999999E-3</v>
      </c>
      <c r="R23" s="2"/>
      <c r="U23" s="48"/>
      <c r="W23" s="875"/>
      <c r="X23" s="875"/>
      <c r="Y23" s="843"/>
    </row>
    <row r="24" spans="1:41" ht="21.95" customHeight="1" x14ac:dyDescent="0.25">
      <c r="A24" s="50"/>
      <c r="B24" s="51"/>
      <c r="C24" s="51"/>
      <c r="D24" s="788"/>
      <c r="E24" s="22" t="s">
        <v>32</v>
      </c>
      <c r="F24" s="2">
        <v>56.65</v>
      </c>
      <c r="G24" s="78">
        <v>35.34790000000001</v>
      </c>
      <c r="H24">
        <v>100</v>
      </c>
      <c r="I24" s="2">
        <v>5665</v>
      </c>
      <c r="J24" s="2">
        <v>3534.7900000000009</v>
      </c>
      <c r="K24" s="2">
        <v>2130.2099999999991</v>
      </c>
      <c r="L24" s="736">
        <v>0.60264117528905492</v>
      </c>
      <c r="M24" s="2">
        <v>3328.6799999999962</v>
      </c>
      <c r="N24">
        <v>100</v>
      </c>
      <c r="O24"/>
      <c r="P24" s="736">
        <v>2.1535745807590469E-2</v>
      </c>
      <c r="Q24" s="736">
        <v>2.3800000000000002E-2</v>
      </c>
      <c r="R24" s="2">
        <v>10.25339366515837</v>
      </c>
      <c r="V24" s="48"/>
      <c r="W24" s="875"/>
      <c r="X24" s="874"/>
      <c r="Y24" s="736"/>
      <c r="AB24" s="875"/>
      <c r="AC24" s="875"/>
      <c r="AD24" s="843"/>
    </row>
    <row r="25" spans="1:41" ht="21.95" customHeight="1" x14ac:dyDescent="0.25">
      <c r="A25" s="50"/>
      <c r="B25" s="50"/>
      <c r="C25" s="51"/>
      <c r="D25" s="788"/>
      <c r="E25" s="22" t="s">
        <v>1297</v>
      </c>
      <c r="F25" s="2">
        <v>224.4</v>
      </c>
      <c r="G25" s="78">
        <v>219</v>
      </c>
      <c r="H25">
        <v>25</v>
      </c>
      <c r="I25" s="2">
        <v>5610</v>
      </c>
      <c r="J25" s="2">
        <v>5475</v>
      </c>
      <c r="K25" s="2">
        <v>135</v>
      </c>
      <c r="L25" s="736">
        <v>2.465753424657537E-2</v>
      </c>
      <c r="M25" s="2">
        <v>135</v>
      </c>
      <c r="N25">
        <v>25</v>
      </c>
      <c r="O25" t="s">
        <v>1308</v>
      </c>
      <c r="P25" s="736">
        <v>0</v>
      </c>
      <c r="Q25" s="736">
        <v>1.9900000000000001E-2</v>
      </c>
      <c r="R25" s="2"/>
      <c r="T25" s="48"/>
      <c r="W25" s="48"/>
      <c r="X25" s="875"/>
      <c r="Y25" s="843"/>
      <c r="Z25"/>
      <c r="AA25" s="2"/>
      <c r="AB25" s="874"/>
      <c r="AC25" s="874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88"/>
      <c r="E26" s="22" t="s">
        <v>1291</v>
      </c>
      <c r="F26" s="2">
        <v>54.98</v>
      </c>
      <c r="G26" s="78">
        <v>54.6</v>
      </c>
      <c r="H26">
        <v>100</v>
      </c>
      <c r="I26" s="2">
        <v>5498</v>
      </c>
      <c r="J26" s="2">
        <v>5460</v>
      </c>
      <c r="K26" s="2">
        <v>38</v>
      </c>
      <c r="L26" s="736">
        <v>6.959706959706876E-3</v>
      </c>
      <c r="M26" s="2">
        <v>38</v>
      </c>
      <c r="N26">
        <v>100</v>
      </c>
      <c r="O26"/>
      <c r="P26" s="736">
        <v>0</v>
      </c>
      <c r="Q26" s="736">
        <v>1.7999999999999999E-2</v>
      </c>
      <c r="R26" s="2"/>
      <c r="T26" s="48"/>
      <c r="V26" s="48"/>
      <c r="W26" s="875"/>
      <c r="X26" s="874"/>
      <c r="Y26" s="736"/>
    </row>
    <row r="27" spans="1:41" ht="21.95" customHeight="1" x14ac:dyDescent="0.25">
      <c r="A27" s="50"/>
      <c r="B27" s="51"/>
      <c r="C27" s="51"/>
      <c r="D27" s="788"/>
      <c r="E27" s="22" t="s">
        <v>1203</v>
      </c>
      <c r="F27" s="78">
        <v>88.86</v>
      </c>
      <c r="G27" s="78">
        <v>70.023600000000002</v>
      </c>
      <c r="H27">
        <v>50</v>
      </c>
      <c r="I27" s="2">
        <v>4443</v>
      </c>
      <c r="J27" s="2">
        <v>3501.1800000000003</v>
      </c>
      <c r="K27" s="2">
        <v>941.81999999999971</v>
      </c>
      <c r="L27" s="736">
        <v>0.26900073689441839</v>
      </c>
      <c r="M27" s="2">
        <v>941.81999999999971</v>
      </c>
      <c r="N27" s="29">
        <v>43427</v>
      </c>
      <c r="O27"/>
      <c r="P27" s="736">
        <v>1.7105559306774702E-2</v>
      </c>
      <c r="Q27" s="736">
        <v>3.0200000000000001E-2</v>
      </c>
      <c r="R27" s="2">
        <v>13.691833590138675</v>
      </c>
      <c r="S27" s="865">
        <v>43359</v>
      </c>
      <c r="T27" s="48"/>
      <c r="U27" s="48"/>
      <c r="W27" s="48"/>
      <c r="X27" s="875"/>
      <c r="Y27" s="843"/>
      <c r="AB27" s="875"/>
      <c r="AC27" s="875"/>
      <c r="AD27" s="843"/>
    </row>
    <row r="28" spans="1:41" ht="21.95" customHeight="1" x14ac:dyDescent="0.25">
      <c r="A28" s="50"/>
      <c r="B28" s="51"/>
      <c r="C28" s="51"/>
      <c r="D28" s="788"/>
      <c r="E28" s="22" t="s">
        <v>828</v>
      </c>
      <c r="F28" s="2">
        <v>97.32</v>
      </c>
      <c r="G28" s="78">
        <v>71.708499999999987</v>
      </c>
      <c r="H28">
        <v>40</v>
      </c>
      <c r="I28" s="2">
        <v>3892.7999999999997</v>
      </c>
      <c r="J28" s="2">
        <v>2868.3399999999992</v>
      </c>
      <c r="K28" s="2">
        <v>1024.4599999999996</v>
      </c>
      <c r="L28" s="736">
        <v>0.35716128492438148</v>
      </c>
      <c r="M28" s="2">
        <v>1024.4599999999996</v>
      </c>
      <c r="N28">
        <v>40</v>
      </c>
      <c r="O28"/>
      <c r="P28" s="736">
        <v>2.3427866831072751E-2</v>
      </c>
      <c r="Q28" s="736">
        <v>1.5900000000000001E-2</v>
      </c>
      <c r="R28" s="2">
        <v>20.445378151260503</v>
      </c>
      <c r="T28" s="48"/>
      <c r="W28" s="875"/>
      <c r="X28" s="874"/>
      <c r="Y28" s="736"/>
      <c r="AB28" s="875"/>
      <c r="AC28" s="875"/>
      <c r="AD28" s="843"/>
    </row>
    <row r="29" spans="1:41" ht="21.95" customHeight="1" x14ac:dyDescent="0.25">
      <c r="A29" s="50"/>
      <c r="B29" s="50"/>
      <c r="C29" s="51"/>
      <c r="E29" s="22" t="s">
        <v>937</v>
      </c>
      <c r="F29" s="2">
        <v>38.340000000000003</v>
      </c>
      <c r="G29" s="78">
        <v>21.403400000000001</v>
      </c>
      <c r="H29">
        <v>100</v>
      </c>
      <c r="I29" s="2">
        <v>3834.0000000000005</v>
      </c>
      <c r="J29" s="2">
        <v>2140.34</v>
      </c>
      <c r="K29" s="2">
        <v>1693.6600000000003</v>
      </c>
      <c r="L29" s="736">
        <v>0.7913041853163516</v>
      </c>
      <c r="M29" s="2">
        <v>1693.6600000000003</v>
      </c>
      <c r="N29" s="29">
        <v>43427</v>
      </c>
      <c r="O29"/>
      <c r="P29" s="736">
        <v>1.9822639540949399E-2</v>
      </c>
      <c r="Q29" s="736">
        <v>1.5100000000000001E-2</v>
      </c>
      <c r="R29" s="2">
        <v>15.336000000000002</v>
      </c>
      <c r="S29" s="865">
        <v>43366</v>
      </c>
      <c r="V29" s="48"/>
      <c r="W29" s="875"/>
      <c r="X29" s="875"/>
      <c r="Y29" s="843"/>
      <c r="AB29" s="875"/>
      <c r="AC29" s="875"/>
      <c r="AD29" s="843"/>
    </row>
    <row r="30" spans="1:41" ht="21.95" customHeight="1" x14ac:dyDescent="0.25">
      <c r="A30" s="50"/>
      <c r="B30" s="50"/>
      <c r="C30" s="51"/>
      <c r="D30" s="788"/>
      <c r="E30" s="22" t="s">
        <v>760</v>
      </c>
      <c r="F30" s="78">
        <v>8.58</v>
      </c>
      <c r="G30" s="78">
        <v>12.004300000000008</v>
      </c>
      <c r="H30">
        <v>400</v>
      </c>
      <c r="I30" s="2">
        <v>3432</v>
      </c>
      <c r="J30" s="2">
        <v>4801.720000000003</v>
      </c>
      <c r="K30" s="2">
        <v>-1369.720000000003</v>
      </c>
      <c r="L30" s="736">
        <v>-0.28525611655823374</v>
      </c>
      <c r="M30" s="2">
        <v>-1369.720000000003</v>
      </c>
      <c r="N30">
        <v>200</v>
      </c>
      <c r="O30"/>
      <c r="P30" s="736">
        <v>5.5944055944055944E-2</v>
      </c>
      <c r="Q30" s="736">
        <v>-2.3400000000000001E-2</v>
      </c>
      <c r="R30" s="2">
        <v>9.0315789473684216</v>
      </c>
      <c r="S30" s="865">
        <v>43337</v>
      </c>
      <c r="T30" s="48"/>
      <c r="U30" s="48"/>
      <c r="V30" s="48"/>
      <c r="W30" s="875"/>
      <c r="X30" s="875"/>
      <c r="Y30" s="843"/>
    </row>
    <row r="31" spans="1:41" ht="21.95" customHeight="1" x14ac:dyDescent="0.25">
      <c r="A31" s="50"/>
      <c r="B31" s="50"/>
      <c r="C31" s="51"/>
      <c r="D31" s="788"/>
      <c r="E31" s="22" t="s">
        <v>324</v>
      </c>
      <c r="F31" s="2">
        <v>23.45</v>
      </c>
      <c r="G31" s="78">
        <v>-17.163414634146271</v>
      </c>
      <c r="H31">
        <v>41</v>
      </c>
      <c r="I31" s="2">
        <v>961.44999999999993</v>
      </c>
      <c r="J31" s="2">
        <v>-703.69999999999709</v>
      </c>
      <c r="K31" s="2">
        <v>1665.1499999999969</v>
      </c>
      <c r="L31" s="736"/>
      <c r="M31" s="2">
        <v>1950.1200000000017</v>
      </c>
      <c r="N31">
        <v>41</v>
      </c>
      <c r="O31"/>
      <c r="P31" s="736">
        <v>0</v>
      </c>
      <c r="Q31" s="736">
        <v>2.7699999999999999E-2</v>
      </c>
      <c r="R31" s="2">
        <v>9.5714285714285712</v>
      </c>
      <c r="S31" s="865">
        <v>43345</v>
      </c>
      <c r="T31" s="48"/>
      <c r="V31" s="48"/>
      <c r="W31" s="875"/>
      <c r="X31" s="875"/>
      <c r="Y31" s="843"/>
    </row>
    <row r="32" spans="1:41" ht="21.95" customHeight="1" x14ac:dyDescent="0.25">
      <c r="A32" s="50"/>
      <c r="B32" s="51"/>
      <c r="C32" s="51"/>
      <c r="D32" s="788"/>
      <c r="E32" s="22" t="s">
        <v>62</v>
      </c>
      <c r="F32" s="2">
        <v>349.37</v>
      </c>
      <c r="G32" s="78">
        <v>349.37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1659.3600000000079</v>
      </c>
      <c r="N32">
        <v>0</v>
      </c>
      <c r="O32"/>
      <c r="P32" s="736">
        <v>0</v>
      </c>
      <c r="Q32" s="736">
        <v>1.2999999999999999E-3</v>
      </c>
      <c r="R32" s="2"/>
      <c r="T32" s="48"/>
      <c r="V32" s="48"/>
      <c r="W32" s="875"/>
      <c r="X32" s="875"/>
      <c r="Y32" s="843"/>
    </row>
    <row r="33" spans="1:41" ht="21.95" customHeight="1" x14ac:dyDescent="0.25">
      <c r="A33" s="50"/>
      <c r="B33" s="50"/>
      <c r="C33" s="50"/>
      <c r="D33" s="788"/>
      <c r="E33" s="22" t="s">
        <v>202</v>
      </c>
      <c r="F33" s="78">
        <v>37.11</v>
      </c>
      <c r="G33" s="78">
        <v>37.11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555.54</v>
      </c>
      <c r="N33">
        <v>0</v>
      </c>
      <c r="O33"/>
      <c r="P33" s="736">
        <v>0</v>
      </c>
      <c r="Q33" s="736">
        <v>2.1899999999999999E-2</v>
      </c>
      <c r="R33" s="2"/>
      <c r="V33" s="48"/>
      <c r="W33" s="48"/>
      <c r="X33" s="874"/>
      <c r="Y33" s="736"/>
    </row>
    <row r="34" spans="1:41" ht="21.95" customHeight="1" x14ac:dyDescent="0.25">
      <c r="A34" s="50"/>
      <c r="B34" s="51"/>
      <c r="C34" s="51"/>
      <c r="D34" s="788"/>
      <c r="E34" s="22" t="s">
        <v>211</v>
      </c>
      <c r="F34" s="2">
        <v>65.89</v>
      </c>
      <c r="G34" s="78">
        <v>65.89</v>
      </c>
      <c r="H34">
        <v>0</v>
      </c>
      <c r="I34" s="2">
        <v>0</v>
      </c>
      <c r="J34" s="2">
        <v>0</v>
      </c>
      <c r="K34" s="2">
        <v>973.83000000000175</v>
      </c>
      <c r="L34" s="736">
        <v>0</v>
      </c>
      <c r="M34" s="2">
        <v>2131.6999999999971</v>
      </c>
      <c r="N34">
        <v>0</v>
      </c>
      <c r="O34" t="s">
        <v>1190</v>
      </c>
      <c r="P34" s="736">
        <v>2.2461678555167702E-2</v>
      </c>
      <c r="Q34" s="736">
        <v>-1.52E-2</v>
      </c>
      <c r="R34" s="2">
        <v>16.4725</v>
      </c>
      <c r="U34" s="48"/>
      <c r="W34" s="875"/>
      <c r="X34" s="875"/>
      <c r="Y34" s="843"/>
    </row>
    <row r="35" spans="1:41" ht="21.95" customHeight="1" x14ac:dyDescent="0.25">
      <c r="A35" s="50"/>
      <c r="B35" s="51"/>
      <c r="C35" s="51"/>
      <c r="D35" s="788"/>
      <c r="E35" s="22" t="s">
        <v>201</v>
      </c>
      <c r="F35" s="78">
        <v>220.42</v>
      </c>
      <c r="G35" s="78">
        <v>220.42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363.09999999999945</v>
      </c>
      <c r="N35">
        <v>0</v>
      </c>
      <c r="O35"/>
      <c r="P35" s="736">
        <v>0</v>
      </c>
      <c r="Q35" s="736">
        <v>3.0999999999999999E-3</v>
      </c>
      <c r="R35" s="2"/>
      <c r="V35" s="48"/>
      <c r="W35" s="875"/>
      <c r="X35" s="48"/>
      <c r="Y35" s="843"/>
    </row>
    <row r="36" spans="1:41" ht="21.95" customHeight="1" x14ac:dyDescent="0.25">
      <c r="A36" s="51"/>
      <c r="B36" s="51"/>
      <c r="C36" s="51"/>
      <c r="D36" s="788"/>
      <c r="E36" s="22" t="s">
        <v>222</v>
      </c>
      <c r="F36" s="2">
        <v>108.01</v>
      </c>
      <c r="G36" s="78">
        <v>108.01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231.53999999999996</v>
      </c>
      <c r="N36">
        <v>0</v>
      </c>
      <c r="O36"/>
      <c r="P36" s="736">
        <v>1.6199999999999999E-2</v>
      </c>
      <c r="Q36" s="736">
        <v>3.7000000000000002E-3</v>
      </c>
      <c r="R36" s="2"/>
      <c r="T36" s="48"/>
      <c r="U36" s="48"/>
      <c r="W36" s="875"/>
      <c r="X36" s="48"/>
      <c r="Y36" s="843"/>
    </row>
    <row r="37" spans="1:41" ht="21.95" customHeight="1" x14ac:dyDescent="0.25">
      <c r="A37" s="50"/>
      <c r="B37" s="50"/>
      <c r="C37" s="51"/>
      <c r="D37" s="788"/>
      <c r="E37" s="22" t="s">
        <v>262</v>
      </c>
      <c r="F37" s="2">
        <v>109.52</v>
      </c>
      <c r="G37" s="78">
        <v>109.52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1857.7799999999988</v>
      </c>
      <c r="N37">
        <v>0</v>
      </c>
      <c r="O37"/>
      <c r="P37" s="736">
        <v>1.49E-2</v>
      </c>
      <c r="Q37" s="736">
        <v>-6.9999999999999999E-4</v>
      </c>
      <c r="R37" s="2"/>
      <c r="U37" s="48"/>
      <c r="W37" s="875"/>
      <c r="X37" s="875"/>
      <c r="Y37" s="48"/>
      <c r="AB37" s="875"/>
      <c r="AC37" s="875"/>
      <c r="AD37" s="843"/>
    </row>
    <row r="38" spans="1:41" ht="21.95" customHeight="1" x14ac:dyDescent="0.25">
      <c r="A38" s="50"/>
      <c r="B38" s="50"/>
      <c r="C38" s="51"/>
      <c r="D38" s="788"/>
      <c r="E38" s="22" t="s">
        <v>23</v>
      </c>
      <c r="F38" s="2">
        <v>44.76</v>
      </c>
      <c r="G38" s="78">
        <v>44.76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171.89999999999964</v>
      </c>
      <c r="N38">
        <v>0</v>
      </c>
      <c r="O38"/>
      <c r="P38" s="736">
        <v>0</v>
      </c>
      <c r="Q38" s="736">
        <v>1.9199999999999998E-2</v>
      </c>
      <c r="R38" s="2"/>
      <c r="T38" s="345"/>
      <c r="W38" s="875"/>
      <c r="X38" s="875"/>
      <c r="Y38" s="843"/>
      <c r="AB38" s="875"/>
      <c r="AC38" s="875"/>
      <c r="AD38" s="843"/>
    </row>
    <row r="39" spans="1:41" ht="21.95" customHeight="1" x14ac:dyDescent="0.25">
      <c r="A39" s="51"/>
      <c r="B39" s="50"/>
      <c r="C39" s="51"/>
      <c r="D39" s="788"/>
      <c r="E39" s="22" t="s">
        <v>263</v>
      </c>
      <c r="F39" s="2">
        <v>45.67</v>
      </c>
      <c r="G39" s="78">
        <v>45.67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98.449999999999818</v>
      </c>
      <c r="N39">
        <v>0</v>
      </c>
      <c r="O39"/>
      <c r="P39" s="736">
        <v>1.11E-2</v>
      </c>
      <c r="Q39" s="736">
        <v>-2.2000000000000001E-3</v>
      </c>
      <c r="R39" s="2"/>
      <c r="T39" s="48"/>
      <c r="U39" s="48"/>
      <c r="V39" s="48"/>
      <c r="W39" s="875"/>
      <c r="X39" s="849"/>
      <c r="Y39" s="843"/>
      <c r="AB39" s="875"/>
      <c r="AC39" s="875"/>
      <c r="AD39" s="843"/>
    </row>
    <row r="40" spans="1:41" ht="21.95" customHeight="1" x14ac:dyDescent="0.25">
      <c r="A40" s="50"/>
      <c r="B40" s="50"/>
      <c r="C40" s="51"/>
      <c r="D40" s="788"/>
      <c r="E40" s="22" t="s">
        <v>321</v>
      </c>
      <c r="F40" s="2">
        <v>15.45</v>
      </c>
      <c r="G40" s="78">
        <v>15.45</v>
      </c>
      <c r="H40">
        <v>0</v>
      </c>
      <c r="I40" s="2">
        <v>0</v>
      </c>
      <c r="J40" s="2">
        <v>0</v>
      </c>
      <c r="K40" s="2">
        <v>-1184.9399999999987</v>
      </c>
      <c r="L40" s="736">
        <v>0</v>
      </c>
      <c r="M40" s="2">
        <v>98.479999999995925</v>
      </c>
      <c r="N40">
        <v>0</v>
      </c>
      <c r="O40" t="s">
        <v>1209</v>
      </c>
      <c r="P40" s="736">
        <v>0</v>
      </c>
      <c r="Q40" s="736">
        <v>1.5800000000000002E-2</v>
      </c>
      <c r="R40" s="2">
        <v>48.28125</v>
      </c>
      <c r="W40" s="48"/>
      <c r="X40" s="875"/>
      <c r="Y40" s="843"/>
    </row>
    <row r="41" spans="1:41" ht="21.95" customHeight="1" x14ac:dyDescent="0.25">
      <c r="A41" s="51"/>
      <c r="B41" s="51"/>
      <c r="C41" s="51"/>
      <c r="D41" s="788"/>
      <c r="E41" s="22" t="s">
        <v>36</v>
      </c>
      <c r="F41" s="2">
        <v>62.09</v>
      </c>
      <c r="G41" s="78">
        <v>62.09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117.73999999999978</v>
      </c>
      <c r="N41">
        <v>0</v>
      </c>
      <c r="O41"/>
      <c r="P41" s="736">
        <v>0</v>
      </c>
      <c r="Q41" s="736">
        <v>-2.9999999999999997E-4</v>
      </c>
      <c r="R41" s="2"/>
      <c r="T41" s="48"/>
      <c r="W41" s="875"/>
      <c r="X41" s="875"/>
      <c r="Y41" s="843"/>
    </row>
    <row r="42" spans="1:41" ht="21.95" customHeight="1" x14ac:dyDescent="0.25">
      <c r="A42" s="50"/>
      <c r="B42" s="50"/>
      <c r="C42" s="51"/>
      <c r="D42" s="788"/>
      <c r="E42" s="22" t="s">
        <v>309</v>
      </c>
      <c r="F42" s="2">
        <v>45.71</v>
      </c>
      <c r="G42" s="78">
        <v>45.71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264.92000000000007</v>
      </c>
      <c r="N42">
        <v>0</v>
      </c>
      <c r="O42"/>
      <c r="P42" s="736">
        <v>3.4200000000000001E-2</v>
      </c>
      <c r="Q42" s="736">
        <v>6.0000000000000001E-3</v>
      </c>
      <c r="R42" s="2"/>
      <c r="T42" s="48"/>
      <c r="U42" s="48"/>
      <c r="W42" s="875"/>
      <c r="X42" s="875"/>
      <c r="Y42" s="843"/>
    </row>
    <row r="43" spans="1:41" ht="21.95" customHeight="1" x14ac:dyDescent="0.25">
      <c r="A43" s="50"/>
      <c r="B43" s="50"/>
      <c r="C43" s="51"/>
      <c r="D43" s="788"/>
      <c r="E43" s="22" t="s">
        <v>295</v>
      </c>
      <c r="F43" s="2">
        <v>61.62</v>
      </c>
      <c r="G43" s="78">
        <v>61.62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910.79999999999927</v>
      </c>
      <c r="N43">
        <v>0</v>
      </c>
      <c r="O43"/>
      <c r="P43" s="736">
        <v>2.87E-2</v>
      </c>
      <c r="Q43" s="736">
        <v>-2E-3</v>
      </c>
      <c r="R43" s="2"/>
      <c r="W43" s="875"/>
      <c r="X43" s="875"/>
      <c r="Y43" s="843"/>
    </row>
    <row r="44" spans="1:41" ht="21.95" customHeight="1" x14ac:dyDescent="0.25">
      <c r="A44" s="50"/>
      <c r="B44" s="51"/>
      <c r="C44" s="51"/>
      <c r="D44" s="788"/>
      <c r="E44" s="22" t="s">
        <v>673</v>
      </c>
      <c r="F44" s="2">
        <v>28.58</v>
      </c>
      <c r="G44" s="78">
        <v>28.58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557.94000000000005</v>
      </c>
      <c r="N44">
        <v>0</v>
      </c>
      <c r="O44"/>
      <c r="P44" s="736">
        <v>4.0599999999999997E-2</v>
      </c>
      <c r="Q44" s="736">
        <v>0</v>
      </c>
      <c r="R44" s="2"/>
      <c r="W44" s="48"/>
      <c r="X44" s="875"/>
      <c r="Y44" s="48"/>
      <c r="AB44" s="875"/>
      <c r="AC44" s="875"/>
      <c r="AD44" s="843"/>
    </row>
    <row r="45" spans="1:41" ht="21.95" customHeight="1" x14ac:dyDescent="0.25">
      <c r="A45" s="50"/>
      <c r="B45" s="50"/>
      <c r="C45" s="51"/>
      <c r="D45" s="788"/>
      <c r="E45" s="22" t="s">
        <v>244</v>
      </c>
      <c r="F45" s="2">
        <v>72.510000000000005</v>
      </c>
      <c r="G45" s="78">
        <v>72.510000000000005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329.74000000000069</v>
      </c>
      <c r="N45">
        <v>0</v>
      </c>
      <c r="O45"/>
      <c r="P45" s="736">
        <v>0</v>
      </c>
      <c r="Q45" s="736">
        <v>4.4999999999999997E-3</v>
      </c>
      <c r="R45" s="2"/>
      <c r="W45" s="875"/>
      <c r="X45" s="875"/>
      <c r="Y45" s="843"/>
      <c r="AB45" s="875"/>
      <c r="AC45" s="875"/>
      <c r="AD45" s="843"/>
    </row>
    <row r="46" spans="1:41" ht="21.95" customHeight="1" x14ac:dyDescent="0.25">
      <c r="A46" s="50"/>
      <c r="B46" s="51"/>
      <c r="C46" s="51"/>
      <c r="D46" s="788"/>
      <c r="E46" s="22" t="s">
        <v>652</v>
      </c>
      <c r="F46" s="2">
        <v>21.54</v>
      </c>
      <c r="G46" s="78">
        <v>21.54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309.26000000000022</v>
      </c>
      <c r="N46">
        <v>0</v>
      </c>
      <c r="O46"/>
      <c r="P46" s="736">
        <v>8.8000000000000005E-3</v>
      </c>
      <c r="Q46" s="736">
        <v>4.7300000000000002E-2</v>
      </c>
      <c r="R46" s="2"/>
      <c r="T46" s="48"/>
      <c r="V46" s="48"/>
      <c r="W46" s="875"/>
      <c r="X46" s="874"/>
      <c r="Y46" s="736"/>
      <c r="Z46"/>
      <c r="AA46" s="2"/>
      <c r="AB46" s="874"/>
      <c r="AC46" s="874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1"/>
      <c r="B47" s="152"/>
      <c r="C47" s="325"/>
      <c r="D47" s="788"/>
      <c r="E47" s="22" t="s">
        <v>715</v>
      </c>
      <c r="F47" s="2">
        <v>268.47000000000003</v>
      </c>
      <c r="G47" s="78">
        <v>268.47000000000003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843.18000000000029</v>
      </c>
      <c r="N47">
        <v>0</v>
      </c>
      <c r="O47"/>
      <c r="P47" s="736">
        <v>2.8E-3</v>
      </c>
      <c r="Q47" s="736">
        <v>1.7500000000000002E-2</v>
      </c>
      <c r="R47" s="2"/>
      <c r="T47" s="48"/>
      <c r="V47" s="48"/>
      <c r="W47" s="48"/>
      <c r="X47" s="874"/>
      <c r="Y47" s="736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 s="2"/>
      <c r="AN47"/>
      <c r="AO47"/>
    </row>
    <row r="48" spans="1:41" ht="21.95" customHeight="1" x14ac:dyDescent="0.25">
      <c r="A48" s="51"/>
      <c r="B48" s="51"/>
      <c r="C48" s="51"/>
      <c r="D48" s="788"/>
      <c r="E48" s="22" t="s">
        <v>1021</v>
      </c>
      <c r="F48" s="2">
        <v>53.92</v>
      </c>
      <c r="G48" s="78">
        <v>53.92</v>
      </c>
      <c r="H48">
        <v>0</v>
      </c>
      <c r="I48" s="2">
        <v>0</v>
      </c>
      <c r="J48" s="2">
        <v>0</v>
      </c>
      <c r="K48" s="2">
        <v>458.44000000000051</v>
      </c>
      <c r="L48" s="736">
        <v>0</v>
      </c>
      <c r="M48" s="2">
        <v>458.44000000000051</v>
      </c>
      <c r="N48">
        <v>0</v>
      </c>
      <c r="O48"/>
      <c r="P48" s="736">
        <v>2.7818991097922848E-2</v>
      </c>
      <c r="Q48" s="736">
        <v>-1.2999999999999999E-3</v>
      </c>
      <c r="R48" s="2"/>
      <c r="U48" s="48"/>
      <c r="W48" s="875"/>
      <c r="X48" s="875"/>
      <c r="Y48" s="843"/>
      <c r="AB48" s="875"/>
      <c r="AC48" s="875"/>
      <c r="AD48" s="843"/>
    </row>
    <row r="49" spans="1:41" ht="21.95" customHeight="1" x14ac:dyDescent="0.25">
      <c r="A49" s="50"/>
      <c r="B49" s="50"/>
      <c r="C49" s="51"/>
      <c r="D49" s="788"/>
      <c r="E49" s="22" t="s">
        <v>196</v>
      </c>
      <c r="F49" s="2">
        <v>9.27</v>
      </c>
      <c r="G49" s="78">
        <v>9.27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495.20999999999913</v>
      </c>
      <c r="N49">
        <v>0</v>
      </c>
      <c r="O49"/>
      <c r="P49" s="736">
        <v>5.1499999999999997E-2</v>
      </c>
      <c r="Q49" s="736">
        <v>5.1999999999999998E-3</v>
      </c>
      <c r="R49" s="2"/>
      <c r="T49" s="48"/>
      <c r="U49" s="48"/>
      <c r="W49" s="875"/>
      <c r="X49" s="875"/>
      <c r="Y49" s="843"/>
      <c r="Z49"/>
      <c r="AA49" s="2"/>
      <c r="AB49" s="874"/>
      <c r="AC49" s="874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1"/>
      <c r="C50" s="51"/>
      <c r="D50" s="788"/>
      <c r="E50" s="22" t="s">
        <v>266</v>
      </c>
      <c r="F50" s="2">
        <v>138.16</v>
      </c>
      <c r="G50" s="78">
        <v>138.16</v>
      </c>
      <c r="H50">
        <v>0</v>
      </c>
      <c r="I50" s="2">
        <v>0</v>
      </c>
      <c r="J50" s="2">
        <v>0</v>
      </c>
      <c r="K50" s="2">
        <v>765.82999999999993</v>
      </c>
      <c r="L50" s="736">
        <v>0</v>
      </c>
      <c r="M50" s="2">
        <v>920.60999999999967</v>
      </c>
      <c r="N50">
        <v>0</v>
      </c>
      <c r="O50"/>
      <c r="P50" s="736">
        <v>2.5700000000000001E-2</v>
      </c>
      <c r="Q50" s="736">
        <v>5.7999999999999996E-3</v>
      </c>
      <c r="R50" s="2">
        <v>17.014778325123153</v>
      </c>
      <c r="T50" s="48"/>
      <c r="W50" s="875"/>
      <c r="X50" s="875"/>
      <c r="Y50" s="843"/>
      <c r="AB50" s="875"/>
      <c r="AC50" s="875"/>
      <c r="AD50" s="843"/>
    </row>
    <row r="51" spans="1:41" ht="21.95" customHeight="1" x14ac:dyDescent="0.25">
      <c r="A51" s="50"/>
      <c r="B51" s="50"/>
      <c r="C51" s="51"/>
      <c r="D51" s="788"/>
      <c r="E51" s="22" t="s">
        <v>674</v>
      </c>
      <c r="F51" s="78">
        <v>278.33</v>
      </c>
      <c r="G51" s="78">
        <v>278.33</v>
      </c>
      <c r="H51">
        <v>0</v>
      </c>
      <c r="I51" s="2">
        <v>0</v>
      </c>
      <c r="J51" s="2">
        <v>0</v>
      </c>
      <c r="K51" s="2">
        <v>4854.3499999999767</v>
      </c>
      <c r="L51" s="736">
        <v>0</v>
      </c>
      <c r="M51" s="2">
        <v>5079.1199999999772</v>
      </c>
      <c r="N51">
        <v>0</v>
      </c>
      <c r="O51" t="s">
        <v>1138</v>
      </c>
      <c r="P51" s="736">
        <v>0</v>
      </c>
      <c r="Q51" s="736">
        <v>3.6799999999999999E-2</v>
      </c>
      <c r="R51" s="2">
        <v>28.424223856209149</v>
      </c>
      <c r="S51" s="865">
        <v>43324</v>
      </c>
      <c r="W51" s="875"/>
      <c r="X51" s="875"/>
      <c r="Y51" s="843"/>
      <c r="AB51" s="875"/>
      <c r="AC51" s="875"/>
      <c r="AD51" s="843"/>
    </row>
    <row r="52" spans="1:41" ht="21.95" customHeight="1" x14ac:dyDescent="0.25">
      <c r="A52" s="51"/>
      <c r="B52" s="51"/>
      <c r="C52" s="51"/>
      <c r="D52" s="788"/>
      <c r="E52" s="22" t="s">
        <v>659</v>
      </c>
      <c r="F52" s="2">
        <v>169.33</v>
      </c>
      <c r="G52" s="78">
        <v>169.33</v>
      </c>
      <c r="H52">
        <v>0</v>
      </c>
      <c r="I52" s="2">
        <v>0</v>
      </c>
      <c r="J52" s="2">
        <v>0</v>
      </c>
      <c r="K52" s="2">
        <v>2714.0600000000013</v>
      </c>
      <c r="L52" s="736">
        <v>0</v>
      </c>
      <c r="M52" s="2">
        <v>2714.0600000000013</v>
      </c>
      <c r="N52">
        <v>0</v>
      </c>
      <c r="O52"/>
      <c r="P52" s="736">
        <v>2.8E-3</v>
      </c>
      <c r="Q52" s="736">
        <v>6.7999999999999996E-3</v>
      </c>
      <c r="R52" s="2">
        <v>25.310911808669658</v>
      </c>
      <c r="T52" s="48"/>
      <c r="U52" s="48"/>
      <c r="W52" s="875"/>
      <c r="X52" s="875"/>
      <c r="Y52" s="843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1"/>
      <c r="C53" s="51"/>
      <c r="D53" s="788"/>
      <c r="E53" s="22" t="s">
        <v>938</v>
      </c>
      <c r="F53" s="2">
        <v>93.12</v>
      </c>
      <c r="G53" s="78">
        <v>93.12</v>
      </c>
      <c r="H53">
        <v>0</v>
      </c>
      <c r="I53" s="2">
        <v>0</v>
      </c>
      <c r="J53" s="2">
        <v>0</v>
      </c>
      <c r="K53" s="2">
        <v>500.88000000000011</v>
      </c>
      <c r="L53" s="736">
        <v>0</v>
      </c>
      <c r="M53" s="2">
        <v>500.88000000000011</v>
      </c>
      <c r="N53">
        <v>0</v>
      </c>
      <c r="O53"/>
      <c r="P53" s="736">
        <v>6.8728522336769758E-3</v>
      </c>
      <c r="Q53" s="736">
        <v>1.0800000000000001E-2</v>
      </c>
      <c r="R53" s="2">
        <v>12.61788617886179</v>
      </c>
      <c r="U53" s="48"/>
      <c r="V53" s="48"/>
      <c r="W53" s="875"/>
      <c r="X53" s="875"/>
      <c r="Y53" s="843"/>
    </row>
    <row r="54" spans="1:41" ht="21.95" customHeight="1" x14ac:dyDescent="0.25">
      <c r="A54" s="50"/>
      <c r="B54" s="50"/>
      <c r="C54" s="51"/>
      <c r="D54" s="788"/>
      <c r="E54" s="22" t="s">
        <v>14</v>
      </c>
      <c r="F54" s="2">
        <v>64.59</v>
      </c>
      <c r="G54" s="78">
        <v>64.59</v>
      </c>
      <c r="H54">
        <v>0</v>
      </c>
      <c r="I54" s="2">
        <v>0</v>
      </c>
      <c r="J54" s="2">
        <v>0</v>
      </c>
      <c r="K54" s="2">
        <v>1641.5999999999985</v>
      </c>
      <c r="L54" s="736">
        <v>0</v>
      </c>
      <c r="M54" s="2">
        <v>1641.5999999999985</v>
      </c>
      <c r="N54">
        <v>0</v>
      </c>
      <c r="O54" t="s">
        <v>1208</v>
      </c>
      <c r="P54" s="736">
        <v>4.3350363833410739E-2</v>
      </c>
      <c r="Q54" s="736">
        <v>2.3800000000000002E-2</v>
      </c>
      <c r="R54" s="2">
        <v>16.208281053952319</v>
      </c>
      <c r="S54" s="865">
        <v>43319</v>
      </c>
      <c r="V54" s="48"/>
      <c r="W54" s="875"/>
      <c r="X54" s="2"/>
      <c r="Y54" s="736"/>
    </row>
    <row r="55" spans="1:41" ht="21.95" customHeight="1" x14ac:dyDescent="0.25">
      <c r="A55" s="50"/>
      <c r="B55" s="50"/>
      <c r="C55" s="51"/>
      <c r="D55" s="788"/>
      <c r="E55" s="22" t="s">
        <v>661</v>
      </c>
      <c r="F55" s="2">
        <v>233.81</v>
      </c>
      <c r="G55" s="78">
        <v>233.81</v>
      </c>
      <c r="H55">
        <v>0</v>
      </c>
      <c r="I55" s="2">
        <v>0</v>
      </c>
      <c r="J55" s="2">
        <v>0</v>
      </c>
      <c r="K55" s="2">
        <v>1411.7400000000016</v>
      </c>
      <c r="L55" s="736">
        <v>0</v>
      </c>
      <c r="M55" s="2">
        <v>1554.7700000000018</v>
      </c>
      <c r="N55">
        <v>0</v>
      </c>
      <c r="O55"/>
      <c r="P55" s="736">
        <v>2.1384885163166674E-3</v>
      </c>
      <c r="Q55" s="736">
        <v>7.7000000000000002E-3</v>
      </c>
      <c r="R55" s="2">
        <v>34.083090379008745</v>
      </c>
      <c r="T55" s="48"/>
      <c r="W55" s="875"/>
      <c r="X55" s="875"/>
      <c r="Y55" s="843"/>
      <c r="AB55" s="875"/>
      <c r="AC55" s="875"/>
      <c r="AD55" s="843"/>
    </row>
    <row r="56" spans="1:41" ht="21.95" customHeight="1" x14ac:dyDescent="0.25">
      <c r="A56" s="51"/>
      <c r="B56" s="51"/>
      <c r="C56" s="51"/>
      <c r="D56" s="788"/>
      <c r="E56" s="22" t="s">
        <v>17</v>
      </c>
      <c r="F56" s="78">
        <v>0</v>
      </c>
      <c r="G56" s="78">
        <v>0</v>
      </c>
      <c r="H56">
        <v>0</v>
      </c>
      <c r="I56" s="2">
        <v>0</v>
      </c>
      <c r="J56" s="2">
        <v>0</v>
      </c>
      <c r="K56" s="2">
        <v>-20818.210000000079</v>
      </c>
      <c r="L56" s="736"/>
      <c r="M56" s="2">
        <v>-20818.210000000079</v>
      </c>
      <c r="N56">
        <v>0</v>
      </c>
      <c r="O56"/>
      <c r="P56" s="736">
        <v>0</v>
      </c>
      <c r="Q56" s="736">
        <v>0</v>
      </c>
      <c r="R56" s="2"/>
      <c r="T56" s="48"/>
      <c r="U56" s="48"/>
      <c r="W56" s="875"/>
      <c r="X56" s="875"/>
      <c r="Y56" s="843"/>
    </row>
    <row r="57" spans="1:41" ht="21.95" customHeight="1" x14ac:dyDescent="0.25">
      <c r="A57" s="51"/>
      <c r="B57" s="51"/>
      <c r="C57" s="51"/>
      <c r="D57" s="788"/>
      <c r="E57" s="22" t="s">
        <v>303</v>
      </c>
      <c r="F57" s="2">
        <v>170.39</v>
      </c>
      <c r="G57" s="78">
        <v>170.39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720.56000000000131</v>
      </c>
      <c r="N57">
        <v>0</v>
      </c>
      <c r="O57"/>
      <c r="P57" s="736">
        <v>0</v>
      </c>
      <c r="Q57" s="736">
        <v>4.7000000000000002E-3</v>
      </c>
      <c r="R57" s="2"/>
      <c r="W57" s="875"/>
      <c r="X57" s="875"/>
      <c r="Y57" s="843"/>
      <c r="AB57" s="875"/>
      <c r="AC57" s="875"/>
      <c r="AD57" s="843"/>
    </row>
    <row r="58" spans="1:41" ht="21.95" customHeight="1" x14ac:dyDescent="0.25">
      <c r="A58" s="50"/>
      <c r="B58" s="50"/>
      <c r="C58" s="51"/>
      <c r="D58" s="788"/>
      <c r="E58" s="22" t="s">
        <v>671</v>
      </c>
      <c r="F58" s="2"/>
      <c r="G58" s="78">
        <v>0</v>
      </c>
      <c r="H58">
        <v>0</v>
      </c>
      <c r="I58" s="2">
        <v>0</v>
      </c>
      <c r="J58" s="2">
        <v>0</v>
      </c>
      <c r="K58" s="2">
        <v>0</v>
      </c>
      <c r="L58" s="736"/>
      <c r="M58" s="2">
        <v>329.55999999999949</v>
      </c>
      <c r="N58">
        <v>0</v>
      </c>
      <c r="O58"/>
      <c r="P58" s="736">
        <v>1.78E-2</v>
      </c>
      <c r="Q58" s="736">
        <v>5.7000000000000002E-3</v>
      </c>
      <c r="R58" s="2"/>
      <c r="T58" s="48"/>
      <c r="U58" s="48"/>
      <c r="W58" s="875"/>
      <c r="X58" s="875"/>
      <c r="Y58" s="843"/>
      <c r="AB58" s="875"/>
      <c r="AC58" s="875"/>
      <c r="AD58" s="843"/>
    </row>
    <row r="59" spans="1:41" ht="21.95" customHeight="1" x14ac:dyDescent="0.25">
      <c r="A59" s="50"/>
      <c r="B59" s="51"/>
      <c r="C59" s="51"/>
      <c r="D59" s="788"/>
      <c r="E59" s="22" t="s">
        <v>714</v>
      </c>
      <c r="F59" s="2">
        <v>73.5</v>
      </c>
      <c r="G59" s="78">
        <v>73.5</v>
      </c>
      <c r="H59">
        <v>0</v>
      </c>
      <c r="I59" s="2">
        <v>0</v>
      </c>
      <c r="J59" s="2">
        <v>0</v>
      </c>
      <c r="K59" s="2">
        <v>2113.4099999999889</v>
      </c>
      <c r="L59" s="736">
        <v>0</v>
      </c>
      <c r="M59" s="2">
        <v>2113.4099999999889</v>
      </c>
      <c r="N59">
        <v>0</v>
      </c>
      <c r="O59" t="s">
        <v>1290</v>
      </c>
      <c r="P59" s="736">
        <v>2.1768707482993199E-2</v>
      </c>
      <c r="Q59" s="736">
        <v>3.6700000000000003E-2</v>
      </c>
      <c r="R59" s="2">
        <v>12.301255230125523</v>
      </c>
      <c r="S59" s="865">
        <v>43317</v>
      </c>
      <c r="T59" s="48"/>
      <c r="V59" s="48"/>
      <c r="W59" s="875"/>
      <c r="X59" s="875"/>
      <c r="Y59" s="843"/>
      <c r="AB59" s="875"/>
      <c r="AC59" s="875"/>
      <c r="AD59" s="843"/>
    </row>
    <row r="60" spans="1:41" ht="21.95" customHeight="1" x14ac:dyDescent="0.25">
      <c r="A60" s="50"/>
      <c r="B60" s="50"/>
      <c r="C60" s="51"/>
      <c r="D60" s="788"/>
      <c r="E60" s="22" t="s">
        <v>713</v>
      </c>
      <c r="F60" s="2">
        <v>778</v>
      </c>
      <c r="G60" s="78">
        <v>778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559.89000000000033</v>
      </c>
      <c r="N60">
        <v>0</v>
      </c>
      <c r="O60"/>
      <c r="P60" s="736">
        <v>0</v>
      </c>
      <c r="Q60" s="736">
        <v>-1.1999999999999999E-3</v>
      </c>
      <c r="R60" s="2"/>
      <c r="T60" s="48"/>
      <c r="U60" s="48"/>
      <c r="V60" s="48"/>
      <c r="W60" s="48"/>
      <c r="X60" s="874"/>
      <c r="Y60" s="736"/>
      <c r="AB60" s="875"/>
      <c r="AC60" s="875"/>
      <c r="AD60" s="843"/>
    </row>
    <row r="61" spans="1:41" ht="21.95" customHeight="1" x14ac:dyDescent="0.25">
      <c r="A61" s="50"/>
      <c r="B61" s="50"/>
      <c r="C61" s="51"/>
      <c r="D61" s="788"/>
      <c r="E61" s="22" t="s">
        <v>924</v>
      </c>
      <c r="F61" s="2">
        <v>50.12</v>
      </c>
      <c r="G61" s="78">
        <v>50.12</v>
      </c>
      <c r="H61">
        <v>0</v>
      </c>
      <c r="I61" s="2">
        <v>0</v>
      </c>
      <c r="J61" s="2">
        <v>0</v>
      </c>
      <c r="K61" s="2">
        <v>2227.6699999999946</v>
      </c>
      <c r="L61" s="736">
        <v>0</v>
      </c>
      <c r="M61" s="2">
        <v>2227.6699999999946</v>
      </c>
      <c r="N61">
        <v>0</v>
      </c>
      <c r="O61" t="s">
        <v>1261</v>
      </c>
      <c r="P61" s="736">
        <v>2.7533918595371108E-2</v>
      </c>
      <c r="Q61" s="736">
        <v>4.4999999999999998E-2</v>
      </c>
      <c r="R61" s="2">
        <v>11.390909090909089</v>
      </c>
      <c r="S61" s="865">
        <v>43314</v>
      </c>
      <c r="T61" s="48"/>
      <c r="U61" s="48"/>
      <c r="W61" s="875"/>
      <c r="X61" s="875"/>
      <c r="Y61" s="843"/>
      <c r="AB61" s="875"/>
      <c r="AC61" s="875"/>
      <c r="AD61" s="843"/>
    </row>
    <row r="62" spans="1:41" ht="21.95" customHeight="1" x14ac:dyDescent="0.25">
      <c r="A62" s="50"/>
      <c r="B62" s="50"/>
      <c r="C62" s="51"/>
      <c r="D62" s="788"/>
      <c r="E62" s="22" t="s">
        <v>900</v>
      </c>
      <c r="F62" s="2">
        <v>33.18</v>
      </c>
      <c r="G62" s="78">
        <v>33.18</v>
      </c>
      <c r="H62">
        <v>0</v>
      </c>
      <c r="I62" s="2">
        <v>0</v>
      </c>
      <c r="J62" s="2">
        <v>0</v>
      </c>
      <c r="K62" s="2">
        <v>845.78000000000065</v>
      </c>
      <c r="L62" s="736">
        <v>0</v>
      </c>
      <c r="M62" s="2">
        <v>845.78000000000065</v>
      </c>
      <c r="N62">
        <v>0</v>
      </c>
      <c r="O62"/>
      <c r="P62" s="736">
        <v>7.956600361663653E-2</v>
      </c>
      <c r="Q62" s="736">
        <v>6.9999999999999999E-4</v>
      </c>
      <c r="R62" s="2"/>
      <c r="T62" s="48"/>
      <c r="U62" s="48"/>
      <c r="W62" s="875"/>
      <c r="X62" s="874"/>
      <c r="Y62" s="736"/>
      <c r="AB62" s="875"/>
      <c r="AC62" s="875"/>
      <c r="AD62" s="843"/>
    </row>
    <row r="63" spans="1:41" ht="21.95" customHeight="1" x14ac:dyDescent="0.25">
      <c r="A63" s="50"/>
      <c r="B63" s="50"/>
      <c r="C63" s="51"/>
      <c r="D63" s="788"/>
      <c r="E63" s="22" t="s">
        <v>896</v>
      </c>
      <c r="F63" s="2">
        <v>263.77999999999997</v>
      </c>
      <c r="G63" s="78">
        <v>263.77999999999997</v>
      </c>
      <c r="H63">
        <v>0</v>
      </c>
      <c r="I63" s="2">
        <v>0</v>
      </c>
      <c r="J63" s="2">
        <v>0</v>
      </c>
      <c r="K63" s="2">
        <v>423.00000000000364</v>
      </c>
      <c r="L63" s="736">
        <v>0</v>
      </c>
      <c r="M63" s="2">
        <v>423.00000000000364</v>
      </c>
      <c r="N63">
        <v>0</v>
      </c>
      <c r="O63"/>
      <c r="P63" s="736">
        <v>1.9900000000000001E-2</v>
      </c>
      <c r="Q63" s="736">
        <v>5.3E-3</v>
      </c>
      <c r="R63" s="2">
        <v>16.34</v>
      </c>
      <c r="T63" s="48"/>
      <c r="W63" s="875"/>
      <c r="X63" s="875"/>
      <c r="Y63" s="843"/>
    </row>
    <row r="64" spans="1:41" ht="21.95" customHeight="1" x14ac:dyDescent="0.25">
      <c r="A64" s="50"/>
      <c r="B64" s="50"/>
      <c r="C64" s="51"/>
      <c r="D64" s="788"/>
      <c r="E64" s="22" t="s">
        <v>901</v>
      </c>
      <c r="F64" s="78">
        <v>79.08</v>
      </c>
      <c r="G64" s="78">
        <v>79.08</v>
      </c>
      <c r="H64">
        <v>0</v>
      </c>
      <c r="I64" s="2">
        <v>0</v>
      </c>
      <c r="J64" s="2">
        <v>0</v>
      </c>
      <c r="K64" s="2">
        <v>870.23999999999796</v>
      </c>
      <c r="L64" s="736">
        <v>0</v>
      </c>
      <c r="M64" s="2">
        <v>870.23999999999796</v>
      </c>
      <c r="N64">
        <v>0</v>
      </c>
      <c r="O64"/>
      <c r="P64" s="736">
        <v>1.2139605462822459E-2</v>
      </c>
      <c r="Q64" s="736">
        <v>5.7999999999999996E-3</v>
      </c>
      <c r="R64" s="2">
        <v>22.27605633802817</v>
      </c>
      <c r="T64" s="48"/>
      <c r="V64" s="48"/>
      <c r="W64" s="48"/>
      <c r="X64" s="875"/>
      <c r="Y64" s="843"/>
    </row>
    <row r="65" spans="1:41" ht="21.95" customHeight="1" x14ac:dyDescent="0.25">
      <c r="A65" s="50"/>
      <c r="B65" s="50"/>
      <c r="C65" s="50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W65" s="875"/>
      <c r="X65" s="2"/>
      <c r="Y65" s="736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 s="29"/>
      <c r="P66" s="736">
        <v>0</v>
      </c>
      <c r="Q66" s="736">
        <v>8.6999999999999994E-3</v>
      </c>
      <c r="R66" s="2"/>
      <c r="T66" s="48"/>
      <c r="W66" s="875"/>
      <c r="X66" s="875"/>
      <c r="Y66" s="843"/>
      <c r="AB66" s="875"/>
      <c r="AC66" s="875"/>
      <c r="AD66" s="843"/>
    </row>
    <row r="67" spans="1:41" ht="21.95" customHeight="1" x14ac:dyDescent="0.25">
      <c r="A67" s="50"/>
      <c r="B67" s="50"/>
      <c r="C67" s="50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W67" s="875"/>
      <c r="X67" s="875"/>
      <c r="Y67" s="843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1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T68" s="48"/>
      <c r="W68" s="48"/>
      <c r="X68" s="874"/>
      <c r="Y68" s="736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78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W69" s="875"/>
      <c r="X69" s="875"/>
      <c r="Y69" s="843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W70" s="875"/>
      <c r="X70" s="875"/>
      <c r="Y70" s="843"/>
    </row>
    <row r="71" spans="1:41" ht="21.95" customHeight="1" x14ac:dyDescent="0.25">
      <c r="A71" s="50"/>
      <c r="B71" s="51"/>
      <c r="C71" s="51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V71" s="48"/>
      <c r="W71" s="48"/>
      <c r="X71" s="875"/>
      <c r="Y71" s="843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U72" s="48"/>
      <c r="W72" s="875"/>
      <c r="X72" s="875"/>
      <c r="Y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78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W73" s="875"/>
      <c r="X73" s="875"/>
      <c r="Y73" s="843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U74" s="48"/>
      <c r="W74" s="875"/>
      <c r="X74" s="875"/>
      <c r="Y74" s="843"/>
    </row>
    <row r="75" spans="1:41" ht="21.95" customHeight="1" x14ac:dyDescent="0.25">
      <c r="A75" s="50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V75" s="48"/>
      <c r="W75" s="875"/>
      <c r="X75" s="875"/>
      <c r="Y75" s="843"/>
    </row>
    <row r="76" spans="1:41" ht="21.95" customHeight="1" x14ac:dyDescent="0.25">
      <c r="A76" s="51"/>
      <c r="B76" s="152"/>
      <c r="C76" s="325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U76" s="48"/>
      <c r="V76" s="48"/>
      <c r="W76" s="875"/>
      <c r="X76" s="875"/>
      <c r="Y76" s="843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W77" s="875"/>
      <c r="X77" s="875"/>
      <c r="Y77" s="843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  <c r="V78" s="48"/>
      <c r="W78" s="48"/>
      <c r="X78" s="874"/>
      <c r="Y78" s="736"/>
    </row>
    <row r="79" spans="1:41" ht="21.95" customHeight="1" x14ac:dyDescent="0.25">
      <c r="A79" s="51"/>
      <c r="B79" s="51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U79" s="48"/>
      <c r="V79" s="48"/>
      <c r="W79" s="875"/>
      <c r="X79" s="875"/>
      <c r="Y79" s="843"/>
    </row>
    <row r="80" spans="1:41" ht="21.95" customHeight="1" x14ac:dyDescent="0.25">
      <c r="A80" s="152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W80" s="875"/>
      <c r="X80" s="875"/>
      <c r="Y80" s="843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V81" s="48"/>
      <c r="W81" s="48"/>
      <c r="X81" s="875"/>
      <c r="Y81" s="843"/>
      <c r="AB81" s="875"/>
      <c r="AC81" s="875"/>
      <c r="AD81" s="843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V82" s="48"/>
      <c r="W82" s="875"/>
      <c r="X82" s="875"/>
      <c r="Y82" s="843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U83" s="48"/>
      <c r="V83" s="48"/>
      <c r="W83" s="875"/>
      <c r="X83" s="875"/>
      <c r="Y83" s="843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W84" s="48"/>
      <c r="X84" s="875"/>
      <c r="Y84" s="843"/>
      <c r="Z84"/>
      <c r="AA84" s="2"/>
      <c r="AB84" s="874"/>
      <c r="AC84" s="87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W85" s="875"/>
      <c r="X85" s="875"/>
      <c r="Y85" s="843"/>
    </row>
    <row r="86" spans="1:41" ht="21.95" customHeight="1" x14ac:dyDescent="0.25">
      <c r="A86" s="152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  <c r="W86" s="875"/>
      <c r="X86" s="875"/>
      <c r="Y86" s="48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V87" s="48"/>
      <c r="W87" s="875"/>
      <c r="X87" s="48"/>
      <c r="Y87" s="843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W88" s="48"/>
      <c r="X88" s="874"/>
      <c r="Y88" s="2"/>
    </row>
    <row r="89" spans="1:41" ht="21.95" customHeight="1" x14ac:dyDescent="0.25">
      <c r="A89" s="50"/>
      <c r="B89" s="51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U89" s="48"/>
      <c r="AB89" s="875"/>
      <c r="AC89" s="875"/>
      <c r="AD89" s="843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33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32" priority="659">
      <formula>$H2=0</formula>
    </cfRule>
  </conditionalFormatting>
  <conditionalFormatting sqref="K105:K200">
    <cfRule type="expression" dxfId="3231" priority="660">
      <formula>$J105=0</formula>
    </cfRule>
  </conditionalFormatting>
  <conditionalFormatting sqref="K105:K458">
    <cfRule type="expression" dxfId="3230" priority="701">
      <formula>$J105&lt;0</formula>
    </cfRule>
  </conditionalFormatting>
  <conditionalFormatting sqref="E59">
    <cfRule type="expression" dxfId="3229" priority="630">
      <formula>$H59=0</formula>
    </cfRule>
  </conditionalFormatting>
  <conditionalFormatting sqref="E5">
    <cfRule type="expression" dxfId="3228" priority="608">
      <formula>$H5=0</formula>
    </cfRule>
  </conditionalFormatting>
  <conditionalFormatting sqref="E60">
    <cfRule type="expression" dxfId="3227" priority="586">
      <formula>$H60=0</formula>
    </cfRule>
  </conditionalFormatting>
  <conditionalFormatting sqref="E62">
    <cfRule type="expression" dxfId="3226" priority="575">
      <formula>$H62=0</formula>
    </cfRule>
  </conditionalFormatting>
  <conditionalFormatting sqref="E61">
    <cfRule type="expression" dxfId="3225" priority="564">
      <formula>$H61=0</formula>
    </cfRule>
  </conditionalFormatting>
  <conditionalFormatting sqref="E8">
    <cfRule type="expression" dxfId="3224" priority="549">
      <formula>$H8=0</formula>
    </cfRule>
  </conditionalFormatting>
  <conditionalFormatting sqref="E63">
    <cfRule type="expression" dxfId="3223" priority="539">
      <formula>$H63=0</formula>
    </cfRule>
  </conditionalFormatting>
  <conditionalFormatting sqref="E20">
    <cfRule type="expression" dxfId="3222" priority="529">
      <formula>$H20=0</formula>
    </cfRule>
  </conditionalFormatting>
  <conditionalFormatting sqref="E64">
    <cfRule type="expression" dxfId="3221" priority="520">
      <formula>$H64=0</formula>
    </cfRule>
  </conditionalFormatting>
  <conditionalFormatting sqref="E65">
    <cfRule type="expression" dxfId="3220" priority="513">
      <formula>$H65=0</formula>
    </cfRule>
  </conditionalFormatting>
  <conditionalFormatting sqref="E11">
    <cfRule type="expression" dxfId="3219" priority="504">
      <formula>$H11=0</formula>
    </cfRule>
  </conditionalFormatting>
  <conditionalFormatting sqref="E9">
    <cfRule type="expression" dxfId="3218" priority="497">
      <formula>$H9=0</formula>
    </cfRule>
  </conditionalFormatting>
  <conditionalFormatting sqref="E66">
    <cfRule type="expression" dxfId="3217" priority="488">
      <formula>$H66=0</formula>
    </cfRule>
  </conditionalFormatting>
  <conditionalFormatting sqref="E10">
    <cfRule type="expression" dxfId="3216" priority="479">
      <formula>$H10=0</formula>
    </cfRule>
  </conditionalFormatting>
  <conditionalFormatting sqref="E26:E28 E30 E45:E49 E36:E43">
    <cfRule type="expression" dxfId="3215" priority="475">
      <formula>$H26=0</formula>
    </cfRule>
  </conditionalFormatting>
  <conditionalFormatting sqref="E29">
    <cfRule type="expression" dxfId="3214" priority="474">
      <formula>$H29=0</formula>
    </cfRule>
  </conditionalFormatting>
  <conditionalFormatting sqref="E31">
    <cfRule type="expression" dxfId="3213" priority="473">
      <formula>$H31=0</formula>
    </cfRule>
  </conditionalFormatting>
  <conditionalFormatting sqref="E32">
    <cfRule type="expression" dxfId="3212" priority="472">
      <formula>$H32=0</formula>
    </cfRule>
  </conditionalFormatting>
  <conditionalFormatting sqref="E44">
    <cfRule type="expression" dxfId="3211" priority="471">
      <formula>$H44=0</formula>
    </cfRule>
  </conditionalFormatting>
  <conditionalFormatting sqref="E35">
    <cfRule type="expression" dxfId="3210" priority="470">
      <formula>$H35=0</formula>
    </cfRule>
  </conditionalFormatting>
  <conditionalFormatting sqref="E33">
    <cfRule type="expression" dxfId="3209" priority="469">
      <formula>$H33=0</formula>
    </cfRule>
  </conditionalFormatting>
  <conditionalFormatting sqref="E34">
    <cfRule type="expression" dxfId="3208" priority="468">
      <formula>$H34=0</formula>
    </cfRule>
  </conditionalFormatting>
  <conditionalFormatting sqref="E67">
    <cfRule type="expression" dxfId="3207" priority="464">
      <formula>$H67=0</formula>
    </cfRule>
  </conditionalFormatting>
  <conditionalFormatting sqref="E69:E70">
    <cfRule type="expression" dxfId="3206" priority="457">
      <formula>$H69=0</formula>
    </cfRule>
  </conditionalFormatting>
  <conditionalFormatting sqref="E68">
    <cfRule type="expression" dxfId="3205" priority="450">
      <formula>$H68=0</formula>
    </cfRule>
  </conditionalFormatting>
  <conditionalFormatting sqref="E69:E70">
    <cfRule type="expression" dxfId="3204" priority="442">
      <formula>$H69=0</formula>
    </cfRule>
  </conditionalFormatting>
  <conditionalFormatting sqref="E71">
    <cfRule type="expression" dxfId="3203" priority="435">
      <formula>$H71=0</formula>
    </cfRule>
  </conditionalFormatting>
  <conditionalFormatting sqref="E72">
    <cfRule type="expression" dxfId="3202" priority="412">
      <formula>$H72=0</formula>
    </cfRule>
  </conditionalFormatting>
  <conditionalFormatting sqref="E72">
    <cfRule type="expression" dxfId="3201" priority="404">
      <formula>$H72=0</formula>
    </cfRule>
  </conditionalFormatting>
  <conditionalFormatting sqref="E74">
    <cfRule type="expression" dxfId="3200" priority="397">
      <formula>$H74=0</formula>
    </cfRule>
  </conditionalFormatting>
  <conditionalFormatting sqref="E73">
    <cfRule type="expression" dxfId="3199" priority="390">
      <formula>$H73=0</formula>
    </cfRule>
  </conditionalFormatting>
  <conditionalFormatting sqref="E75">
    <cfRule type="expression" dxfId="3198" priority="373">
      <formula>$H75=0</formula>
    </cfRule>
  </conditionalFormatting>
  <conditionalFormatting sqref="E7">
    <cfRule type="expression" dxfId="3197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96" priority="349">
      <formula>$H76=0</formula>
    </cfRule>
  </conditionalFormatting>
  <conditionalFormatting sqref="E77">
    <cfRule type="expression" dxfId="3195" priority="336">
      <formula>$H77=0</formula>
    </cfRule>
  </conditionalFormatting>
  <conditionalFormatting sqref="E78">
    <cfRule type="expression" dxfId="3194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93" priority="310">
      <formula>$H79=0</formula>
    </cfRule>
  </conditionalFormatting>
  <conditionalFormatting sqref="E80">
    <cfRule type="expression" dxfId="3192" priority="300">
      <formula>$H80=0</formula>
    </cfRule>
  </conditionalFormatting>
  <conditionalFormatting sqref="E81">
    <cfRule type="expression" dxfId="3191" priority="290">
      <formula>$H81=0</formula>
    </cfRule>
  </conditionalFormatting>
  <conditionalFormatting sqref="E82">
    <cfRule type="expression" dxfId="3190" priority="280">
      <formula>$H82=0</formula>
    </cfRule>
  </conditionalFormatting>
  <conditionalFormatting sqref="E83">
    <cfRule type="expression" dxfId="3189" priority="270">
      <formula>$H83=0</formula>
    </cfRule>
  </conditionalFormatting>
  <conditionalFormatting sqref="E84">
    <cfRule type="expression" dxfId="3188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87" priority="249">
      <formula>$H85=0</formula>
    </cfRule>
  </conditionalFormatting>
  <conditionalFormatting sqref="R105:R1048576">
    <cfRule type="expression" dxfId="3186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85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84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83" priority="214">
      <formula>K3&gt;0</formula>
    </cfRule>
    <cfRule type="expression" dxfId="3182" priority="215">
      <formula>K3&lt;0</formula>
    </cfRule>
  </conditionalFormatting>
  <conditionalFormatting sqref="K2 K4 K6 K8 K10 K12 K14 K16 K18 K20 K22 K24 K26 K28 K30">
    <cfRule type="expression" dxfId="3181" priority="212">
      <formula>K2&gt;0</formula>
    </cfRule>
    <cfRule type="expression" dxfId="3180" priority="213">
      <formula>K2&lt;0</formula>
    </cfRule>
  </conditionalFormatting>
  <conditionalFormatting sqref="K23 K25 K27 K29">
    <cfRule type="expression" dxfId="3179" priority="210">
      <formula>K23&gt;0</formula>
    </cfRule>
    <cfRule type="expression" dxfId="3178" priority="211">
      <formula>K23&lt;0</formula>
    </cfRule>
  </conditionalFormatting>
  <conditionalFormatting sqref="K31 K33 K40 K35 K42 K37:K38">
    <cfRule type="expression" dxfId="3177" priority="208">
      <formula>K31&gt;0</formula>
    </cfRule>
    <cfRule type="expression" dxfId="3176" priority="209">
      <formula>K31&lt;0</formula>
    </cfRule>
  </conditionalFormatting>
  <conditionalFormatting sqref="K32 K39 K34 K41 K36 K43">
    <cfRule type="expression" dxfId="3175" priority="206">
      <formula>K32&gt;0</formula>
    </cfRule>
    <cfRule type="expression" dxfId="3174" priority="207">
      <formula>K32&lt;0</formula>
    </cfRule>
  </conditionalFormatting>
  <conditionalFormatting sqref="K45 K47 K49 K51 K53">
    <cfRule type="expression" dxfId="3173" priority="204">
      <formula>K45&gt;0</formula>
    </cfRule>
    <cfRule type="expression" dxfId="3172" priority="205">
      <formula>K45&lt;0</formula>
    </cfRule>
  </conditionalFormatting>
  <conditionalFormatting sqref="K46 K48 K50 K52">
    <cfRule type="expression" dxfId="3171" priority="202">
      <formula>K46&gt;0</formula>
    </cfRule>
    <cfRule type="expression" dxfId="3170" priority="203">
      <formula>K46&lt;0</formula>
    </cfRule>
  </conditionalFormatting>
  <conditionalFormatting sqref="K54 K56 K58 K60">
    <cfRule type="expression" dxfId="3169" priority="200">
      <formula>K54&gt;0</formula>
    </cfRule>
    <cfRule type="expression" dxfId="3168" priority="201">
      <formula>K54&lt;0</formula>
    </cfRule>
  </conditionalFormatting>
  <conditionalFormatting sqref="K55 K57 K59">
    <cfRule type="expression" dxfId="3167" priority="198">
      <formula>K55&gt;0</formula>
    </cfRule>
    <cfRule type="expression" dxfId="3166" priority="199">
      <formula>K55&lt;0</formula>
    </cfRule>
  </conditionalFormatting>
  <conditionalFormatting sqref="K68 K70 K72 K74">
    <cfRule type="expression" dxfId="3165" priority="196">
      <formula>K68&gt;0</formula>
    </cfRule>
    <cfRule type="expression" dxfId="3164" priority="197">
      <formula>K68&lt;0</formula>
    </cfRule>
  </conditionalFormatting>
  <conditionalFormatting sqref="K69 K71 K73">
    <cfRule type="expression" dxfId="3163" priority="194">
      <formula>K69&gt;0</formula>
    </cfRule>
    <cfRule type="expression" dxfId="3162" priority="195">
      <formula>K69&lt;0</formula>
    </cfRule>
  </conditionalFormatting>
  <conditionalFormatting sqref="K75 K77 K79 K81 K83">
    <cfRule type="expression" dxfId="3161" priority="192">
      <formula>K75&gt;0</formula>
    </cfRule>
    <cfRule type="expression" dxfId="3160" priority="193">
      <formula>K75&lt;0</formula>
    </cfRule>
  </conditionalFormatting>
  <conditionalFormatting sqref="K76 K78 K80 K82">
    <cfRule type="expression" dxfId="3159" priority="190">
      <formula>K76&gt;0</formula>
    </cfRule>
    <cfRule type="expression" dxfId="3158" priority="191">
      <formula>K76&lt;0</formula>
    </cfRule>
  </conditionalFormatting>
  <conditionalFormatting sqref="K82 K84 K88">
    <cfRule type="expression" dxfId="3157" priority="188">
      <formula>K82&gt;0</formula>
    </cfRule>
    <cfRule type="expression" dxfId="3156" priority="189">
      <formula>K82&lt;0</formula>
    </cfRule>
  </conditionalFormatting>
  <conditionalFormatting sqref="K83 K85">
    <cfRule type="expression" dxfId="3155" priority="186">
      <formula>K83&gt;0</formula>
    </cfRule>
    <cfRule type="expression" dxfId="3154" priority="187">
      <formula>K83&lt;0</formula>
    </cfRule>
  </conditionalFormatting>
  <conditionalFormatting sqref="M105:M200">
    <cfRule type="expression" dxfId="3153" priority="184">
      <formula>$J105=0</formula>
    </cfRule>
  </conditionalFormatting>
  <conditionalFormatting sqref="M105:M458">
    <cfRule type="expression" dxfId="3152" priority="185">
      <formula>$J105&lt;0</formula>
    </cfRule>
  </conditionalFormatting>
  <conditionalFormatting sqref="M3 M5 M7 M9 M11 M13 M15 M17 M19 M21">
    <cfRule type="expression" dxfId="3151" priority="182">
      <formula>M3&gt;0</formula>
    </cfRule>
    <cfRule type="expression" dxfId="3150" priority="183">
      <formula>M3&lt;0</formula>
    </cfRule>
  </conditionalFormatting>
  <conditionalFormatting sqref="M2 M4 M6 M8 M10 M12 M14 M16 M18 M20 M22 M24 M26 M28 M30">
    <cfRule type="expression" dxfId="3149" priority="180">
      <formula>M2&gt;0</formula>
    </cfRule>
    <cfRule type="expression" dxfId="3148" priority="181">
      <formula>M2&lt;0</formula>
    </cfRule>
  </conditionalFormatting>
  <conditionalFormatting sqref="M23 M25 M27 M29">
    <cfRule type="expression" dxfId="3147" priority="178">
      <formula>M23&gt;0</formula>
    </cfRule>
    <cfRule type="expression" dxfId="3146" priority="179">
      <formula>M23&lt;0</formula>
    </cfRule>
  </conditionalFormatting>
  <conditionalFormatting sqref="M31 M33 M40 M35 M42 M37:M38">
    <cfRule type="expression" dxfId="3145" priority="176">
      <formula>M31&gt;0</formula>
    </cfRule>
    <cfRule type="expression" dxfId="3144" priority="177">
      <formula>M31&lt;0</formula>
    </cfRule>
  </conditionalFormatting>
  <conditionalFormatting sqref="M32 M39 M34 M41 M36 M43">
    <cfRule type="expression" dxfId="3143" priority="174">
      <formula>M32&gt;0</formula>
    </cfRule>
    <cfRule type="expression" dxfId="3142" priority="175">
      <formula>M32&lt;0</formula>
    </cfRule>
  </conditionalFormatting>
  <conditionalFormatting sqref="M45 M47 M49 M51 M53">
    <cfRule type="expression" dxfId="3141" priority="172">
      <formula>M45&gt;0</formula>
    </cfRule>
    <cfRule type="expression" dxfId="3140" priority="173">
      <formula>M45&lt;0</formula>
    </cfRule>
  </conditionalFormatting>
  <conditionalFormatting sqref="M46 M48 M50 M52">
    <cfRule type="expression" dxfId="3139" priority="170">
      <formula>M46&gt;0</formula>
    </cfRule>
    <cfRule type="expression" dxfId="3138" priority="171">
      <formula>M46&lt;0</formula>
    </cfRule>
  </conditionalFormatting>
  <conditionalFormatting sqref="M54 M56 M58 M60">
    <cfRule type="expression" dxfId="3137" priority="168">
      <formula>M54&gt;0</formula>
    </cfRule>
    <cfRule type="expression" dxfId="3136" priority="169">
      <formula>M54&lt;0</formula>
    </cfRule>
  </conditionalFormatting>
  <conditionalFormatting sqref="M55 M57 M59 M61">
    <cfRule type="expression" dxfId="3135" priority="166">
      <formula>M55&gt;0</formula>
    </cfRule>
    <cfRule type="expression" dxfId="3134" priority="167">
      <formula>M55&lt;0</formula>
    </cfRule>
  </conditionalFormatting>
  <conditionalFormatting sqref="M68 M70 M72 M74">
    <cfRule type="expression" dxfId="3133" priority="164">
      <formula>M68&gt;0</formula>
    </cfRule>
    <cfRule type="expression" dxfId="3132" priority="165">
      <formula>M68&lt;0</formula>
    </cfRule>
  </conditionalFormatting>
  <conditionalFormatting sqref="M67 M69 M71 M73">
    <cfRule type="expression" dxfId="3131" priority="162">
      <formula>M67&gt;0</formula>
    </cfRule>
    <cfRule type="expression" dxfId="3130" priority="163">
      <formula>M67&lt;0</formula>
    </cfRule>
  </conditionalFormatting>
  <conditionalFormatting sqref="M75 M77 M79 M81 M83">
    <cfRule type="expression" dxfId="3129" priority="160">
      <formula>M75&gt;0</formula>
    </cfRule>
    <cfRule type="expression" dxfId="3128" priority="161">
      <formula>M75&lt;0</formula>
    </cfRule>
  </conditionalFormatting>
  <conditionalFormatting sqref="M76 M78 M80 M82">
    <cfRule type="expression" dxfId="3127" priority="158">
      <formula>M76&gt;0</formula>
    </cfRule>
    <cfRule type="expression" dxfId="3126" priority="159">
      <formula>M76&lt;0</formula>
    </cfRule>
  </conditionalFormatting>
  <conditionalFormatting sqref="M82 M84 M88">
    <cfRule type="expression" dxfId="3125" priority="156">
      <formula>M82&gt;0</formula>
    </cfRule>
    <cfRule type="expression" dxfId="3124" priority="157">
      <formula>M82&lt;0</formula>
    </cfRule>
  </conditionalFormatting>
  <conditionalFormatting sqref="M83 M85">
    <cfRule type="expression" dxfId="3123" priority="154">
      <formula>M83&gt;0</formula>
    </cfRule>
    <cfRule type="expression" dxfId="3122" priority="155">
      <formula>M83&lt;0</formula>
    </cfRule>
  </conditionalFormatting>
  <conditionalFormatting sqref="L105:L200">
    <cfRule type="expression" dxfId="3121" priority="152">
      <formula>$J105=0</formula>
    </cfRule>
  </conditionalFormatting>
  <conditionalFormatting sqref="L105:L458">
    <cfRule type="expression" dxfId="3120" priority="153">
      <formula>$J105&lt;0</formula>
    </cfRule>
  </conditionalFormatting>
  <conditionalFormatting sqref="L3 L5 L7 L9 L11 L13 L15 L17 L19 L21">
    <cfRule type="expression" dxfId="3119" priority="150">
      <formula>L3&gt;0</formula>
    </cfRule>
    <cfRule type="expression" dxfId="3118" priority="151">
      <formula>L3&lt;0</formula>
    </cfRule>
  </conditionalFormatting>
  <conditionalFormatting sqref="L2 L4 L6 L8 L10 L12 L14 L16 L18 L20 L22 L24 L26 L28 L30">
    <cfRule type="expression" dxfId="3117" priority="148">
      <formula>L2&gt;0</formula>
    </cfRule>
    <cfRule type="expression" dxfId="3116" priority="149">
      <formula>L2&lt;0</formula>
    </cfRule>
  </conditionalFormatting>
  <conditionalFormatting sqref="L23 L25 L27 L29">
    <cfRule type="expression" dxfId="3115" priority="146">
      <formula>L23&gt;0</formula>
    </cfRule>
    <cfRule type="expression" dxfId="3114" priority="147">
      <formula>L23&lt;0</formula>
    </cfRule>
  </conditionalFormatting>
  <conditionalFormatting sqref="L31 L33 L40 L35 L42 L37:L38">
    <cfRule type="expression" dxfId="3113" priority="144">
      <formula>L31&gt;0</formula>
    </cfRule>
    <cfRule type="expression" dxfId="3112" priority="145">
      <formula>L31&lt;0</formula>
    </cfRule>
  </conditionalFormatting>
  <conditionalFormatting sqref="L32 L39 L34 L41 L36 L43">
    <cfRule type="expression" dxfId="3111" priority="142">
      <formula>L32&gt;0</formula>
    </cfRule>
    <cfRule type="expression" dxfId="3110" priority="143">
      <formula>L32&lt;0</formula>
    </cfRule>
  </conditionalFormatting>
  <conditionalFormatting sqref="L45 L47 L49 L51 L53">
    <cfRule type="expression" dxfId="3109" priority="140">
      <formula>L45&gt;0</formula>
    </cfRule>
    <cfRule type="expression" dxfId="3108" priority="141">
      <formula>L45&lt;0</formula>
    </cfRule>
  </conditionalFormatting>
  <conditionalFormatting sqref="L46 L48 L50 L52">
    <cfRule type="expression" dxfId="3107" priority="138">
      <formula>L46&gt;0</formula>
    </cfRule>
    <cfRule type="expression" dxfId="3106" priority="139">
      <formula>L46&lt;0</formula>
    </cfRule>
  </conditionalFormatting>
  <conditionalFormatting sqref="L54 L56 L58 L60 L62">
    <cfRule type="expression" dxfId="3105" priority="136">
      <formula>L54&gt;0</formula>
    </cfRule>
    <cfRule type="expression" dxfId="3104" priority="137">
      <formula>L54&lt;0</formula>
    </cfRule>
  </conditionalFormatting>
  <conditionalFormatting sqref="L55 L57 L59 L61">
    <cfRule type="expression" dxfId="3103" priority="134">
      <formula>L55&gt;0</formula>
    </cfRule>
    <cfRule type="expression" dxfId="3102" priority="135">
      <formula>L55&lt;0</formula>
    </cfRule>
  </conditionalFormatting>
  <conditionalFormatting sqref="L66 L68 L70 L72 L74">
    <cfRule type="expression" dxfId="3101" priority="132">
      <formula>L66&gt;0</formula>
    </cfRule>
    <cfRule type="expression" dxfId="3100" priority="133">
      <formula>L66&lt;0</formula>
    </cfRule>
  </conditionalFormatting>
  <conditionalFormatting sqref="L58:L79">
    <cfRule type="expression" dxfId="3099" priority="130">
      <formula>L58&gt;0</formula>
    </cfRule>
    <cfRule type="expression" dxfId="3098" priority="131">
      <formula>L58&lt;0</formula>
    </cfRule>
  </conditionalFormatting>
  <conditionalFormatting sqref="L75 L77 L79 L81 L83">
    <cfRule type="expression" dxfId="3097" priority="128">
      <formula>L75&gt;0</formula>
    </cfRule>
    <cfRule type="expression" dxfId="3096" priority="129">
      <formula>L75&lt;0</formula>
    </cfRule>
  </conditionalFormatting>
  <conditionalFormatting sqref="L76 L78 L80 L82">
    <cfRule type="expression" dxfId="3095" priority="126">
      <formula>L76&gt;0</formula>
    </cfRule>
    <cfRule type="expression" dxfId="3094" priority="127">
      <formula>L76&lt;0</formula>
    </cfRule>
  </conditionalFormatting>
  <conditionalFormatting sqref="L82 L84 L88">
    <cfRule type="expression" dxfId="3093" priority="124">
      <formula>L82&gt;0</formula>
    </cfRule>
    <cfRule type="expression" dxfId="3092" priority="125">
      <formula>L82&lt;0</formula>
    </cfRule>
  </conditionalFormatting>
  <conditionalFormatting sqref="L83 L85">
    <cfRule type="expression" dxfId="3091" priority="122">
      <formula>L83&gt;0</formula>
    </cfRule>
    <cfRule type="expression" dxfId="3090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89" priority="119">
      <formula>M44&gt;0</formula>
    </cfRule>
    <cfRule type="expression" dxfId="3088" priority="120">
      <formula>M44&lt;0</formula>
    </cfRule>
  </conditionalFormatting>
  <conditionalFormatting sqref="M62:M66">
    <cfRule type="expression" dxfId="3087" priority="117">
      <formula>M62&gt;0</formula>
    </cfRule>
    <cfRule type="expression" dxfId="3086" priority="118">
      <formula>M62&lt;0</formula>
    </cfRule>
  </conditionalFormatting>
  <conditionalFormatting sqref="E86">
    <cfRule type="expression" dxfId="3085" priority="116">
      <formula>$H86=0</formula>
    </cfRule>
  </conditionalFormatting>
  <conditionalFormatting sqref="K86">
    <cfRule type="expression" dxfId="3084" priority="114">
      <formula>K86&gt;0</formula>
    </cfRule>
    <cfRule type="expression" dxfId="3083" priority="115">
      <formula>K86&lt;0</formula>
    </cfRule>
  </conditionalFormatting>
  <conditionalFormatting sqref="M86">
    <cfRule type="expression" dxfId="3082" priority="112">
      <formula>M86&gt;0</formula>
    </cfRule>
    <cfRule type="expression" dxfId="3081" priority="113">
      <formula>M86&lt;0</formula>
    </cfRule>
  </conditionalFormatting>
  <conditionalFormatting sqref="L86">
    <cfRule type="expression" dxfId="3080" priority="110">
      <formula>L86&gt;0</formula>
    </cfRule>
    <cfRule type="expression" dxfId="3079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78" priority="104">
      <formula>K61&gt;0</formula>
    </cfRule>
    <cfRule type="expression" dxfId="3077" priority="105">
      <formula>K61&lt;0</formula>
    </cfRule>
  </conditionalFormatting>
  <conditionalFormatting sqref="K44">
    <cfRule type="expression" dxfId="3076" priority="102">
      <formula>K44&gt;0</formula>
    </cfRule>
    <cfRule type="expression" dxfId="3075" priority="103">
      <formula>K44&lt;0</formula>
    </cfRule>
  </conditionalFormatting>
  <conditionalFormatting sqref="E87">
    <cfRule type="expression" dxfId="3074" priority="101">
      <formula>$H87=0</formula>
    </cfRule>
  </conditionalFormatting>
  <conditionalFormatting sqref="K87">
    <cfRule type="expression" dxfId="3073" priority="99">
      <formula>K87&gt;0</formula>
    </cfRule>
    <cfRule type="expression" dxfId="3072" priority="100">
      <formula>K87&lt;0</formula>
    </cfRule>
  </conditionalFormatting>
  <conditionalFormatting sqref="M87">
    <cfRule type="expression" dxfId="3071" priority="97">
      <formula>M87&gt;0</formula>
    </cfRule>
    <cfRule type="expression" dxfId="3070" priority="98">
      <formula>M87&lt;0</formula>
    </cfRule>
  </conditionalFormatting>
  <conditionalFormatting sqref="L87">
    <cfRule type="expression" dxfId="3069" priority="95">
      <formula>L87&gt;0</formula>
    </cfRule>
    <cfRule type="expression" dxfId="3068" priority="96">
      <formula>L87&lt;0</formula>
    </cfRule>
  </conditionalFormatting>
  <conditionalFormatting sqref="E88">
    <cfRule type="expression" dxfId="3067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66" priority="82">
      <formula>$H89=0</formula>
    </cfRule>
  </conditionalFormatting>
  <conditionalFormatting sqref="E90">
    <cfRule type="expression" dxfId="3065" priority="81">
      <formula>$H90=0</formula>
    </cfRule>
  </conditionalFormatting>
  <conditionalFormatting sqref="E91">
    <cfRule type="expression" dxfId="3064" priority="80">
      <formula>$H91=0</formula>
    </cfRule>
  </conditionalFormatting>
  <conditionalFormatting sqref="K89">
    <cfRule type="expression" dxfId="3063" priority="78">
      <formula>K89&gt;0</formula>
    </cfRule>
    <cfRule type="expression" dxfId="3062" priority="79">
      <formula>K89&lt;0</formula>
    </cfRule>
  </conditionalFormatting>
  <conditionalFormatting sqref="K90">
    <cfRule type="expression" dxfId="3061" priority="76">
      <formula>K90&gt;0</formula>
    </cfRule>
    <cfRule type="expression" dxfId="3060" priority="77">
      <formula>K90&lt;0</formula>
    </cfRule>
  </conditionalFormatting>
  <conditionalFormatting sqref="K89 K91">
    <cfRule type="expression" dxfId="3059" priority="74">
      <formula>K89&gt;0</formula>
    </cfRule>
    <cfRule type="expression" dxfId="3058" priority="75">
      <formula>K89&lt;0</formula>
    </cfRule>
  </conditionalFormatting>
  <conditionalFormatting sqref="M89">
    <cfRule type="expression" dxfId="3057" priority="72">
      <formula>M89&gt;0</formula>
    </cfRule>
    <cfRule type="expression" dxfId="3056" priority="73">
      <formula>M89&lt;0</formula>
    </cfRule>
  </conditionalFormatting>
  <conditionalFormatting sqref="M90">
    <cfRule type="expression" dxfId="3055" priority="70">
      <formula>M90&gt;0</formula>
    </cfRule>
    <cfRule type="expression" dxfId="3054" priority="71">
      <formula>M90&lt;0</formula>
    </cfRule>
  </conditionalFormatting>
  <conditionalFormatting sqref="M89 M91">
    <cfRule type="expression" dxfId="3053" priority="68">
      <formula>M89&gt;0</formula>
    </cfRule>
    <cfRule type="expression" dxfId="3052" priority="69">
      <formula>M89&lt;0</formula>
    </cfRule>
  </conditionalFormatting>
  <conditionalFormatting sqref="L89">
    <cfRule type="expression" dxfId="3051" priority="66">
      <formula>L89&gt;0</formula>
    </cfRule>
    <cfRule type="expression" dxfId="3050" priority="67">
      <formula>L89&lt;0</formula>
    </cfRule>
  </conditionalFormatting>
  <conditionalFormatting sqref="L90">
    <cfRule type="expression" dxfId="3049" priority="64">
      <formula>L90&gt;0</formula>
    </cfRule>
    <cfRule type="expression" dxfId="3048" priority="65">
      <formula>L90&lt;0</formula>
    </cfRule>
  </conditionalFormatting>
  <conditionalFormatting sqref="L89 L91">
    <cfRule type="expression" dxfId="3047" priority="62">
      <formula>L89&gt;0</formula>
    </cfRule>
    <cfRule type="expression" dxfId="3046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45" priority="60">
      <formula>$H92=0</formula>
    </cfRule>
  </conditionalFormatting>
  <conditionalFormatting sqref="K92">
    <cfRule type="expression" dxfId="3044" priority="58">
      <formula>K92&gt;0</formula>
    </cfRule>
    <cfRule type="expression" dxfId="3043" priority="59">
      <formula>K92&lt;0</formula>
    </cfRule>
  </conditionalFormatting>
  <conditionalFormatting sqref="M92">
    <cfRule type="expression" dxfId="3042" priority="56">
      <formula>M92&gt;0</formula>
    </cfRule>
    <cfRule type="expression" dxfId="3041" priority="57">
      <formula>M92&lt;0</formula>
    </cfRule>
  </conditionalFormatting>
  <conditionalFormatting sqref="L92">
    <cfRule type="expression" dxfId="3040" priority="54">
      <formula>L92&gt;0</formula>
    </cfRule>
    <cfRule type="expression" dxfId="3039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38" priority="51">
      <formula>$H93=0</formula>
    </cfRule>
  </conditionalFormatting>
  <conditionalFormatting sqref="K93">
    <cfRule type="expression" dxfId="3037" priority="49">
      <formula>K93&gt;0</formula>
    </cfRule>
    <cfRule type="expression" dxfId="3036" priority="50">
      <formula>K93&lt;0</formula>
    </cfRule>
  </conditionalFormatting>
  <conditionalFormatting sqref="M93">
    <cfRule type="expression" dxfId="3035" priority="47">
      <formula>M93&gt;0</formula>
    </cfRule>
    <cfRule type="expression" dxfId="3034" priority="48">
      <formula>M93&lt;0</formula>
    </cfRule>
  </conditionalFormatting>
  <conditionalFormatting sqref="L93">
    <cfRule type="expression" dxfId="3033" priority="45">
      <formula>L93&gt;0</formula>
    </cfRule>
    <cfRule type="expression" dxfId="3032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31" priority="41">
      <formula>$H92=0</formula>
    </cfRule>
  </conditionalFormatting>
  <conditionalFormatting sqref="E93">
    <cfRule type="expression" dxfId="3030" priority="40">
      <formula>$H93=0</formula>
    </cfRule>
  </conditionalFormatting>
  <conditionalFormatting sqref="E94">
    <cfRule type="expression" dxfId="3029" priority="39">
      <formula>$H94=0</formula>
    </cfRule>
  </conditionalFormatting>
  <conditionalFormatting sqref="K92">
    <cfRule type="expression" dxfId="3028" priority="37">
      <formula>K92&gt;0</formula>
    </cfRule>
    <cfRule type="expression" dxfId="3027" priority="38">
      <formula>K92&lt;0</formula>
    </cfRule>
  </conditionalFormatting>
  <conditionalFormatting sqref="K93">
    <cfRule type="expression" dxfId="3026" priority="35">
      <formula>K93&gt;0</formula>
    </cfRule>
    <cfRule type="expression" dxfId="3025" priority="36">
      <formula>K93&lt;0</formula>
    </cfRule>
  </conditionalFormatting>
  <conditionalFormatting sqref="K92 K94">
    <cfRule type="expression" dxfId="3024" priority="33">
      <formula>K92&gt;0</formula>
    </cfRule>
    <cfRule type="expression" dxfId="3023" priority="34">
      <formula>K92&lt;0</formula>
    </cfRule>
  </conditionalFormatting>
  <conditionalFormatting sqref="M92">
    <cfRule type="expression" dxfId="3022" priority="31">
      <formula>M92&gt;0</formula>
    </cfRule>
    <cfRule type="expression" dxfId="3021" priority="32">
      <formula>M92&lt;0</formula>
    </cfRule>
  </conditionalFormatting>
  <conditionalFormatting sqref="M93">
    <cfRule type="expression" dxfId="3020" priority="29">
      <formula>M93&gt;0</formula>
    </cfRule>
    <cfRule type="expression" dxfId="3019" priority="30">
      <formula>M93&lt;0</formula>
    </cfRule>
  </conditionalFormatting>
  <conditionalFormatting sqref="M92 M94">
    <cfRule type="expression" dxfId="3018" priority="27">
      <formula>M92&gt;0</formula>
    </cfRule>
    <cfRule type="expression" dxfId="3017" priority="28">
      <formula>M92&lt;0</formula>
    </cfRule>
  </conditionalFormatting>
  <conditionalFormatting sqref="L92">
    <cfRule type="expression" dxfId="3016" priority="25">
      <formula>L92&gt;0</formula>
    </cfRule>
    <cfRule type="expression" dxfId="3015" priority="26">
      <formula>L92&lt;0</formula>
    </cfRule>
  </conditionalFormatting>
  <conditionalFormatting sqref="L93">
    <cfRule type="expression" dxfId="3014" priority="23">
      <formula>L93&gt;0</formula>
    </cfRule>
    <cfRule type="expression" dxfId="3013" priority="24">
      <formula>L93&lt;0</formula>
    </cfRule>
  </conditionalFormatting>
  <conditionalFormatting sqref="L92 L94">
    <cfRule type="expression" dxfId="3012" priority="21">
      <formula>L92&gt;0</formula>
    </cfRule>
    <cfRule type="expression" dxfId="3011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10" priority="19">
      <formula>$H95=0</formula>
    </cfRule>
  </conditionalFormatting>
  <conditionalFormatting sqref="K95">
    <cfRule type="expression" dxfId="3009" priority="17">
      <formula>K95&gt;0</formula>
    </cfRule>
    <cfRule type="expression" dxfId="3008" priority="18">
      <formula>K95&lt;0</formula>
    </cfRule>
  </conditionalFormatting>
  <conditionalFormatting sqref="M95">
    <cfRule type="expression" dxfId="3007" priority="15">
      <formula>M95&gt;0</formula>
    </cfRule>
    <cfRule type="expression" dxfId="3006" priority="16">
      <formula>M95&lt;0</formula>
    </cfRule>
  </conditionalFormatting>
  <conditionalFormatting sqref="L95">
    <cfRule type="expression" dxfId="3005" priority="13">
      <formula>L95&gt;0</formula>
    </cfRule>
    <cfRule type="expression" dxfId="3004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03" priority="10">
      <formula>$H96=0</formula>
    </cfRule>
  </conditionalFormatting>
  <conditionalFormatting sqref="K96">
    <cfRule type="expression" dxfId="3002" priority="8">
      <formula>K96&gt;0</formula>
    </cfRule>
    <cfRule type="expression" dxfId="3001" priority="9">
      <formula>K96&lt;0</formula>
    </cfRule>
  </conditionalFormatting>
  <conditionalFormatting sqref="M96">
    <cfRule type="expression" dxfId="3000" priority="6">
      <formula>M96&gt;0</formula>
    </cfRule>
    <cfRule type="expression" dxfId="2999" priority="7">
      <formula>M96&lt;0</formula>
    </cfRule>
  </conditionalFormatting>
  <conditionalFormatting sqref="L96">
    <cfRule type="expression" dxfId="2998" priority="4">
      <formula>L96&gt;0</formula>
    </cfRule>
    <cfRule type="expression" dxfId="2997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2" location="BIIB!A1" display="BIIB"/>
    <hyperlink ref="E33" location="MYL!A1" display="MYL"/>
    <hyperlink ref="E34" location="SIG!A1" display="SIG"/>
    <hyperlink ref="E27" location="ABC!A1" display="ABC"/>
    <hyperlink ref="E10" location="NVR!A1" display="NVR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40" location="AOBC!A1" display="AOBC"/>
    <hyperlink ref="E41" location="LUV!A1" display="LUV"/>
    <hyperlink ref="E42" location="CCE!A1" display="CCE"/>
    <hyperlink ref="E43" location="BMY!A1" display="BMY"/>
    <hyperlink ref="E22" location="DWDP!A1" display="DWDP"/>
    <hyperlink ref="E44" location="GPS!A1" display="GPS"/>
    <hyperlink ref="E45" location="AKAM!A1" display="AKAM"/>
    <hyperlink ref="E46" location="ARNC!A1" display="ARNC"/>
    <hyperlink ref="E6" location="IEMG!A1" display="IEMG"/>
    <hyperlink ref="E16" location="CVS!A1" display="CVS"/>
    <hyperlink ref="E47" location="ADBE!A1" display="ADBE"/>
    <hyperlink ref="E25" location="FDX!A1" display="FDX"/>
    <hyperlink ref="E23" location="PPC!A1" display="PPC"/>
    <hyperlink ref="E26" location="XLB!A1" display="XLB"/>
    <hyperlink ref="E9" location="TCEHY!A1" display="TCEHY"/>
    <hyperlink ref="E2" location="MRO!A1" display="MRO"/>
    <hyperlink ref="E30" location="GE!A1" display="GE"/>
    <hyperlink ref="E11" location="XRAY!A1" display="XRAY"/>
    <hyperlink ref="E48" location="XLP!A1" display="XLP"/>
    <hyperlink ref="E20" location="KR!A1" display="KR"/>
    <hyperlink ref="E49" location="F!A1" display="F"/>
    <hyperlink ref="E50" location="JNJ!A1" display="JNJ"/>
    <hyperlink ref="E51" location="ULTA!A1" display="ULTA"/>
    <hyperlink ref="E13" location="FRC!A1" display="FRC"/>
    <hyperlink ref="E52" location="AAP!A1" display="AAP"/>
    <hyperlink ref="E29" location="CMCSA!A1" display="CMCSA"/>
    <hyperlink ref="E53" location="XEC!A1" display="XEC"/>
    <hyperlink ref="E7" location="WRK!A1" display="WRK"/>
    <hyperlink ref="E54" location="MO!A1" display="MO"/>
    <hyperlink ref="E3" location="T!A1" display="T"/>
    <hyperlink ref="E55" location="COST!A1" display="COST"/>
    <hyperlink ref="E56" location="CPN!A1" display="CPN"/>
    <hyperlink ref="E57" location="EW!A1" display="EW"/>
    <hyperlink ref="E58" location="TJX!A1" display="TJX"/>
    <hyperlink ref="E21" location="QQQ!A1" display="QQQ"/>
    <hyperlink ref="E59" location="WBA!A1" display="WBA"/>
    <hyperlink ref="E60" location="AZO!A1" display="AZO"/>
    <hyperlink ref="E61" location="FL!A1" display="FL"/>
    <hyperlink ref="E12" location="MLM!A1" display="MLM"/>
    <hyperlink ref="E5" location="KHC!A1" display="KHC"/>
    <hyperlink ref="E62" location="KBWY!A1" display="KBWY"/>
    <hyperlink ref="E19" location="AYI!A1" display="AYI"/>
    <hyperlink ref="E63" location="DIA!A1" display="DIA"/>
    <hyperlink ref="E64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28" location="HAS!A1" display="HAS"/>
    <hyperlink ref="E68" location="HSIC!A1" display="HSIC"/>
    <hyperlink ref="E17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18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5" location="CAH!A1" display="CAH"/>
    <hyperlink ref="E24" location="DAL!A1" display="DAL"/>
    <hyperlink ref="E31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4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1"/>
  <sheetViews>
    <sheetView zoomScaleNormal="100" workbookViewId="0">
      <pane ySplit="1" topLeftCell="A758" activePane="bottomLeft" state="frozen"/>
      <selection pane="bottomLeft" activeCell="AA115" sqref="AA11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109057.68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:A771" si="370">B738-$B$2</f>
        <v>1134</v>
      </c>
      <c r="B738" s="169">
        <v>43367</v>
      </c>
      <c r="C738" s="211">
        <v>2919.37</v>
      </c>
      <c r="D738" s="168">
        <f t="shared" ref="D738:D771" si="371">(C738-C737)/C737</f>
        <v>-3.5157543341059511E-3</v>
      </c>
      <c r="E738" s="205">
        <f t="shared" ref="E738:E770" si="372">(C738-$C$2)/$C$2</f>
        <v>0.38856281273187337</v>
      </c>
      <c r="F738" s="215">
        <v>7993.24</v>
      </c>
      <c r="G738" s="168">
        <f t="shared" ref="G738:G771" si="373">(F738-F737)/F737</f>
        <v>7.8753466592378367E-4</v>
      </c>
      <c r="H738" s="199">
        <f t="shared" ref="H738:H770" si="374">(F738-F$2)/F$2</f>
        <v>0.56985682581456099</v>
      </c>
      <c r="I738" s="822">
        <v>418954.22</v>
      </c>
      <c r="J738" s="170">
        <v>300000</v>
      </c>
      <c r="K738" s="170">
        <f t="shared" ref="K738:K770" si="375">I738-I737-J738+J737</f>
        <v>-2535.7900000000373</v>
      </c>
      <c r="L738" s="168">
        <f t="shared" ref="L738:L770" si="376">K738/I737</f>
        <v>-6.0162517256341077E-3</v>
      </c>
      <c r="M738" s="178">
        <f t="shared" ref="M738:M770" si="377">I738-J738</f>
        <v>118954.21999999997</v>
      </c>
      <c r="N738" s="180">
        <f t="shared" ref="N738:N770" si="378">M738/J738</f>
        <v>0.39651406666666655</v>
      </c>
      <c r="O738" s="179">
        <f t="shared" ref="O738:O745" si="379">N738/(A738/365.25)</f>
        <v>0.1277131947530864</v>
      </c>
      <c r="P738" s="178" t="b">
        <f t="shared" ref="P738:P770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>I738-R738</f>
        <v>154166.83999999997</v>
      </c>
      <c r="T738" s="170">
        <v>-33650</v>
      </c>
      <c r="U738" s="170">
        <f t="shared" ref="U738:U770" si="381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:X770" si="382">E738/(A738/365.25)/V738</f>
        <v>0.91682971228726329</v>
      </c>
      <c r="Y738" s="171">
        <f t="shared" ref="Y738:Y770" si="383">O738/W738</f>
        <v>0.49105496180756564</v>
      </c>
      <c r="Z738" s="784">
        <f t="shared" ref="Z738:Z770" si="384">-(E738-N738)</f>
        <v>7.9512539347931788E-3</v>
      </c>
    </row>
    <row r="739" spans="1:26" ht="20.100000000000001" customHeight="1" x14ac:dyDescent="0.25">
      <c r="A739" s="160">
        <f t="shared" si="370"/>
        <v>1135</v>
      </c>
      <c r="B739" s="169">
        <v>43368</v>
      </c>
      <c r="C739" s="211">
        <v>2915.56</v>
      </c>
      <c r="D739" s="168">
        <f t="shared" si="371"/>
        <v>-1.3050760951849015E-3</v>
      </c>
      <c r="E739" s="205">
        <f t="shared" si="372"/>
        <v>0.38675063259831427</v>
      </c>
      <c r="F739" s="215">
        <v>8007.47</v>
      </c>
      <c r="G739" s="168">
        <f t="shared" si="373"/>
        <v>1.7802543148961465E-3</v>
      </c>
      <c r="H739" s="199">
        <f t="shared" si="374"/>
        <v>0.57265157020248647</v>
      </c>
      <c r="I739" s="822">
        <v>417620.33</v>
      </c>
      <c r="J739" s="170">
        <v>300000</v>
      </c>
      <c r="K739" s="170">
        <f t="shared" si="375"/>
        <v>-1333.8899999999558</v>
      </c>
      <c r="L739" s="168">
        <f t="shared" si="376"/>
        <v>-3.1838562218085686E-3</v>
      </c>
      <c r="M739" s="178">
        <f t="shared" si="377"/>
        <v>117620.33000000002</v>
      </c>
      <c r="N739" s="180">
        <f t="shared" si="378"/>
        <v>0.39206776666666671</v>
      </c>
      <c r="O739" s="179">
        <f t="shared" si="379"/>
        <v>0.12616982535242294</v>
      </c>
      <c r="P739" s="178" t="b">
        <f t="shared" si="380"/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>I739-R739</f>
        <v>146041.64000000001</v>
      </c>
      <c r="T739" s="170">
        <v>-33481</v>
      </c>
      <c r="U739" s="170">
        <f t="shared" si="381"/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si="382"/>
        <v>0.91234301426780873</v>
      </c>
      <c r="Y739" s="171">
        <f t="shared" si="383"/>
        <v>0.48543226710241361</v>
      </c>
      <c r="Z739" s="784">
        <f t="shared" si="384"/>
        <v>5.317134068352436E-3</v>
      </c>
    </row>
    <row r="740" spans="1:26" ht="20.100000000000001" customHeight="1" x14ac:dyDescent="0.25">
      <c r="A740" s="160">
        <f t="shared" si="370"/>
        <v>1136</v>
      </c>
      <c r="B740" s="169">
        <v>43369</v>
      </c>
      <c r="C740" s="211">
        <v>2905.97</v>
      </c>
      <c r="D740" s="168">
        <f t="shared" si="371"/>
        <v>-3.2892480346829239E-3</v>
      </c>
      <c r="E740" s="205">
        <f t="shared" si="372"/>
        <v>0.38218926580544499</v>
      </c>
      <c r="F740" s="215">
        <v>7990.36</v>
      </c>
      <c r="G740" s="168">
        <f t="shared" si="373"/>
        <v>-2.1367548052007167E-3</v>
      </c>
      <c r="H740" s="199">
        <f t="shared" si="374"/>
        <v>0.56929119940294992</v>
      </c>
      <c r="I740" s="822">
        <v>416840.38</v>
      </c>
      <c r="J740" s="170">
        <v>300000</v>
      </c>
      <c r="K740" s="170">
        <f t="shared" si="375"/>
        <v>-779.95000000001164</v>
      </c>
      <c r="L740" s="168">
        <f t="shared" si="376"/>
        <v>-1.8676054396106903E-3</v>
      </c>
      <c r="M740" s="178">
        <f t="shared" si="377"/>
        <v>116840.38</v>
      </c>
      <c r="N740" s="180">
        <f t="shared" si="378"/>
        <v>0.38946793333333335</v>
      </c>
      <c r="O740" s="179">
        <f t="shared" si="379"/>
        <v>0.12522285444542253</v>
      </c>
      <c r="P740" s="178" t="b">
        <f t="shared" si="380"/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>I740-R740</f>
        <v>143850.59000000003</v>
      </c>
      <c r="T740" s="170">
        <v>-33533</v>
      </c>
      <c r="U740" s="170">
        <f t="shared" si="381"/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si="382"/>
        <v>0.90128319771569054</v>
      </c>
      <c r="Y740" s="171">
        <f t="shared" si="383"/>
        <v>0.48210813000810243</v>
      </c>
      <c r="Z740" s="784">
        <f t="shared" si="384"/>
        <v>7.2786675278883606E-3</v>
      </c>
    </row>
    <row r="741" spans="1:26" ht="20.100000000000001" customHeight="1" x14ac:dyDescent="0.25">
      <c r="A741" s="160">
        <f t="shared" si="370"/>
        <v>1137</v>
      </c>
      <c r="B741" s="169">
        <v>43370</v>
      </c>
      <c r="C741" s="211">
        <v>2914</v>
      </c>
      <c r="D741" s="168">
        <f t="shared" si="371"/>
        <v>2.7632769780831187E-3</v>
      </c>
      <c r="E741" s="205">
        <f t="shared" si="372"/>
        <v>0.38600863758299875</v>
      </c>
      <c r="F741" s="215">
        <v>8041.96</v>
      </c>
      <c r="G741" s="168">
        <f t="shared" si="373"/>
        <v>6.4577816268604126E-3</v>
      </c>
      <c r="H741" s="199">
        <f t="shared" si="374"/>
        <v>0.57942533927764805</v>
      </c>
      <c r="I741" s="822">
        <v>416479.53</v>
      </c>
      <c r="J741" s="170">
        <v>300000</v>
      </c>
      <c r="K741" s="170">
        <f t="shared" si="375"/>
        <v>-360.84999999997672</v>
      </c>
      <c r="L741" s="168">
        <f t="shared" si="376"/>
        <v>-8.6567908800000784E-4</v>
      </c>
      <c r="M741" s="178">
        <f t="shared" si="377"/>
        <v>116479.53000000003</v>
      </c>
      <c r="N741" s="180">
        <f t="shared" si="378"/>
        <v>0.38826510000000009</v>
      </c>
      <c r="O741" s="179">
        <f t="shared" si="379"/>
        <v>0.12472632170184698</v>
      </c>
      <c r="P741" s="178" t="b">
        <f t="shared" si="380"/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>I741-R741</f>
        <v>143850.54000000004</v>
      </c>
      <c r="T741" s="170">
        <v>-33650</v>
      </c>
      <c r="U741" s="170">
        <f t="shared" si="381"/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si="382"/>
        <v>0.91006254415262233</v>
      </c>
      <c r="Y741" s="171">
        <f t="shared" si="383"/>
        <v>0.48051926251996252</v>
      </c>
      <c r="Z741" s="784">
        <f t="shared" si="384"/>
        <v>2.256462417001337E-3</v>
      </c>
    </row>
    <row r="742" spans="1:26" ht="20.100000000000001" customHeight="1" x14ac:dyDescent="0.25">
      <c r="A742" s="160">
        <f t="shared" si="370"/>
        <v>1138</v>
      </c>
      <c r="B742" s="169">
        <v>43371</v>
      </c>
      <c r="C742" s="211">
        <v>2913.98</v>
      </c>
      <c r="D742" s="168">
        <f t="shared" si="371"/>
        <v>-6.8634179821488707E-6</v>
      </c>
      <c r="E742" s="205">
        <f t="shared" si="372"/>
        <v>0.38599912482639215</v>
      </c>
      <c r="F742" s="215">
        <v>8046.35</v>
      </c>
      <c r="G742" s="168">
        <f t="shared" si="373"/>
        <v>5.4588682361020541E-4</v>
      </c>
      <c r="H742" s="199">
        <f t="shared" si="374"/>
        <v>0.58028752675923578</v>
      </c>
      <c r="I742" s="869">
        <v>416216.28</v>
      </c>
      <c r="J742" s="170">
        <v>300000</v>
      </c>
      <c r="K742" s="170">
        <f t="shared" si="375"/>
        <v>-263.25</v>
      </c>
      <c r="L742" s="168">
        <f t="shared" si="376"/>
        <v>-6.3208388657180813E-4</v>
      </c>
      <c r="M742" s="462">
        <f t="shared" si="377"/>
        <v>116216.28000000003</v>
      </c>
      <c r="N742" s="180">
        <f t="shared" si="378"/>
        <v>0.38738760000000011</v>
      </c>
      <c r="O742" s="179">
        <f t="shared" si="379"/>
        <v>0.12433507987697719</v>
      </c>
      <c r="P742" s="178" t="b">
        <f t="shared" si="380"/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385">I742-R742</f>
        <v>148540.88</v>
      </c>
      <c r="T742" s="170">
        <v>-33845</v>
      </c>
      <c r="U742" s="170">
        <f t="shared" si="381"/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si="382"/>
        <v>0.90985427157821597</v>
      </c>
      <c r="Y742" s="171">
        <f t="shared" si="383"/>
        <v>0.47933432947562815</v>
      </c>
      <c r="Z742" s="784">
        <f t="shared" si="384"/>
        <v>1.3884751736079615E-3</v>
      </c>
    </row>
    <row r="743" spans="1:26" ht="20.100000000000001" customHeight="1" x14ac:dyDescent="0.25">
      <c r="A743" s="160">
        <f t="shared" si="370"/>
        <v>1141</v>
      </c>
      <c r="B743" s="169">
        <v>43374</v>
      </c>
      <c r="C743" s="211">
        <v>2924.59</v>
      </c>
      <c r="D743" s="168">
        <f t="shared" si="371"/>
        <v>3.6410682297064933E-3</v>
      </c>
      <c r="E743" s="205">
        <f t="shared" si="372"/>
        <v>0.39104564220619853</v>
      </c>
      <c r="F743" s="215">
        <v>8037.3</v>
      </c>
      <c r="G743" s="168">
        <f t="shared" si="373"/>
        <v>-1.1247335748507312E-3</v>
      </c>
      <c r="H743" s="199">
        <f t="shared" si="374"/>
        <v>0.57851012431997184</v>
      </c>
      <c r="I743" s="822">
        <v>417593.36</v>
      </c>
      <c r="J743" s="170">
        <v>300000</v>
      </c>
      <c r="K743" s="170">
        <f t="shared" si="375"/>
        <v>1377.0799999999581</v>
      </c>
      <c r="L743" s="168">
        <f t="shared" si="376"/>
        <v>3.3085683241413765E-3</v>
      </c>
      <c r="M743" s="178">
        <f t="shared" si="377"/>
        <v>117593.35999999999</v>
      </c>
      <c r="N743" s="180">
        <f t="shared" si="378"/>
        <v>0.39197786666666662</v>
      </c>
      <c r="O743" s="179">
        <f t="shared" si="379"/>
        <v>0.12547757738825591</v>
      </c>
      <c r="P743" s="178" t="b">
        <f t="shared" si="380"/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385"/>
        <v>155137.68</v>
      </c>
      <c r="T743" s="170">
        <v>-33676</v>
      </c>
      <c r="U743" s="170">
        <f t="shared" si="381"/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si="382"/>
        <v>0.91986337133927398</v>
      </c>
      <c r="Y743" s="171">
        <f t="shared" si="383"/>
        <v>0.48405752084766229</v>
      </c>
      <c r="Z743" s="784">
        <f t="shared" si="384"/>
        <v>9.322244604680896E-4</v>
      </c>
    </row>
    <row r="744" spans="1:26" ht="20.100000000000001" customHeight="1" x14ac:dyDescent="0.25">
      <c r="A744" s="160">
        <f t="shared" si="370"/>
        <v>1142</v>
      </c>
      <c r="B744" s="169">
        <v>43375</v>
      </c>
      <c r="C744" s="211">
        <v>2923.43</v>
      </c>
      <c r="D744" s="168">
        <f t="shared" si="371"/>
        <v>-3.9663679353355827E-4</v>
      </c>
      <c r="E744" s="205">
        <f t="shared" si="372"/>
        <v>0.39049390232301506</v>
      </c>
      <c r="F744" s="215">
        <v>7999.54</v>
      </c>
      <c r="G744" s="168">
        <f t="shared" si="373"/>
        <v>-4.6980951314496431E-3</v>
      </c>
      <c r="H744" s="199">
        <f t="shared" si="374"/>
        <v>0.5710941335899602</v>
      </c>
      <c r="I744" s="822">
        <v>417774.27</v>
      </c>
      <c r="J744" s="170">
        <v>300000</v>
      </c>
      <c r="K744" s="170">
        <f t="shared" si="375"/>
        <v>180.9100000000326</v>
      </c>
      <c r="L744" s="168">
        <f t="shared" si="376"/>
        <v>4.3322048990441944E-4</v>
      </c>
      <c r="M744" s="178">
        <f t="shared" si="377"/>
        <v>117774.27000000002</v>
      </c>
      <c r="N744" s="180">
        <f t="shared" si="378"/>
        <v>0.39258090000000007</v>
      </c>
      <c r="O744" s="179">
        <f t="shared" si="379"/>
        <v>0.12556057243870405</v>
      </c>
      <c r="P744" s="178" t="b">
        <f t="shared" si="380"/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385"/>
        <v>155137.64000000001</v>
      </c>
      <c r="T744" s="170">
        <v>-33702</v>
      </c>
      <c r="U744" s="170">
        <f t="shared" si="381"/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si="382"/>
        <v>0.9183745423947578</v>
      </c>
      <c r="Y744" s="171">
        <f t="shared" si="383"/>
        <v>0.48470479333269934</v>
      </c>
      <c r="Z744" s="784">
        <f t="shared" si="384"/>
        <v>2.0869976769850029E-3</v>
      </c>
    </row>
    <row r="745" spans="1:26" ht="20.100000000000001" customHeight="1" x14ac:dyDescent="0.25">
      <c r="A745" s="160">
        <f t="shared" si="370"/>
        <v>1143</v>
      </c>
      <c r="B745" s="169">
        <v>43376</v>
      </c>
      <c r="C745" s="211">
        <v>2925.51</v>
      </c>
      <c r="D745" s="168">
        <f t="shared" si="371"/>
        <v>7.1149300650276632E-4</v>
      </c>
      <c r="E745" s="205">
        <f t="shared" si="372"/>
        <v>0.39148322901010263</v>
      </c>
      <c r="F745" s="215">
        <v>8025.08</v>
      </c>
      <c r="G745" s="168">
        <f t="shared" si="373"/>
        <v>3.1926835793058056E-3</v>
      </c>
      <c r="H745" s="199">
        <f t="shared" si="374"/>
        <v>0.57611014003181649</v>
      </c>
      <c r="I745" s="822">
        <v>417130.14</v>
      </c>
      <c r="J745" s="170">
        <v>300000</v>
      </c>
      <c r="K745" s="170">
        <f t="shared" si="375"/>
        <v>-644.13000000000466</v>
      </c>
      <c r="L745" s="168">
        <f t="shared" si="376"/>
        <v>-1.54181347740732E-3</v>
      </c>
      <c r="M745" s="178">
        <f t="shared" si="377"/>
        <v>117130.14000000001</v>
      </c>
      <c r="N745" s="180">
        <f t="shared" si="378"/>
        <v>0.39043380000000005</v>
      </c>
      <c r="O745" s="179">
        <f t="shared" si="379"/>
        <v>0.12476460669291341</v>
      </c>
      <c r="P745" s="178" t="b">
        <f t="shared" si="380"/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385"/>
        <v>155144.93000000002</v>
      </c>
      <c r="T745" s="170">
        <v>-33690</v>
      </c>
      <c r="U745" s="170">
        <f t="shared" si="381"/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si="382"/>
        <v>0.9205158100379941</v>
      </c>
      <c r="Y745" s="171">
        <f t="shared" si="383"/>
        <v>0.48195099868692581</v>
      </c>
      <c r="Z745" s="784">
        <f t="shared" si="384"/>
        <v>-1.0494290101025761E-3</v>
      </c>
    </row>
    <row r="746" spans="1:26" ht="20.100000000000001" customHeight="1" x14ac:dyDescent="0.25">
      <c r="A746" s="160">
        <f t="shared" si="370"/>
        <v>1144</v>
      </c>
      <c r="B746" s="169">
        <v>43377</v>
      </c>
      <c r="C746" s="211">
        <v>2901.61</v>
      </c>
      <c r="D746" s="168">
        <f t="shared" si="371"/>
        <v>-8.1695157425543206E-3</v>
      </c>
      <c r="E746" s="205">
        <f t="shared" si="372"/>
        <v>0.38011548486520425</v>
      </c>
      <c r="F746" s="215">
        <v>7879.51</v>
      </c>
      <c r="G746" s="168">
        <f t="shared" si="373"/>
        <v>-1.8139383034187787E-2</v>
      </c>
      <c r="H746" s="199">
        <f t="shared" si="374"/>
        <v>0.54752047449771202</v>
      </c>
      <c r="I746" s="822">
        <v>415878.56</v>
      </c>
      <c r="J746" s="170">
        <v>300000</v>
      </c>
      <c r="K746" s="170">
        <f t="shared" si="375"/>
        <v>-1251.5800000000163</v>
      </c>
      <c r="L746" s="168">
        <f t="shared" si="376"/>
        <v>-3.0004544864583897E-3</v>
      </c>
      <c r="M746" s="178">
        <f t="shared" si="377"/>
        <v>115878.56</v>
      </c>
      <c r="N746" s="180">
        <f t="shared" si="378"/>
        <v>0.38626186666666668</v>
      </c>
      <c r="O746" s="179">
        <f t="shared" ref="O746:O751" si="386">N746/(A746/365.25)</f>
        <v>0.12332355489510489</v>
      </c>
      <c r="P746" s="178" t="b">
        <f t="shared" si="380"/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385"/>
        <v>143350.69</v>
      </c>
      <c r="T746" s="170">
        <v>-34275</v>
      </c>
      <c r="U746" s="170">
        <f t="shared" si="381"/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si="382"/>
        <v>0.89299307877467815</v>
      </c>
      <c r="Y746" s="171">
        <f t="shared" si="383"/>
        <v>0.47668903525874184</v>
      </c>
      <c r="Z746" s="784">
        <f t="shared" si="384"/>
        <v>6.1463818014624305E-3</v>
      </c>
    </row>
    <row r="747" spans="1:26" ht="20.100000000000001" customHeight="1" x14ac:dyDescent="0.25">
      <c r="A747" s="160">
        <f t="shared" si="370"/>
        <v>1145</v>
      </c>
      <c r="B747" s="169">
        <v>43378</v>
      </c>
      <c r="C747" s="211">
        <v>2885.57</v>
      </c>
      <c r="D747" s="168">
        <f t="shared" si="371"/>
        <v>-5.5279655088037206E-3</v>
      </c>
      <c r="E747" s="205">
        <f t="shared" si="372"/>
        <v>0.37248625406670349</v>
      </c>
      <c r="F747" s="215">
        <v>7788.44</v>
      </c>
      <c r="G747" s="168">
        <f t="shared" si="373"/>
        <v>-1.1557825296243119E-2</v>
      </c>
      <c r="H747" s="199">
        <f t="shared" si="374"/>
        <v>0.52963450321110828</v>
      </c>
      <c r="I747" s="822">
        <v>413387.15</v>
      </c>
      <c r="J747" s="170">
        <v>300000</v>
      </c>
      <c r="K747" s="170">
        <f t="shared" si="375"/>
        <v>-2491.4099999999744</v>
      </c>
      <c r="L747" s="168">
        <f t="shared" si="376"/>
        <v>-5.9907151741603951E-3</v>
      </c>
      <c r="M747" s="178">
        <f t="shared" si="377"/>
        <v>113387.15000000002</v>
      </c>
      <c r="N747" s="180">
        <f t="shared" si="378"/>
        <v>0.37795716666666673</v>
      </c>
      <c r="O747" s="179">
        <f t="shared" si="386"/>
        <v>0.12056668569868999</v>
      </c>
      <c r="P747" s="178" t="b">
        <f t="shared" si="380"/>
        <v>0</v>
      </c>
      <c r="Q747" s="180">
        <f>COUNTIF(P$2:P747, TRUE)/(COUNTIF(P$2:P747,FALSE) + COUNTIF(P$2:P747, TRUE))</f>
        <v>0.49329758713136729</v>
      </c>
      <c r="R747" s="871">
        <v>282588.67</v>
      </c>
      <c r="S747" s="170">
        <f t="shared" si="385"/>
        <v>130798.48000000004</v>
      </c>
      <c r="T747" s="170">
        <v>-35819</v>
      </c>
      <c r="U747" s="170">
        <f t="shared" si="381"/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si="382"/>
        <v>0.87460545107447674</v>
      </c>
      <c r="Y747" s="171">
        <f t="shared" si="383"/>
        <v>0.46629400024201118</v>
      </c>
      <c r="Z747" s="784">
        <f t="shared" si="384"/>
        <v>5.4709125999632402E-3</v>
      </c>
    </row>
    <row r="748" spans="1:26" ht="20.100000000000001" customHeight="1" x14ac:dyDescent="0.25">
      <c r="A748" s="160">
        <f t="shared" si="370"/>
        <v>1148</v>
      </c>
      <c r="B748" s="169">
        <v>43381</v>
      </c>
      <c r="C748" s="211">
        <v>2884.43</v>
      </c>
      <c r="D748" s="168">
        <f t="shared" si="371"/>
        <v>-3.9506925841352919E-4</v>
      </c>
      <c r="E748" s="205">
        <f t="shared" si="372"/>
        <v>0.37194402694012657</v>
      </c>
      <c r="F748" s="215">
        <v>7735.94</v>
      </c>
      <c r="G748" s="168">
        <f t="shared" si="373"/>
        <v>-6.7407593818531054E-3</v>
      </c>
      <c r="H748" s="199">
        <f t="shared" si="374"/>
        <v>0.51932360508278175</v>
      </c>
      <c r="I748" s="822">
        <v>415077.53</v>
      </c>
      <c r="J748" s="170">
        <v>300000</v>
      </c>
      <c r="K748" s="170">
        <f t="shared" si="375"/>
        <v>1690.3800000000047</v>
      </c>
      <c r="L748" s="168">
        <f t="shared" si="376"/>
        <v>4.0890966252821468E-3</v>
      </c>
      <c r="M748" s="178">
        <f t="shared" si="377"/>
        <v>115077.53000000003</v>
      </c>
      <c r="N748" s="180">
        <f t="shared" si="378"/>
        <v>0.38359176666666678</v>
      </c>
      <c r="O748" s="179">
        <f t="shared" si="386"/>
        <v>0.12204433168554012</v>
      </c>
      <c r="P748" s="178" t="b">
        <f t="shared" si="380"/>
        <v>1</v>
      </c>
      <c r="Q748" s="180">
        <f>COUNTIF(P$2:P748, TRUE)/(COUNTIF(P$2:P748,FALSE) + COUNTIF(P$2:P748, TRUE))</f>
        <v>0.49397590361445781</v>
      </c>
      <c r="R748" s="871">
        <v>283178.14</v>
      </c>
      <c r="S748" s="170">
        <f t="shared" ref="S748:S770" si="387">I748-R748</f>
        <v>131899.39000000001</v>
      </c>
      <c r="T748" s="170">
        <v>-35084</v>
      </c>
      <c r="U748" s="170">
        <f t="shared" si="381"/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si="382"/>
        <v>0.87162938737274376</v>
      </c>
      <c r="Y748" s="171">
        <f t="shared" si="383"/>
        <v>0.47231185169844514</v>
      </c>
      <c r="Z748" s="784">
        <f t="shared" si="384"/>
        <v>1.1647739726540207E-2</v>
      </c>
    </row>
    <row r="749" spans="1:26" ht="20.100000000000001" customHeight="1" x14ac:dyDescent="0.25">
      <c r="A749" s="160">
        <f t="shared" si="370"/>
        <v>1149</v>
      </c>
      <c r="B749" s="169">
        <v>43382</v>
      </c>
      <c r="C749" s="211">
        <v>2880.34</v>
      </c>
      <c r="D749" s="168">
        <f t="shared" si="371"/>
        <v>-1.4179577940874595E-3</v>
      </c>
      <c r="E749" s="205">
        <f t="shared" si="372"/>
        <v>0.36999866821407512</v>
      </c>
      <c r="F749" s="215">
        <v>7738.01</v>
      </c>
      <c r="G749" s="168">
        <f t="shared" si="373"/>
        <v>2.6758222013105308E-4</v>
      </c>
      <c r="H749" s="199">
        <f t="shared" si="374"/>
        <v>0.51973014906612736</v>
      </c>
      <c r="I749" s="822">
        <v>410358.85</v>
      </c>
      <c r="J749" s="170">
        <v>300000</v>
      </c>
      <c r="K749" s="170">
        <f t="shared" si="375"/>
        <v>-4718.6800000000512</v>
      </c>
      <c r="L749" s="168">
        <f t="shared" si="376"/>
        <v>-1.1368189456075956E-2</v>
      </c>
      <c r="M749" s="178">
        <f t="shared" si="377"/>
        <v>110358.84999999998</v>
      </c>
      <c r="N749" s="180">
        <f t="shared" si="378"/>
        <v>0.36786283333333325</v>
      </c>
      <c r="O749" s="179">
        <f t="shared" si="386"/>
        <v>0.11693811999564835</v>
      </c>
      <c r="P749" s="178" t="b">
        <f t="shared" si="380"/>
        <v>0</v>
      </c>
      <c r="Q749" s="180">
        <f>COUNTIF(P$2:P749, TRUE)/(COUNTIF(P$2:P749,FALSE) + COUNTIF(P$2:P749, TRUE))</f>
        <v>0.49331550802139035</v>
      </c>
      <c r="R749" s="871">
        <v>279861.53999999998</v>
      </c>
      <c r="S749" s="170">
        <f t="shared" si="387"/>
        <v>130497.31</v>
      </c>
      <c r="T749" s="170">
        <v>-35969</v>
      </c>
      <c r="U749" s="170">
        <f t="shared" si="381"/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si="382"/>
        <v>0.86686911701732472</v>
      </c>
      <c r="Y749" s="171">
        <f t="shared" si="383"/>
        <v>0.4526887449030651</v>
      </c>
      <c r="Z749" s="784">
        <f t="shared" si="384"/>
        <v>-2.1358348807418714E-3</v>
      </c>
    </row>
    <row r="750" spans="1:26" ht="20.100000000000001" customHeight="1" x14ac:dyDescent="0.25">
      <c r="A750" s="160">
        <f t="shared" si="370"/>
        <v>1150</v>
      </c>
      <c r="B750" s="169">
        <v>43383</v>
      </c>
      <c r="C750" s="211">
        <v>2785.68</v>
      </c>
      <c r="D750" s="168">
        <f t="shared" si="371"/>
        <v>-3.2864175757028789E-2</v>
      </c>
      <c r="E750" s="205">
        <f t="shared" si="372"/>
        <v>0.3249747911949924</v>
      </c>
      <c r="F750" s="215">
        <v>7422.05</v>
      </c>
      <c r="G750" s="168">
        <f t="shared" si="373"/>
        <v>-4.0832203628581511E-2</v>
      </c>
      <c r="H750" s="199">
        <f t="shared" si="374"/>
        <v>0.4576762181589647</v>
      </c>
      <c r="I750" s="822">
        <v>403954.59</v>
      </c>
      <c r="J750" s="170">
        <v>300000</v>
      </c>
      <c r="K750" s="170">
        <f t="shared" si="375"/>
        <v>-6404.2599999999511</v>
      </c>
      <c r="L750" s="168">
        <f t="shared" si="376"/>
        <v>-1.5606486859001461E-2</v>
      </c>
      <c r="M750" s="178">
        <f t="shared" si="377"/>
        <v>103954.59000000003</v>
      </c>
      <c r="N750" s="180">
        <f t="shared" si="378"/>
        <v>0.34651530000000008</v>
      </c>
      <c r="O750" s="179">
        <f t="shared" si="386"/>
        <v>0.11005627245652176</v>
      </c>
      <c r="P750" s="178" t="b">
        <f t="shared" si="380"/>
        <v>1</v>
      </c>
      <c r="Q750" s="180">
        <f>COUNTIF(P$2:P750, TRUE)/(COUNTIF(P$2:P750,FALSE) + COUNTIF(P$2:P750, TRUE))</f>
        <v>0.49399198931909211</v>
      </c>
      <c r="R750" s="871">
        <v>338467.68</v>
      </c>
      <c r="S750" s="170">
        <f t="shared" si="387"/>
        <v>65486.910000000033</v>
      </c>
      <c r="T750" s="170">
        <v>-36944</v>
      </c>
      <c r="U750" s="170">
        <f t="shared" si="381"/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si="382"/>
        <v>0.7536019911815014</v>
      </c>
      <c r="Y750" s="171">
        <f t="shared" si="383"/>
        <v>0.42604897346795001</v>
      </c>
      <c r="Z750" s="784">
        <f t="shared" si="384"/>
        <v>2.1540508805007685E-2</v>
      </c>
    </row>
    <row r="751" spans="1:26" ht="20.100000000000001" customHeight="1" x14ac:dyDescent="0.25">
      <c r="A751" s="160">
        <f t="shared" si="370"/>
        <v>1151</v>
      </c>
      <c r="B751" s="169">
        <v>43384</v>
      </c>
      <c r="C751" s="211">
        <v>2728.37</v>
      </c>
      <c r="D751" s="168">
        <f t="shared" si="371"/>
        <v>-2.0573073719881662E-2</v>
      </c>
      <c r="E751" s="205">
        <f t="shared" si="372"/>
        <v>0.29771598713875297</v>
      </c>
      <c r="F751" s="215">
        <v>7329.06</v>
      </c>
      <c r="G751" s="168">
        <f t="shared" si="373"/>
        <v>-1.2528883529483064E-2</v>
      </c>
      <c r="H751" s="199">
        <f t="shared" si="374"/>
        <v>0.43941316259795365</v>
      </c>
      <c r="I751" s="822">
        <v>394351.69</v>
      </c>
      <c r="J751" s="170">
        <v>300000</v>
      </c>
      <c r="K751" s="170">
        <f t="shared" si="375"/>
        <v>-9602.9000000000233</v>
      </c>
      <c r="L751" s="168">
        <f t="shared" si="376"/>
        <v>-2.3772226477238499E-2</v>
      </c>
      <c r="M751" s="178">
        <f t="shared" si="377"/>
        <v>94351.69</v>
      </c>
      <c r="N751" s="180">
        <f t="shared" si="378"/>
        <v>0.31450563333333337</v>
      </c>
      <c r="O751" s="179">
        <f t="shared" si="386"/>
        <v>9.9802938814074718E-2</v>
      </c>
      <c r="P751" s="178" t="b">
        <f t="shared" si="380"/>
        <v>0</v>
      </c>
      <c r="Q751" s="180">
        <f>COUNTIF(P$2:P751, TRUE)/(COUNTIF(P$2:P751,FALSE) + COUNTIF(P$2:P751, TRUE))</f>
        <v>0.49333333333333335</v>
      </c>
      <c r="R751" s="871">
        <v>363372.5</v>
      </c>
      <c r="S751" s="170">
        <f t="shared" si="387"/>
        <v>30979.190000000002</v>
      </c>
      <c r="T751" s="170">
        <v>-37544</v>
      </c>
      <c r="U751" s="170">
        <f t="shared" si="381"/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si="382"/>
        <v>0.68753789457256964</v>
      </c>
      <c r="Y751" s="171">
        <f t="shared" si="383"/>
        <v>0.38603532489728493</v>
      </c>
      <c r="Z751" s="784">
        <f t="shared" si="384"/>
        <v>1.6789646194580399E-2</v>
      </c>
    </row>
    <row r="752" spans="1:26" ht="20.100000000000001" customHeight="1" x14ac:dyDescent="0.25">
      <c r="A752" s="160">
        <f t="shared" si="370"/>
        <v>1152</v>
      </c>
      <c r="B752" s="169">
        <v>43385</v>
      </c>
      <c r="C752" s="211">
        <v>2767.13</v>
      </c>
      <c r="D752" s="168">
        <f t="shared" si="371"/>
        <v>1.4206284338267984E-2</v>
      </c>
      <c r="E752" s="205">
        <f t="shared" si="372"/>
        <v>0.31615170944236221</v>
      </c>
      <c r="F752" s="215">
        <v>7496.89</v>
      </c>
      <c r="G752" s="168">
        <f t="shared" si="373"/>
        <v>2.289925311022149E-2</v>
      </c>
      <c r="H752" s="199">
        <f t="shared" si="374"/>
        <v>0.47237464893846859</v>
      </c>
      <c r="I752" s="822">
        <v>399150.6</v>
      </c>
      <c r="J752" s="170">
        <v>300000</v>
      </c>
      <c r="K752" s="170">
        <f t="shared" si="375"/>
        <v>4798.9099999999744</v>
      </c>
      <c r="L752" s="168">
        <f t="shared" si="376"/>
        <v>1.2169112296691246E-2</v>
      </c>
      <c r="M752" s="178">
        <f t="shared" si="377"/>
        <v>99150.599999999977</v>
      </c>
      <c r="N752" s="180">
        <f t="shared" si="378"/>
        <v>0.33050199999999991</v>
      </c>
      <c r="O752" s="179">
        <f t="shared" ref="O752:O770" si="388">N752/(A752/365.25)</f>
        <v>0.10478806901041664</v>
      </c>
      <c r="P752" s="178" t="b">
        <f t="shared" si="380"/>
        <v>0</v>
      </c>
      <c r="Q752" s="180">
        <f>COUNTIF(P$2:P752, TRUE)/(COUNTIF(P$2:P752,FALSE) + COUNTIF(P$2:P752, TRUE))</f>
        <v>0.49267643142476697</v>
      </c>
      <c r="R752" s="871">
        <v>363373.5</v>
      </c>
      <c r="S752" s="170">
        <f t="shared" si="387"/>
        <v>35777.099999999977</v>
      </c>
      <c r="T752" s="170">
        <v>-37543</v>
      </c>
      <c r="U752" s="170">
        <f t="shared" si="381"/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si="382"/>
        <v>0.72872745022133256</v>
      </c>
      <c r="Y752" s="171">
        <f t="shared" si="383"/>
        <v>0.40545175483864243</v>
      </c>
      <c r="Z752" s="784">
        <f t="shared" si="384"/>
        <v>1.4350290557637702E-2</v>
      </c>
    </row>
    <row r="753" spans="1:26" ht="20.100000000000001" customHeight="1" x14ac:dyDescent="0.25">
      <c r="A753" s="160">
        <f t="shared" si="370"/>
        <v>1155</v>
      </c>
      <c r="B753" s="169">
        <v>43388</v>
      </c>
      <c r="C753" s="211">
        <v>2750.79</v>
      </c>
      <c r="D753" s="168">
        <f t="shared" si="371"/>
        <v>-5.9050351808553067E-3</v>
      </c>
      <c r="E753" s="205">
        <f t="shared" si="372"/>
        <v>0.30837978729476223</v>
      </c>
      <c r="F753" s="215">
        <v>7430.74</v>
      </c>
      <c r="G753" s="168">
        <f t="shared" si="373"/>
        <v>-8.8236588772144901E-3</v>
      </c>
      <c r="H753" s="199">
        <f t="shared" si="374"/>
        <v>0.4593829172967771</v>
      </c>
      <c r="I753" s="822">
        <v>400317.06</v>
      </c>
      <c r="J753" s="170">
        <v>300000</v>
      </c>
      <c r="K753" s="170">
        <f t="shared" si="375"/>
        <v>1166.460000000021</v>
      </c>
      <c r="L753" s="168">
        <f t="shared" si="376"/>
        <v>2.9223556221637174E-3</v>
      </c>
      <c r="M753" s="178">
        <f t="shared" si="377"/>
        <v>100317.06</v>
      </c>
      <c r="N753" s="180">
        <f t="shared" si="378"/>
        <v>0.33439019999999997</v>
      </c>
      <c r="O753" s="179">
        <f t="shared" si="388"/>
        <v>0.10574547233766232</v>
      </c>
      <c r="P753" s="178" t="b">
        <f t="shared" si="380"/>
        <v>1</v>
      </c>
      <c r="Q753" s="180">
        <f>COUNTIF(P$2:P753, TRUE)/(COUNTIF(P$2:P753,FALSE) + COUNTIF(P$2:P753, TRUE))</f>
        <v>0.49335106382978722</v>
      </c>
      <c r="R753" s="871">
        <v>357352.57</v>
      </c>
      <c r="S753" s="170">
        <f t="shared" si="387"/>
        <v>42964.489999999991</v>
      </c>
      <c r="T753" s="170">
        <v>-37904</v>
      </c>
      <c r="U753" s="170">
        <f t="shared" si="381"/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si="382"/>
        <v>0.70918948240740975</v>
      </c>
      <c r="Y753" s="171">
        <f t="shared" si="383"/>
        <v>0.40942371257375409</v>
      </c>
      <c r="Z753" s="784">
        <f t="shared" si="384"/>
        <v>2.601041270523774E-2</v>
      </c>
    </row>
    <row r="754" spans="1:26" ht="20.100000000000001" customHeight="1" x14ac:dyDescent="0.25">
      <c r="A754" s="160">
        <f t="shared" si="370"/>
        <v>1156</v>
      </c>
      <c r="B754" s="169">
        <v>43389</v>
      </c>
      <c r="C754" s="211">
        <v>2809.92</v>
      </c>
      <c r="D754" s="168">
        <f t="shared" si="371"/>
        <v>2.1495643069809077E-2</v>
      </c>
      <c r="E754" s="205">
        <f t="shared" si="372"/>
        <v>0.33650425220220315</v>
      </c>
      <c r="F754" s="215">
        <v>7645.48</v>
      </c>
      <c r="G754" s="168">
        <f t="shared" si="373"/>
        <v>2.8898871444835883E-2</v>
      </c>
      <c r="H754" s="199">
        <f t="shared" si="374"/>
        <v>0.50155743661252628</v>
      </c>
      <c r="I754" s="822">
        <v>406323.52</v>
      </c>
      <c r="J754" s="170">
        <v>300000</v>
      </c>
      <c r="K754" s="170">
        <f t="shared" si="375"/>
        <v>6006.460000000021</v>
      </c>
      <c r="L754" s="168">
        <f t="shared" si="376"/>
        <v>1.5004256875787459E-2</v>
      </c>
      <c r="M754" s="178">
        <f t="shared" si="377"/>
        <v>106323.52000000002</v>
      </c>
      <c r="N754" s="180">
        <f t="shared" si="378"/>
        <v>0.35441173333333342</v>
      </c>
      <c r="O754" s="179">
        <f t="shared" si="388"/>
        <v>0.11198000484429069</v>
      </c>
      <c r="P754" s="178" t="b">
        <f t="shared" si="380"/>
        <v>0</v>
      </c>
      <c r="Q754" s="180">
        <f>COUNTIF(P$2:P754, TRUE)/(COUNTIF(P$2:P754,FALSE) + COUNTIF(P$2:P754, TRUE))</f>
        <v>0.49269588313413015</v>
      </c>
      <c r="R754" s="871">
        <v>360682.34</v>
      </c>
      <c r="S754" s="170">
        <f t="shared" si="387"/>
        <v>45641.179999999993</v>
      </c>
      <c r="T754" s="170">
        <v>-37049</v>
      </c>
      <c r="U754" s="170">
        <f t="shared" si="381"/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si="382"/>
        <v>0.77067546894430505</v>
      </c>
      <c r="Y754" s="171">
        <f t="shared" si="383"/>
        <v>0.43362549781035475</v>
      </c>
      <c r="Z754" s="784">
        <f t="shared" si="384"/>
        <v>1.7907481131130276E-2</v>
      </c>
    </row>
    <row r="755" spans="1:26" ht="20.100000000000001" customHeight="1" x14ac:dyDescent="0.25">
      <c r="A755" s="160">
        <f t="shared" si="370"/>
        <v>1157</v>
      </c>
      <c r="B755" s="169">
        <v>43390</v>
      </c>
      <c r="C755" s="211">
        <v>2809.21</v>
      </c>
      <c r="D755" s="168">
        <f t="shared" si="371"/>
        <v>-2.5267623277532329E-4</v>
      </c>
      <c r="E755" s="205">
        <f t="shared" si="372"/>
        <v>0.33616654934266849</v>
      </c>
      <c r="F755" s="215">
        <v>7642.7</v>
      </c>
      <c r="G755" s="168">
        <f t="shared" si="373"/>
        <v>-3.6361353374801133E-4</v>
      </c>
      <c r="H755" s="199">
        <f t="shared" si="374"/>
        <v>0.50101145000687397</v>
      </c>
      <c r="I755" s="822">
        <v>404984.75</v>
      </c>
      <c r="J755" s="170">
        <v>300000</v>
      </c>
      <c r="K755" s="170">
        <f t="shared" si="375"/>
        <v>-1338.7700000000186</v>
      </c>
      <c r="L755" s="168">
        <f t="shared" si="376"/>
        <v>-3.2948375717950528E-3</v>
      </c>
      <c r="M755" s="178">
        <f t="shared" si="377"/>
        <v>104984.75</v>
      </c>
      <c r="N755" s="180">
        <f t="shared" si="378"/>
        <v>0.34994916666666664</v>
      </c>
      <c r="O755" s="179">
        <f t="shared" si="388"/>
        <v>0.1104744452247191</v>
      </c>
      <c r="P755" s="178" t="b">
        <f t="shared" si="380"/>
        <v>0</v>
      </c>
      <c r="Q755" s="180">
        <f>COUNTIF(P$2:P755, TRUE)/(COUNTIF(P$2:P755,FALSE) + COUNTIF(P$2:P755, TRUE))</f>
        <v>0.49204244031830241</v>
      </c>
      <c r="R755" s="871">
        <v>359343.5</v>
      </c>
      <c r="S755" s="170">
        <f t="shared" si="387"/>
        <v>45641.25</v>
      </c>
      <c r="T755" s="170">
        <v>-37299</v>
      </c>
      <c r="U755" s="170">
        <f t="shared" si="381"/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si="382"/>
        <v>0.76974549145581883</v>
      </c>
      <c r="Y755" s="171">
        <f t="shared" si="383"/>
        <v>0.42806361547781496</v>
      </c>
      <c r="Z755" s="784">
        <f t="shared" si="384"/>
        <v>1.3782617323998159E-2</v>
      </c>
    </row>
    <row r="756" spans="1:26" ht="20.100000000000001" customHeight="1" x14ac:dyDescent="0.25">
      <c r="A756" s="160">
        <f t="shared" si="370"/>
        <v>1158</v>
      </c>
      <c r="B756" s="169">
        <v>43391</v>
      </c>
      <c r="C756" s="211">
        <v>2768.78</v>
      </c>
      <c r="D756" s="168">
        <f t="shared" si="371"/>
        <v>-1.4391946490294365E-2</v>
      </c>
      <c r="E756" s="205">
        <f t="shared" si="372"/>
        <v>0.31693651186240757</v>
      </c>
      <c r="F756" s="215">
        <v>7485.13</v>
      </c>
      <c r="G756" s="168">
        <f t="shared" si="373"/>
        <v>-2.0617059416174876E-2</v>
      </c>
      <c r="H756" s="199">
        <f t="shared" si="374"/>
        <v>0.47006500775772342</v>
      </c>
      <c r="I756" s="822">
        <v>398417.9</v>
      </c>
      <c r="J756" s="170">
        <v>300000</v>
      </c>
      <c r="K756" s="170">
        <f t="shared" si="375"/>
        <v>-6566.8499999999767</v>
      </c>
      <c r="L756" s="168">
        <f t="shared" si="376"/>
        <v>-1.6215055011330616E-2</v>
      </c>
      <c r="M756" s="178">
        <f t="shared" si="377"/>
        <v>98417.900000000023</v>
      </c>
      <c r="N756" s="180">
        <f t="shared" si="378"/>
        <v>0.32805966666666675</v>
      </c>
      <c r="O756" s="179">
        <f t="shared" si="388"/>
        <v>0.10347477828151989</v>
      </c>
      <c r="P756" s="178" t="b">
        <f t="shared" si="380"/>
        <v>0</v>
      </c>
      <c r="Q756" s="180">
        <f>COUNTIF(P$2:P756, TRUE)/(COUNTIF(P$2:P756,FALSE) + COUNTIF(P$2:P756, TRUE))</f>
        <v>0.49139072847682119</v>
      </c>
      <c r="R756" s="871">
        <v>360606.71999999997</v>
      </c>
      <c r="S756" s="170">
        <f t="shared" si="387"/>
        <v>37811.180000000051</v>
      </c>
      <c r="T756" s="170">
        <v>-39134</v>
      </c>
      <c r="U756" s="170">
        <f t="shared" si="381"/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si="382"/>
        <v>0.72417048733850098</v>
      </c>
      <c r="Y756" s="171">
        <f t="shared" si="383"/>
        <v>0.40092249607078495</v>
      </c>
      <c r="Z756" s="784">
        <f t="shared" si="384"/>
        <v>1.1123154804259183E-2</v>
      </c>
    </row>
    <row r="757" spans="1:26" ht="20.100000000000001" customHeight="1" x14ac:dyDescent="0.25">
      <c r="A757" s="160">
        <f t="shared" si="370"/>
        <v>1159</v>
      </c>
      <c r="B757" s="169">
        <v>43392</v>
      </c>
      <c r="C757" s="211">
        <v>2767.78</v>
      </c>
      <c r="D757" s="168">
        <f t="shared" si="371"/>
        <v>-3.6116990154508479E-4</v>
      </c>
      <c r="E757" s="205">
        <f t="shared" si="372"/>
        <v>0.31646087403207707</v>
      </c>
      <c r="F757" s="215">
        <v>7449.02</v>
      </c>
      <c r="G757" s="168">
        <f t="shared" si="373"/>
        <v>-4.8242315096731353E-3</v>
      </c>
      <c r="H757" s="199">
        <f t="shared" si="374"/>
        <v>0.46297307382603076</v>
      </c>
      <c r="I757" s="822">
        <v>401358.47</v>
      </c>
      <c r="J757" s="170">
        <v>300000</v>
      </c>
      <c r="K757" s="170">
        <f t="shared" si="375"/>
        <v>2940.5699999999488</v>
      </c>
      <c r="L757" s="168">
        <f t="shared" si="376"/>
        <v>7.3806171861252939E-3</v>
      </c>
      <c r="M757" s="178">
        <f t="shared" si="377"/>
        <v>101358.46999999997</v>
      </c>
      <c r="N757" s="180">
        <f t="shared" si="378"/>
        <v>0.33786156666666656</v>
      </c>
      <c r="O757" s="179">
        <f t="shared" si="388"/>
        <v>0.1064744928602243</v>
      </c>
      <c r="P757" s="178" t="b">
        <f t="shared" si="380"/>
        <v>1</v>
      </c>
      <c r="Q757" s="180">
        <f>COUNTIF(P$2:P757, TRUE)/(COUNTIF(P$2:P757,FALSE) + COUNTIF(P$2:P757, TRUE))</f>
        <v>0.49206349206349204</v>
      </c>
      <c r="R757" s="871">
        <v>363547.23</v>
      </c>
      <c r="S757" s="170">
        <f t="shared" si="387"/>
        <v>37811.239999999991</v>
      </c>
      <c r="T757" s="170">
        <v>-38624</v>
      </c>
      <c r="U757" s="170">
        <f t="shared" si="381"/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si="382"/>
        <v>0.72293567310446494</v>
      </c>
      <c r="Y757" s="171">
        <f t="shared" si="383"/>
        <v>0.41277141463297834</v>
      </c>
      <c r="Z757" s="784">
        <f t="shared" si="384"/>
        <v>2.1400692634589491E-2</v>
      </c>
    </row>
    <row r="758" spans="1:26" ht="20.100000000000001" customHeight="1" x14ac:dyDescent="0.25">
      <c r="A758" s="160">
        <f t="shared" si="370"/>
        <v>1162</v>
      </c>
      <c r="B758" s="169">
        <v>43395</v>
      </c>
      <c r="C758" s="211">
        <v>2755.88</v>
      </c>
      <c r="D758" s="168">
        <f t="shared" si="371"/>
        <v>-4.2994746692295235E-3</v>
      </c>
      <c r="E758" s="205">
        <f t="shared" si="372"/>
        <v>0.3108007838511444</v>
      </c>
      <c r="F758" s="215">
        <v>7468.62</v>
      </c>
      <c r="G758" s="168">
        <f t="shared" si="373"/>
        <v>2.6312186032524348E-3</v>
      </c>
      <c r="H758" s="199">
        <f t="shared" si="374"/>
        <v>0.46682247579393921</v>
      </c>
      <c r="I758" s="822">
        <v>397031.87</v>
      </c>
      <c r="J758" s="170">
        <v>300000</v>
      </c>
      <c r="K758" s="170">
        <f t="shared" si="375"/>
        <v>-4326.5999999999767</v>
      </c>
      <c r="L758" s="168">
        <f t="shared" si="376"/>
        <v>-1.0779889608409103E-2</v>
      </c>
      <c r="M758" s="178">
        <f t="shared" si="377"/>
        <v>97031.87</v>
      </c>
      <c r="N758" s="180">
        <f t="shared" si="378"/>
        <v>0.32343956666666668</v>
      </c>
      <c r="O758" s="179">
        <f t="shared" si="388"/>
        <v>0.10166635260327024</v>
      </c>
      <c r="P758" s="178" t="b">
        <f t="shared" si="380"/>
        <v>0</v>
      </c>
      <c r="Q758" s="180">
        <f>COUNTIF(P$2:P758, TRUE)/(COUNTIF(P$2:P758,FALSE) + COUNTIF(P$2:P758, TRUE))</f>
        <v>0.4914134742404227</v>
      </c>
      <c r="R758" s="871">
        <v>359220.63</v>
      </c>
      <c r="S758" s="170">
        <f t="shared" si="387"/>
        <v>37811.239999999991</v>
      </c>
      <c r="T758" s="170">
        <v>-39569</v>
      </c>
      <c r="U758" s="170">
        <f t="shared" si="381"/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si="382"/>
        <v>0.70850461458546476</v>
      </c>
      <c r="Y758" s="171">
        <f t="shared" si="383"/>
        <v>0.3942646277639168</v>
      </c>
      <c r="Z758" s="784">
        <f t="shared" si="384"/>
        <v>1.2638782815522276E-2</v>
      </c>
    </row>
    <row r="759" spans="1:26" ht="20.100000000000001" customHeight="1" x14ac:dyDescent="0.25">
      <c r="A759" s="160">
        <f t="shared" si="370"/>
        <v>1163</v>
      </c>
      <c r="B759" s="169">
        <v>43396</v>
      </c>
      <c r="C759" s="211">
        <v>2740.69</v>
      </c>
      <c r="D759" s="168">
        <f t="shared" si="371"/>
        <v>-5.5118510239923557E-3</v>
      </c>
      <c r="E759" s="205">
        <f t="shared" si="372"/>
        <v>0.30357584520842451</v>
      </c>
      <c r="F759" s="215">
        <v>7437.53</v>
      </c>
      <c r="G759" s="168">
        <f t="shared" si="373"/>
        <v>-4.1627502805069942E-3</v>
      </c>
      <c r="H759" s="199">
        <f t="shared" si="374"/>
        <v>0.46071646012137402</v>
      </c>
      <c r="I759" s="822">
        <v>395838.43</v>
      </c>
      <c r="J759" s="170">
        <v>300000</v>
      </c>
      <c r="K759" s="170">
        <f t="shared" si="375"/>
        <v>-1193.4400000000023</v>
      </c>
      <c r="L759" s="168">
        <f t="shared" si="376"/>
        <v>-3.0059047904643079E-3</v>
      </c>
      <c r="M759" s="178">
        <f t="shared" si="377"/>
        <v>95838.43</v>
      </c>
      <c r="N759" s="180">
        <f t="shared" si="378"/>
        <v>0.31946143333333332</v>
      </c>
      <c r="O759" s="179">
        <f t="shared" si="388"/>
        <v>0.10032956880911435</v>
      </c>
      <c r="P759" s="178" t="b">
        <f t="shared" si="380"/>
        <v>1</v>
      </c>
      <c r="Q759" s="180">
        <f>COUNTIF(P$2:P759, TRUE)/(COUNTIF(P$2:P759,FALSE) + COUNTIF(P$2:P759, TRUE))</f>
        <v>0.4920844327176781</v>
      </c>
      <c r="R759" s="871">
        <v>373075.01</v>
      </c>
      <c r="S759" s="170">
        <f t="shared" si="387"/>
        <v>22763.419999999984</v>
      </c>
      <c r="T759" s="170">
        <v>-39404</v>
      </c>
      <c r="U759" s="170">
        <f t="shared" si="381"/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si="382"/>
        <v>0.6916857076923989</v>
      </c>
      <c r="Y759" s="171">
        <f t="shared" si="383"/>
        <v>0.38932547863555672</v>
      </c>
      <c r="Z759" s="784">
        <f t="shared" si="384"/>
        <v>1.5885588124908812E-2</v>
      </c>
    </row>
    <row r="760" spans="1:26" ht="20.100000000000001" customHeight="1" x14ac:dyDescent="0.25">
      <c r="A760" s="160">
        <f t="shared" si="370"/>
        <v>1164</v>
      </c>
      <c r="B760" s="169">
        <v>43397</v>
      </c>
      <c r="C760" s="211">
        <v>2656.1</v>
      </c>
      <c r="D760" s="168">
        <f t="shared" si="371"/>
        <v>-3.0864490329077766E-2</v>
      </c>
      <c r="E760" s="205">
        <f t="shared" si="372"/>
        <v>0.26334164114076969</v>
      </c>
      <c r="F760" s="215">
        <v>7108.4</v>
      </c>
      <c r="G760" s="168">
        <f t="shared" si="373"/>
        <v>-4.4252594611383096E-2</v>
      </c>
      <c r="H760" s="199">
        <f t="shared" si="374"/>
        <v>0.39607596676944828</v>
      </c>
      <c r="I760" s="822">
        <v>381951.73</v>
      </c>
      <c r="J760" s="170">
        <v>300000</v>
      </c>
      <c r="K760" s="170">
        <f t="shared" si="375"/>
        <v>-13886.700000000012</v>
      </c>
      <c r="L760" s="168">
        <f t="shared" si="376"/>
        <v>-3.5081737768614361E-2</v>
      </c>
      <c r="M760" s="178">
        <f t="shared" si="377"/>
        <v>81951.729999999981</v>
      </c>
      <c r="N760" s="180">
        <f t="shared" si="378"/>
        <v>0.2731724333333333</v>
      </c>
      <c r="O760" s="179">
        <f t="shared" si="388"/>
        <v>8.5718411748281778E-2</v>
      </c>
      <c r="P760" s="178" t="b">
        <f t="shared" si="380"/>
        <v>0</v>
      </c>
      <c r="Q760" s="180">
        <f>COUNTIF(P$2:P760, TRUE)/(COUNTIF(P$2:P760,FALSE) + COUNTIF(P$2:P760, TRUE))</f>
        <v>0.49143610013175232</v>
      </c>
      <c r="R760" s="871">
        <v>369043.4</v>
      </c>
      <c r="S760" s="170">
        <f t="shared" si="387"/>
        <v>12908.329999999958</v>
      </c>
      <c r="T760" s="170">
        <v>-40139</v>
      </c>
      <c r="U760" s="170">
        <f t="shared" si="381"/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si="382"/>
        <v>0.59482638331977933</v>
      </c>
      <c r="Y760" s="171">
        <f t="shared" si="383"/>
        <v>0.33179080144842343</v>
      </c>
      <c r="Z760" s="784">
        <f t="shared" si="384"/>
        <v>9.8307921925636088E-3</v>
      </c>
    </row>
    <row r="761" spans="1:26" ht="20.100000000000001" customHeight="1" x14ac:dyDescent="0.25">
      <c r="A761" s="160">
        <f t="shared" si="370"/>
        <v>1165</v>
      </c>
      <c r="B761" s="169">
        <v>43398</v>
      </c>
      <c r="C761" s="211">
        <v>2705.57</v>
      </c>
      <c r="D761" s="168">
        <f t="shared" si="371"/>
        <v>1.8625051767629328E-2</v>
      </c>
      <c r="E761" s="205">
        <f t="shared" si="372"/>
        <v>0.28687144460721831</v>
      </c>
      <c r="F761" s="215">
        <v>7318.33</v>
      </c>
      <c r="G761" s="168">
        <f t="shared" si="373"/>
        <v>2.9532665578751942E-2</v>
      </c>
      <c r="H761" s="199">
        <f t="shared" si="374"/>
        <v>0.43730581141858321</v>
      </c>
      <c r="I761" s="822">
        <v>387671.37</v>
      </c>
      <c r="J761" s="170">
        <v>300000</v>
      </c>
      <c r="K761" s="170">
        <f t="shared" si="375"/>
        <v>5719.640000000014</v>
      </c>
      <c r="L761" s="168">
        <f t="shared" si="376"/>
        <v>1.4974771812134519E-2</v>
      </c>
      <c r="M761" s="178">
        <f t="shared" si="377"/>
        <v>87671.37</v>
      </c>
      <c r="N761" s="180">
        <f t="shared" si="378"/>
        <v>0.29223789999999999</v>
      </c>
      <c r="O761" s="179">
        <f t="shared" si="388"/>
        <v>9.1622225729613732E-2</v>
      </c>
      <c r="P761" s="178" t="b">
        <f t="shared" si="380"/>
        <v>0</v>
      </c>
      <c r="Q761" s="180">
        <f>COUNTIF(P$2:P761, TRUE)/(COUNTIF(P$2:P761,FALSE) + COUNTIF(P$2:P761, TRUE))</f>
        <v>0.49078947368421055</v>
      </c>
      <c r="R761" s="871">
        <v>374715.12</v>
      </c>
      <c r="S761" s="170">
        <f t="shared" si="387"/>
        <v>12956.25</v>
      </c>
      <c r="T761" s="170">
        <v>-39449</v>
      </c>
      <c r="U761" s="170">
        <f t="shared" si="381"/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si="382"/>
        <v>0.64598963056429815</v>
      </c>
      <c r="Y761" s="171">
        <f t="shared" si="383"/>
        <v>0.35469296499901443</v>
      </c>
      <c r="Z761" s="784">
        <f t="shared" si="384"/>
        <v>5.3664553927816883E-3</v>
      </c>
    </row>
    <row r="762" spans="1:26" ht="20.100000000000001" customHeight="1" x14ac:dyDescent="0.25">
      <c r="A762" s="160">
        <f t="shared" si="370"/>
        <v>1166</v>
      </c>
      <c r="B762" s="169">
        <v>43399</v>
      </c>
      <c r="C762" s="211">
        <v>2658.69</v>
      </c>
      <c r="D762" s="168">
        <f t="shared" si="371"/>
        <v>-1.7327217554896052E-2</v>
      </c>
      <c r="E762" s="205">
        <f t="shared" si="372"/>
        <v>0.26457354312132569</v>
      </c>
      <c r="F762" s="215">
        <v>7167.21</v>
      </c>
      <c r="G762" s="168">
        <f t="shared" si="373"/>
        <v>-2.0649519767487922E-2</v>
      </c>
      <c r="H762" s="199">
        <f t="shared" si="374"/>
        <v>0.4076261366537699</v>
      </c>
      <c r="I762" s="822">
        <v>386488.67</v>
      </c>
      <c r="J762" s="170">
        <v>305000</v>
      </c>
      <c r="K762" s="170">
        <f t="shared" si="375"/>
        <v>-6182.7000000000116</v>
      </c>
      <c r="L762" s="168">
        <f t="shared" si="376"/>
        <v>-1.5948301779416963E-2</v>
      </c>
      <c r="M762" s="178">
        <f t="shared" si="377"/>
        <v>81488.669999999984</v>
      </c>
      <c r="N762" s="180">
        <f t="shared" si="378"/>
        <v>0.26717596721311471</v>
      </c>
      <c r="O762" s="179">
        <f t="shared" si="388"/>
        <v>8.3692986298962393E-2</v>
      </c>
      <c r="P762" s="178" t="b">
        <f t="shared" si="380"/>
        <v>1</v>
      </c>
      <c r="Q762" s="180">
        <f>COUNTIF(P$2:P762, TRUE)/(COUNTIF(P$2:P762,FALSE) + COUNTIF(P$2:P762, TRUE))</f>
        <v>0.49145860709592643</v>
      </c>
      <c r="R762" s="871">
        <v>368443.97</v>
      </c>
      <c r="S762" s="170">
        <f t="shared" si="387"/>
        <v>18044.700000000012</v>
      </c>
      <c r="T762" s="170">
        <v>-40604</v>
      </c>
      <c r="U762" s="170">
        <f t="shared" si="381"/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si="382"/>
        <v>0.59406840298102914</v>
      </c>
      <c r="Y762" s="171">
        <f t="shared" si="383"/>
        <v>0.32399085661360366</v>
      </c>
      <c r="Z762" s="784">
        <f t="shared" si="384"/>
        <v>2.6024240917890129E-3</v>
      </c>
    </row>
    <row r="763" spans="1:26" ht="20.100000000000001" customHeight="1" x14ac:dyDescent="0.25">
      <c r="A763" s="160">
        <f t="shared" si="370"/>
        <v>1167</v>
      </c>
      <c r="B763" s="169">
        <v>43400</v>
      </c>
      <c r="C763" s="211">
        <v>2641.25</v>
      </c>
      <c r="D763" s="168">
        <f t="shared" si="371"/>
        <v>-6.5596214677153238E-3</v>
      </c>
      <c r="E763" s="205">
        <f t="shared" si="372"/>
        <v>0.25627841936036222</v>
      </c>
      <c r="F763" s="215">
        <v>7050.09</v>
      </c>
      <c r="G763" s="168">
        <f t="shared" si="373"/>
        <v>-1.6341086699008387E-2</v>
      </c>
      <c r="H763" s="199">
        <f t="shared" si="374"/>
        <v>0.38462399591492041</v>
      </c>
      <c r="I763" s="822">
        <v>380872.48</v>
      </c>
      <c r="J763" s="170">
        <v>300000</v>
      </c>
      <c r="K763" s="170">
        <f t="shared" si="375"/>
        <v>-616.19000000000233</v>
      </c>
      <c r="L763" s="168">
        <f t="shared" si="376"/>
        <v>-1.5943287548377612E-3</v>
      </c>
      <c r="M763" s="178">
        <f t="shared" si="377"/>
        <v>80872.479999999981</v>
      </c>
      <c r="N763" s="180">
        <f t="shared" si="378"/>
        <v>0.26957493333333327</v>
      </c>
      <c r="O763" s="179">
        <f t="shared" si="388"/>
        <v>8.4372103170522683E-2</v>
      </c>
      <c r="P763" s="178" t="b">
        <f t="shared" si="380"/>
        <v>1</v>
      </c>
      <c r="Q763" s="180">
        <f>COUNTIF(P$2:P763, TRUE)/(COUNTIF(P$2:P763,FALSE) + COUNTIF(P$2:P763, TRUE))</f>
        <v>0.49212598425196852</v>
      </c>
      <c r="R763" s="871">
        <v>352706.52</v>
      </c>
      <c r="S763" s="170">
        <f t="shared" si="387"/>
        <v>28165.959999999963</v>
      </c>
      <c r="T763" s="170">
        <v>-40949</v>
      </c>
      <c r="U763" s="170">
        <f t="shared" si="381"/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si="382"/>
        <v>0.57509455509116691</v>
      </c>
      <c r="Y763" s="171">
        <f t="shared" si="383"/>
        <v>0.32683123564244554</v>
      </c>
      <c r="Z763" s="784">
        <f t="shared" si="384"/>
        <v>1.3296513972971047E-2</v>
      </c>
    </row>
    <row r="764" spans="1:26" ht="20.100000000000001" customHeight="1" x14ac:dyDescent="0.25">
      <c r="A764" s="160">
        <f t="shared" si="370"/>
        <v>1170</v>
      </c>
      <c r="B764" s="169">
        <v>43403</v>
      </c>
      <c r="C764" s="211">
        <v>2682.63</v>
      </c>
      <c r="D764" s="168">
        <f t="shared" si="371"/>
        <v>1.56668244202556E-2</v>
      </c>
      <c r="E764" s="205">
        <f t="shared" si="372"/>
        <v>0.27596031277943722</v>
      </c>
      <c r="F764" s="215">
        <v>7161.65</v>
      </c>
      <c r="G764" s="168">
        <f t="shared" si="373"/>
        <v>1.5823911467796794E-2</v>
      </c>
      <c r="H764" s="199">
        <f t="shared" si="374"/>
        <v>0.40653416344246518</v>
      </c>
      <c r="I764" s="822">
        <v>390321.89</v>
      </c>
      <c r="J764" s="170">
        <v>300000</v>
      </c>
      <c r="K764" s="170">
        <f t="shared" si="375"/>
        <v>9449.4100000000326</v>
      </c>
      <c r="L764" s="168">
        <f t="shared" si="376"/>
        <v>2.4809904879449503E-2</v>
      </c>
      <c r="M764" s="178">
        <f t="shared" si="377"/>
        <v>90321.890000000014</v>
      </c>
      <c r="N764" s="180">
        <f t="shared" si="378"/>
        <v>0.30107296666666672</v>
      </c>
      <c r="O764" s="179">
        <f t="shared" si="388"/>
        <v>9.3988804337606854E-2</v>
      </c>
      <c r="P764" s="178" t="b">
        <f t="shared" si="380"/>
        <v>1</v>
      </c>
      <c r="Q764" s="180">
        <f>COUNTIF(P$2:P764, TRUE)/(COUNTIF(P$2:P764,FALSE) + COUNTIF(P$2:P764, TRUE))</f>
        <v>0.49279161205766708</v>
      </c>
      <c r="R764" s="871">
        <v>356114.53</v>
      </c>
      <c r="S764" s="170">
        <f t="shared" si="387"/>
        <v>34207.359999999986</v>
      </c>
      <c r="T764" s="170">
        <v>-40109</v>
      </c>
      <c r="U764" s="170">
        <f t="shared" si="381"/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si="382"/>
        <v>0.61684718429598739</v>
      </c>
      <c r="Y764" s="171">
        <f t="shared" si="383"/>
        <v>0.36379068916361729</v>
      </c>
      <c r="Z764" s="784">
        <f t="shared" si="384"/>
        <v>2.5112653887229497E-2</v>
      </c>
    </row>
    <row r="765" spans="1:26" ht="20.100000000000001" customHeight="1" x14ac:dyDescent="0.25">
      <c r="A765" s="160">
        <f t="shared" si="370"/>
        <v>1171</v>
      </c>
      <c r="B765" s="169">
        <v>43404</v>
      </c>
      <c r="C765" s="211">
        <v>2711.74</v>
      </c>
      <c r="D765" s="168">
        <f t="shared" si="371"/>
        <v>1.0851291456518294E-2</v>
      </c>
      <c r="E765" s="205">
        <f t="shared" si="372"/>
        <v>0.28980613002035716</v>
      </c>
      <c r="F765" s="215">
        <v>7305.89</v>
      </c>
      <c r="G765" s="168">
        <f t="shared" si="373"/>
        <v>2.0140610054945537E-2</v>
      </c>
      <c r="H765" s="199">
        <f t="shared" si="374"/>
        <v>0.43486261955731886</v>
      </c>
      <c r="I765" s="878">
        <v>392394.69</v>
      </c>
      <c r="J765" s="170">
        <v>300000</v>
      </c>
      <c r="K765" s="170">
        <f t="shared" si="375"/>
        <v>2072.7999999999884</v>
      </c>
      <c r="L765" s="168">
        <f t="shared" si="376"/>
        <v>5.310488735335823E-3</v>
      </c>
      <c r="M765" s="406">
        <f t="shared" si="377"/>
        <v>92394.69</v>
      </c>
      <c r="N765" s="180">
        <f t="shared" si="378"/>
        <v>0.30798229999999999</v>
      </c>
      <c r="O765" s="179">
        <f t="shared" si="388"/>
        <v>9.6063650789923141E-2</v>
      </c>
      <c r="P765" s="178" t="b">
        <f t="shared" si="380"/>
        <v>0</v>
      </c>
      <c r="Q765" s="180">
        <f>COUNTIF(P$2:P765, TRUE)/(COUNTIF(P$2:P765,FALSE) + COUNTIF(P$2:P765, TRUE))</f>
        <v>0.49214659685863876</v>
      </c>
      <c r="R765" s="871">
        <v>352107.55</v>
      </c>
      <c r="S765" s="876">
        <f t="shared" si="387"/>
        <v>40287.140000000014</v>
      </c>
      <c r="T765" s="170">
        <v>-40229</v>
      </c>
      <c r="U765" s="170">
        <f t="shared" si="381"/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si="382"/>
        <v>0.64706465253135703</v>
      </c>
      <c r="Y765" s="171">
        <f t="shared" si="383"/>
        <v>0.37204503933765282</v>
      </c>
      <c r="Z765" s="784">
        <f t="shared" si="384"/>
        <v>1.8176169979642831E-2</v>
      </c>
    </row>
    <row r="766" spans="1:26" ht="20.100000000000001" customHeight="1" x14ac:dyDescent="0.25">
      <c r="A766" s="160">
        <f t="shared" si="370"/>
        <v>1172</v>
      </c>
      <c r="B766" s="169">
        <v>43405</v>
      </c>
      <c r="C766" s="211">
        <v>2740.37</v>
      </c>
      <c r="D766" s="168">
        <f t="shared" si="371"/>
        <v>1.0557796838930027E-2</v>
      </c>
      <c r="E766" s="205">
        <f t="shared" si="372"/>
        <v>0.30342364110271863</v>
      </c>
      <c r="F766" s="215">
        <v>7434.05</v>
      </c>
      <c r="G766" s="168">
        <f t="shared" si="373"/>
        <v>1.754201062430448E-2</v>
      </c>
      <c r="H766" s="199">
        <f t="shared" si="374"/>
        <v>0.46003299487401073</v>
      </c>
      <c r="I766" s="822">
        <v>401445.79</v>
      </c>
      <c r="J766" s="170">
        <v>300000</v>
      </c>
      <c r="K766" s="170">
        <f t="shared" si="375"/>
        <v>9051.0999999999767</v>
      </c>
      <c r="L766" s="168">
        <f t="shared" si="376"/>
        <v>2.306631621340232E-2</v>
      </c>
      <c r="M766" s="178">
        <f t="shared" si="377"/>
        <v>101445.78999999998</v>
      </c>
      <c r="N766" s="180">
        <f t="shared" si="378"/>
        <v>0.33815263333333329</v>
      </c>
      <c r="O766" s="179">
        <f t="shared" si="388"/>
        <v>0.10538417177901023</v>
      </c>
      <c r="P766" s="178" t="b">
        <f t="shared" si="380"/>
        <v>1</v>
      </c>
      <c r="Q766" s="180">
        <f>COUNTIF(P$2:P766, TRUE)/(COUNTIF(P$2:P766,FALSE) + COUNTIF(P$2:P766, TRUE))</f>
        <v>0.49281045751633989</v>
      </c>
      <c r="R766" s="871">
        <v>351624.4</v>
      </c>
      <c r="S766" s="876">
        <f t="shared" si="387"/>
        <v>49821.389999999956</v>
      </c>
      <c r="T766" s="170">
        <v>-39224</v>
      </c>
      <c r="U766" s="170">
        <f t="shared" si="381"/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si="382"/>
        <v>0.67674129194045574</v>
      </c>
      <c r="Y766" s="171">
        <f t="shared" si="383"/>
        <v>0.40789947236017166</v>
      </c>
      <c r="Z766" s="784">
        <f t="shared" si="384"/>
        <v>3.4728992230614653E-2</v>
      </c>
    </row>
    <row r="767" spans="1:26" ht="20.100000000000001" customHeight="1" x14ac:dyDescent="0.25">
      <c r="A767" s="160">
        <f t="shared" si="370"/>
        <v>1173</v>
      </c>
      <c r="B767" s="169">
        <v>43406</v>
      </c>
      <c r="C767" s="211">
        <v>2723.06</v>
      </c>
      <c r="D767" s="168">
        <f t="shared" si="371"/>
        <v>-6.3166652678287773E-3</v>
      </c>
      <c r="E767" s="205">
        <f t="shared" si="372"/>
        <v>0.2951903502596982</v>
      </c>
      <c r="F767" s="215">
        <v>7356.99</v>
      </c>
      <c r="G767" s="168">
        <f t="shared" si="373"/>
        <v>-1.0365816748609492E-2</v>
      </c>
      <c r="H767" s="199">
        <f t="shared" si="374"/>
        <v>0.44489856040222325</v>
      </c>
      <c r="I767" s="822">
        <v>400476</v>
      </c>
      <c r="J767" s="170">
        <v>300000</v>
      </c>
      <c r="K767" s="170">
        <f t="shared" si="375"/>
        <v>-969.78999999997905</v>
      </c>
      <c r="L767" s="168">
        <f t="shared" si="376"/>
        <v>-2.4157433560331497E-3</v>
      </c>
      <c r="M767" s="178">
        <f t="shared" si="377"/>
        <v>100476</v>
      </c>
      <c r="N767" s="180">
        <f t="shared" si="378"/>
        <v>0.33492</v>
      </c>
      <c r="O767" s="179">
        <f t="shared" si="388"/>
        <v>0.10428774936061382</v>
      </c>
      <c r="P767" s="178" t="b">
        <f t="shared" si="380"/>
        <v>1</v>
      </c>
      <c r="Q767" s="180">
        <f>COUNTIF(P$2:P767, TRUE)/(COUNTIF(P$2:P767,FALSE) + COUNTIF(P$2:P767, TRUE))</f>
        <v>0.49347258485639689</v>
      </c>
      <c r="R767" s="871">
        <v>350654.6</v>
      </c>
      <c r="S767" s="876">
        <f t="shared" si="387"/>
        <v>49821.400000000023</v>
      </c>
      <c r="T767" s="170">
        <v>-35564</v>
      </c>
      <c r="U767" s="170">
        <f t="shared" si="381"/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si="382"/>
        <v>0.65799819015047123</v>
      </c>
      <c r="Y767" s="171">
        <f t="shared" si="383"/>
        <v>0.40391099038393197</v>
      </c>
      <c r="Z767" s="784">
        <f t="shared" si="384"/>
        <v>3.9729649740301798E-2</v>
      </c>
    </row>
    <row r="768" spans="1:26" ht="20.100000000000001" customHeight="1" x14ac:dyDescent="0.25">
      <c r="A768" s="160">
        <f t="shared" si="370"/>
        <v>1176</v>
      </c>
      <c r="B768" s="169">
        <v>43409</v>
      </c>
      <c r="C768" s="211">
        <v>2738.31</v>
      </c>
      <c r="D768" s="168">
        <f t="shared" si="371"/>
        <v>5.6003172901074524E-3</v>
      </c>
      <c r="E768" s="205">
        <f t="shared" si="372"/>
        <v>0.30244382717223789</v>
      </c>
      <c r="F768" s="215">
        <v>7328.85</v>
      </c>
      <c r="G768" s="168">
        <f t="shared" si="373"/>
        <v>-3.824933838431127E-3</v>
      </c>
      <c r="H768" s="199">
        <f t="shared" si="374"/>
        <v>0.43937191900544037</v>
      </c>
      <c r="I768" s="822">
        <v>405572.13</v>
      </c>
      <c r="J768" s="170">
        <v>300000</v>
      </c>
      <c r="K768" s="170">
        <f t="shared" si="375"/>
        <v>5096.1300000000047</v>
      </c>
      <c r="L768" s="168">
        <f t="shared" si="376"/>
        <v>1.272518203338029E-2</v>
      </c>
      <c r="M768" s="178">
        <f t="shared" si="377"/>
        <v>105572.13</v>
      </c>
      <c r="N768" s="180">
        <f t="shared" si="378"/>
        <v>0.35190710000000003</v>
      </c>
      <c r="O768" s="179">
        <f t="shared" si="388"/>
        <v>0.10929767710459184</v>
      </c>
      <c r="P768" s="178" t="b">
        <f t="shared" si="380"/>
        <v>1</v>
      </c>
      <c r="Q768" s="180">
        <f>COUNTIF(P$2:P768, TRUE)/(COUNTIF(P$2:P768,FALSE) + COUNTIF(P$2:P768, TRUE))</f>
        <v>0.49413298565840941</v>
      </c>
      <c r="R768" s="871">
        <v>348434.83</v>
      </c>
      <c r="S768" s="876">
        <f t="shared" si="387"/>
        <v>57137.299999999988</v>
      </c>
      <c r="T768" s="170">
        <v>-34094</v>
      </c>
      <c r="U768" s="170">
        <f t="shared" si="381"/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si="382"/>
        <v>0.67273187191955452</v>
      </c>
      <c r="Y768" s="171">
        <f t="shared" si="383"/>
        <v>0.42343785417305618</v>
      </c>
      <c r="Z768" s="784">
        <f t="shared" si="384"/>
        <v>4.9463272827762139E-2</v>
      </c>
    </row>
    <row r="769" spans="1:26" ht="20.100000000000001" customHeight="1" x14ac:dyDescent="0.25">
      <c r="A769" s="160">
        <f t="shared" si="370"/>
        <v>1177</v>
      </c>
      <c r="B769" s="169">
        <v>43410</v>
      </c>
      <c r="C769" s="211">
        <v>2755.45</v>
      </c>
      <c r="D769" s="168">
        <f t="shared" si="371"/>
        <v>6.2593351373657008E-3</v>
      </c>
      <c r="E769" s="205">
        <f t="shared" si="372"/>
        <v>0.31059625958410214</v>
      </c>
      <c r="F769" s="215">
        <v>7375.96</v>
      </c>
      <c r="G769" s="168">
        <f t="shared" si="373"/>
        <v>6.4280207672417463E-3</v>
      </c>
      <c r="H769" s="199">
        <f t="shared" si="374"/>
        <v>0.4486242315925919</v>
      </c>
      <c r="I769" s="822">
        <v>410029.68</v>
      </c>
      <c r="J769" s="170">
        <v>300000</v>
      </c>
      <c r="K769" s="170">
        <f t="shared" si="375"/>
        <v>4457.5499999999884</v>
      </c>
      <c r="L769" s="168">
        <f t="shared" si="376"/>
        <v>1.0990770001873621E-2</v>
      </c>
      <c r="M769" s="178">
        <f t="shared" si="377"/>
        <v>110029.68</v>
      </c>
      <c r="N769" s="180">
        <f t="shared" si="378"/>
        <v>0.36676559999999997</v>
      </c>
      <c r="O769" s="179">
        <f t="shared" si="388"/>
        <v>0.11381574800339846</v>
      </c>
      <c r="P769" s="178" t="b">
        <f t="shared" si="380"/>
        <v>1</v>
      </c>
      <c r="Q769" s="180">
        <f>COUNTIF(P$2:P769, TRUE)/(COUNTIF(P$2:P769,FALSE) + COUNTIF(P$2:P769, TRUE))</f>
        <v>0.49479166666666669</v>
      </c>
      <c r="R769" s="871">
        <v>349807.43</v>
      </c>
      <c r="S769" s="876">
        <f t="shared" si="387"/>
        <v>60222.25</v>
      </c>
      <c r="T769" s="170">
        <v>-34178</v>
      </c>
      <c r="U769" s="170">
        <f t="shared" si="381"/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si="382"/>
        <v>0.69052843989554591</v>
      </c>
      <c r="Y769" s="171">
        <f t="shared" si="383"/>
        <v>0.44111255084922829</v>
      </c>
      <c r="Z769" s="784">
        <f t="shared" si="384"/>
        <v>5.6169340415897828E-2</v>
      </c>
    </row>
    <row r="770" spans="1:26" ht="20.100000000000001" customHeight="1" x14ac:dyDescent="0.25">
      <c r="A770" s="160">
        <f t="shared" si="370"/>
        <v>1178</v>
      </c>
      <c r="B770" s="169">
        <v>43411</v>
      </c>
      <c r="C770" s="211">
        <v>2813.89</v>
      </c>
      <c r="D770" s="168">
        <f t="shared" si="371"/>
        <v>2.1208876952947816E-2</v>
      </c>
      <c r="E770" s="205">
        <f t="shared" si="372"/>
        <v>0.33839253438861505</v>
      </c>
      <c r="F770" s="215">
        <v>7570.75</v>
      </c>
      <c r="G770" s="168">
        <f t="shared" si="373"/>
        <v>2.6408765774217861E-2</v>
      </c>
      <c r="H770" s="199">
        <f t="shared" si="374"/>
        <v>0.48688060961957702</v>
      </c>
      <c r="I770" s="822">
        <v>413975.81</v>
      </c>
      <c r="J770" s="170">
        <v>300000</v>
      </c>
      <c r="K770" s="170">
        <f t="shared" si="375"/>
        <v>3946.1300000000047</v>
      </c>
      <c r="L770" s="168">
        <f t="shared" si="376"/>
        <v>9.6240106325961687E-3</v>
      </c>
      <c r="M770" s="178">
        <f t="shared" si="377"/>
        <v>113975.81</v>
      </c>
      <c r="N770" s="180">
        <f t="shared" si="378"/>
        <v>0.37991936666666665</v>
      </c>
      <c r="O770" s="179">
        <f t="shared" si="388"/>
        <v>0.11779757952037351</v>
      </c>
      <c r="P770" s="178" t="b">
        <f t="shared" si="380"/>
        <v>0</v>
      </c>
      <c r="Q770" s="180">
        <f>COUNTIF(P$2:P770, TRUE)/(COUNTIF(P$2:P770,FALSE) + COUNTIF(P$2:P770, TRUE))</f>
        <v>0.49414824447334199</v>
      </c>
      <c r="R770" s="871">
        <v>343603.51</v>
      </c>
      <c r="S770" s="876">
        <f t="shared" si="387"/>
        <v>70372.299999999988</v>
      </c>
      <c r="T770" s="170">
        <v>-33892</v>
      </c>
      <c r="U770" s="170">
        <f t="shared" si="381"/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si="382"/>
        <v>0.74944439905516358</v>
      </c>
      <c r="Y770" s="171">
        <f t="shared" si="383"/>
        <v>0.4567515816689629</v>
      </c>
      <c r="Z770" s="784">
        <f t="shared" si="384"/>
        <v>4.1526832278051595E-2</v>
      </c>
    </row>
    <row r="771" spans="1:26" ht="20.100000000000001" customHeight="1" x14ac:dyDescent="0.25">
      <c r="A771" s="160">
        <f t="shared" si="370"/>
        <v>1180</v>
      </c>
      <c r="B771" s="169">
        <v>43413</v>
      </c>
      <c r="C771" s="211">
        <v>2781.01</v>
      </c>
      <c r="D771" s="168">
        <f t="shared" si="371"/>
        <v>-1.1684891733507584E-2</v>
      </c>
      <c r="E771" s="205">
        <f t="shared" ref="E771" si="389">(C771-$C$2)/$C$2</f>
        <v>0.32275356252734927</v>
      </c>
      <c r="F771" s="215">
        <v>7406.9</v>
      </c>
      <c r="G771" s="168">
        <f t="shared" si="373"/>
        <v>-2.1642505696265281E-2</v>
      </c>
      <c r="H771" s="199">
        <f t="shared" ref="H771" si="390">(F771-F$2)/F$2</f>
        <v>0.4547007875562189</v>
      </c>
      <c r="I771" s="822">
        <v>409057.68</v>
      </c>
      <c r="J771" s="170">
        <v>300000</v>
      </c>
      <c r="K771" s="170">
        <f t="shared" ref="K771" si="391">I771-I770-J771+J770</f>
        <v>-4918.1300000000047</v>
      </c>
      <c r="L771" s="168">
        <f t="shared" ref="L771" si="392">K771/I770</f>
        <v>-1.188023522437218E-2</v>
      </c>
      <c r="M771" s="178">
        <f t="shared" ref="M771" si="393">I771-J771</f>
        <v>109057.68</v>
      </c>
      <c r="N771" s="180">
        <f t="shared" ref="N771" si="394">M771/J771</f>
        <v>0.3635256</v>
      </c>
      <c r="O771" s="179">
        <f t="shared" ref="O771" si="395">N771/(A771/365.25)</f>
        <v>0.11252349610169492</v>
      </c>
      <c r="P771" s="178" t="b">
        <f t="shared" ref="P771" si="396">L771&gt;D771</f>
        <v>0</v>
      </c>
      <c r="Q771" s="180">
        <f>COUNTIF(P$2:P771, TRUE)/(COUNTIF(P$2:P771,FALSE) + COUNTIF(P$2:P771, TRUE))</f>
        <v>0.4935064935064935</v>
      </c>
      <c r="R771" s="871">
        <v>332951.45</v>
      </c>
      <c r="S771" s="876">
        <f t="shared" ref="S771" si="397">I771-R771</f>
        <v>76106.229999999981</v>
      </c>
      <c r="T771" s="170">
        <v>-34243</v>
      </c>
      <c r="U771" s="170">
        <f t="shared" ref="U771" si="398">M771-T771</f>
        <v>143300.68</v>
      </c>
      <c r="V771" s="180">
        <f>STDEV(D$2:D771)*SQRT(252)</f>
        <v>0.14007971517341553</v>
      </c>
      <c r="W771" s="180">
        <f>STDEV(L$2:L771)*SQRT(252)</f>
        <v>0.25783465784296999</v>
      </c>
      <c r="X771" s="171">
        <f t="shared" ref="X771" si="399">E771/(A771/365.25)/V771</f>
        <v>0.71318797498457553</v>
      </c>
      <c r="Y771" s="171">
        <f t="shared" ref="Y771" si="400">O771/W771</f>
        <v>0.4364172646263309</v>
      </c>
      <c r="Z771" s="784">
        <f t="shared" ref="Z771" si="401">-(E771-N771)</f>
        <v>4.0772037472650735E-2</v>
      </c>
    </row>
  </sheetData>
  <conditionalFormatting sqref="L77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E277" sqref="E27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110196.57466666828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109057.73466666834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109057.68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5.4666668351273984E-2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2996" priority="7">
      <formula>#REF!&gt;0</formula>
    </cfRule>
    <cfRule type="expression" dxfId="299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0" t="s">
        <v>78</v>
      </c>
      <c r="P42" s="88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94" priority="58">
      <formula>F19&gt;0</formula>
    </cfRule>
    <cfRule type="expression" dxfId="299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92" priority="47">
      <formula>H25&gt;0</formula>
    </cfRule>
    <cfRule type="expression" dxfId="2991" priority="48">
      <formula>H25&lt;0</formula>
    </cfRule>
  </conditionalFormatting>
  <conditionalFormatting sqref="M39">
    <cfRule type="expression" dxfId="2990" priority="45">
      <formula>M39&gt;0</formula>
    </cfRule>
    <cfRule type="expression" dxfId="2989" priority="46">
      <formula>M39&lt;0</formula>
    </cfRule>
  </conditionalFormatting>
  <conditionalFormatting sqref="F61:F67">
    <cfRule type="expression" dxfId="2988" priority="43">
      <formula>F61&gt;0</formula>
    </cfRule>
    <cfRule type="expression" dxfId="2987" priority="44">
      <formula>F61&lt;0</formula>
    </cfRule>
  </conditionalFormatting>
  <conditionalFormatting sqref="H61:H67">
    <cfRule type="expression" dxfId="2986" priority="41">
      <formula>H61&gt;0</formula>
    </cfRule>
    <cfRule type="expression" dxfId="2985" priority="42">
      <formula>H61&lt;0</formula>
    </cfRule>
  </conditionalFormatting>
  <conditionalFormatting sqref="F21:F24">
    <cfRule type="expression" dxfId="2984" priority="39">
      <formula>F21&gt;0</formula>
    </cfRule>
    <cfRule type="expression" dxfId="2983" priority="40">
      <formula>F21&lt;0</formula>
    </cfRule>
  </conditionalFormatting>
  <conditionalFormatting sqref="H21:H24">
    <cfRule type="expression" dxfId="2982" priority="37">
      <formula>H21&gt;0</formula>
    </cfRule>
    <cfRule type="expression" dxfId="2981" priority="38">
      <formula>H21&lt;0</formula>
    </cfRule>
  </conditionalFormatting>
  <conditionalFormatting sqref="I25:I28">
    <cfRule type="expression" dxfId="2980" priority="31">
      <formula>I25&gt;0</formula>
    </cfRule>
    <cfRule type="expression" dxfId="2979" priority="32">
      <formula>I25&lt;0</formula>
    </cfRule>
  </conditionalFormatting>
  <conditionalFormatting sqref="I21:I24">
    <cfRule type="expression" dxfId="2978" priority="29">
      <formula>I21&gt;0</formula>
    </cfRule>
    <cfRule type="expression" dxfId="2977" priority="30">
      <formula>I21&lt;0</formula>
    </cfRule>
  </conditionalFormatting>
  <conditionalFormatting sqref="H29">
    <cfRule type="expression" dxfId="2976" priority="27">
      <formula>H29&gt;0</formula>
    </cfRule>
    <cfRule type="expression" dxfId="2975" priority="28">
      <formula>H29&lt;0</formula>
    </cfRule>
  </conditionalFormatting>
  <conditionalFormatting sqref="H30">
    <cfRule type="expression" dxfId="2974" priority="25">
      <formula>H30&gt;0</formula>
    </cfRule>
    <cfRule type="expression" dxfId="2973" priority="26">
      <formula>H30&lt;0</formula>
    </cfRule>
  </conditionalFormatting>
  <conditionalFormatting sqref="H31">
    <cfRule type="expression" dxfId="2972" priority="23">
      <formula>H31&gt;0</formula>
    </cfRule>
    <cfRule type="expression" dxfId="2971" priority="24">
      <formula>H31&lt;0</formula>
    </cfRule>
  </conditionalFormatting>
  <conditionalFormatting sqref="Q7">
    <cfRule type="expression" dxfId="2970" priority="21">
      <formula>Q7&gt;0</formula>
    </cfRule>
    <cfRule type="expression" dxfId="2969" priority="22">
      <formula>Q7&lt;0</formula>
    </cfRule>
  </conditionalFormatting>
  <conditionalFormatting sqref="Q8">
    <cfRule type="expression" dxfId="2968" priority="19">
      <formula>Q8&gt;0</formula>
    </cfRule>
    <cfRule type="expression" dxfId="2967" priority="20">
      <formula>Q8&lt;0</formula>
    </cfRule>
  </conditionalFormatting>
  <conditionalFormatting sqref="F73:F82">
    <cfRule type="expression" dxfId="2966" priority="17">
      <formula>F73&gt;0</formula>
    </cfRule>
    <cfRule type="expression" dxfId="2965" priority="18">
      <formula>F73&lt;0</formula>
    </cfRule>
  </conditionalFormatting>
  <conditionalFormatting sqref="H73:H76">
    <cfRule type="expression" dxfId="2964" priority="15">
      <formula>H73&gt;0</formula>
    </cfRule>
    <cfRule type="expression" dxfId="2963" priority="16">
      <formula>H73&lt;0</formula>
    </cfRule>
  </conditionalFormatting>
  <conditionalFormatting sqref="F69:F72">
    <cfRule type="expression" dxfId="2962" priority="13">
      <formula>F69&gt;0</formula>
    </cfRule>
    <cfRule type="expression" dxfId="2961" priority="14">
      <formula>F69&lt;0</formula>
    </cfRule>
  </conditionalFormatting>
  <conditionalFormatting sqref="H69:H72">
    <cfRule type="expression" dxfId="2960" priority="11">
      <formula>H69&gt;0</formula>
    </cfRule>
    <cfRule type="expression" dxfId="2959" priority="12">
      <formula>H69&lt;0</formula>
    </cfRule>
  </conditionalFormatting>
  <conditionalFormatting sqref="I73:I76">
    <cfRule type="expression" dxfId="2958" priority="9">
      <formula>I73&gt;0</formula>
    </cfRule>
    <cfRule type="expression" dxfId="2957" priority="10">
      <formula>I73&lt;0</formula>
    </cfRule>
  </conditionalFormatting>
  <conditionalFormatting sqref="I69:I72">
    <cfRule type="expression" dxfId="2956" priority="7">
      <formula>I69&gt;0</formula>
    </cfRule>
    <cfRule type="expression" dxfId="2955" priority="8">
      <formula>I69&lt;0</formula>
    </cfRule>
  </conditionalFormatting>
  <conditionalFormatting sqref="H77">
    <cfRule type="expression" dxfId="2954" priority="5">
      <formula>H77&gt;0</formula>
    </cfRule>
    <cfRule type="expression" dxfId="2953" priority="6">
      <formula>H77&lt;0</formula>
    </cfRule>
  </conditionalFormatting>
  <conditionalFormatting sqref="H78">
    <cfRule type="expression" dxfId="2952" priority="3">
      <formula>H78&gt;0</formula>
    </cfRule>
    <cfRule type="expression" dxfId="2951" priority="4">
      <formula>H78&lt;0</formula>
    </cfRule>
  </conditionalFormatting>
  <conditionalFormatting sqref="H79">
    <cfRule type="expression" dxfId="2950" priority="1">
      <formula>H79&gt;0</formula>
    </cfRule>
    <cfRule type="expression" dxfId="294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48" priority="29">
      <formula>N19&gt;0</formula>
    </cfRule>
    <cfRule type="expression" dxfId="294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46" priority="23">
      <formula>F22&gt;0</formula>
    </cfRule>
    <cfRule type="expression" dxfId="2945" priority="24">
      <formula>F22&lt;0</formula>
    </cfRule>
  </conditionalFormatting>
  <conditionalFormatting sqref="H22:H31">
    <cfRule type="expression" dxfId="2944" priority="21">
      <formula>H22&gt;0</formula>
    </cfRule>
    <cfRule type="expression" dxfId="2943" priority="22">
      <formula>H22&lt;0</formula>
    </cfRule>
  </conditionalFormatting>
  <conditionalFormatting sqref="I21:J31">
    <cfRule type="expression" dxfId="2942" priority="19">
      <formula>I21&gt;0</formula>
    </cfRule>
    <cfRule type="expression" dxfId="2941" priority="20">
      <formula>I21&lt;0</formula>
    </cfRule>
  </conditionalFormatting>
  <conditionalFormatting sqref="Q8">
    <cfRule type="expression" dxfId="2940" priority="11">
      <formula>Q8&gt;0</formula>
    </cfRule>
    <cfRule type="expression" dxfId="2939" priority="12">
      <formula>Q8&lt;0</formula>
    </cfRule>
  </conditionalFormatting>
  <conditionalFormatting sqref="Q7">
    <cfRule type="expression" dxfId="2938" priority="13">
      <formula>Q7&gt;0</formula>
    </cfRule>
    <cfRule type="expression" dxfId="2937" priority="14">
      <formula>Q7&lt;0</formula>
    </cfRule>
  </conditionalFormatting>
  <conditionalFormatting sqref="F56:F66">
    <cfRule type="expression" dxfId="2936" priority="9">
      <formula>F56&gt;0</formula>
    </cfRule>
    <cfRule type="expression" dxfId="2935" priority="10">
      <formula>F56&lt;0</formula>
    </cfRule>
  </conditionalFormatting>
  <conditionalFormatting sqref="H56:H66">
    <cfRule type="expression" dxfId="2934" priority="7">
      <formula>H56&gt;0</formula>
    </cfRule>
    <cfRule type="expression" dxfId="2933" priority="8">
      <formula>H56&lt;0</formula>
    </cfRule>
  </conditionalFormatting>
  <conditionalFormatting sqref="I56:I66">
    <cfRule type="expression" dxfId="2932" priority="5">
      <formula>I56&gt;0</formula>
    </cfRule>
    <cfRule type="expression" dxfId="2931" priority="6">
      <formula>I56&lt;0</formula>
    </cfRule>
  </conditionalFormatting>
  <conditionalFormatting sqref="F21">
    <cfRule type="expression" dxfId="2930" priority="3">
      <formula>F21&gt;0</formula>
    </cfRule>
    <cfRule type="expression" dxfId="2929" priority="4">
      <formula>F21&lt;0</formula>
    </cfRule>
  </conditionalFormatting>
  <conditionalFormatting sqref="H21">
    <cfRule type="expression" dxfId="2928" priority="1">
      <formula>H21&gt;0</formula>
    </cfRule>
    <cfRule type="expression" dxfId="292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26" priority="64">
      <formula>N23&gt;0</formula>
    </cfRule>
    <cfRule type="expression" dxfId="292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24" priority="58">
      <formula>F79&gt;0</formula>
    </cfRule>
    <cfRule type="expression" dxfId="2923" priority="59">
      <formula>F79&lt;0</formula>
    </cfRule>
  </conditionalFormatting>
  <conditionalFormatting sqref="H79:H97 H101:H118">
    <cfRule type="expression" dxfId="2922" priority="56">
      <formula>H79&gt;0</formula>
    </cfRule>
    <cfRule type="expression" dxfId="2921" priority="57">
      <formula>H79&lt;0</formula>
    </cfRule>
  </conditionalFormatting>
  <conditionalFormatting sqref="I75:I97 I100:I118">
    <cfRule type="expression" dxfId="2920" priority="54">
      <formula>I75&gt;0</formula>
    </cfRule>
    <cfRule type="expression" dxfId="2919" priority="55">
      <formula>I75&lt;0</formula>
    </cfRule>
  </conditionalFormatting>
  <conditionalFormatting sqref="Q7">
    <cfRule type="expression" dxfId="2918" priority="52">
      <formula>Q7&gt;0</formula>
    </cfRule>
    <cfRule type="expression" dxfId="2917" priority="53">
      <formula>Q7&lt;0</formula>
    </cfRule>
  </conditionalFormatting>
  <conditionalFormatting sqref="Q8">
    <cfRule type="expression" dxfId="2916" priority="50">
      <formula>Q8&gt;0</formula>
    </cfRule>
    <cfRule type="expression" dxfId="2915" priority="51">
      <formula>Q8&lt;0</formula>
    </cfRule>
  </conditionalFormatting>
  <conditionalFormatting sqref="F75:F78">
    <cfRule type="expression" dxfId="2914" priority="48">
      <formula>F75&gt;0</formula>
    </cfRule>
    <cfRule type="expression" dxfId="2913" priority="49">
      <formula>F75&lt;0</formula>
    </cfRule>
  </conditionalFormatting>
  <conditionalFormatting sqref="H75:H78">
    <cfRule type="expression" dxfId="2912" priority="46">
      <formula>H75&gt;0</formula>
    </cfRule>
    <cfRule type="expression" dxfId="2911" priority="47">
      <formula>H75&lt;0</formula>
    </cfRule>
  </conditionalFormatting>
  <conditionalFormatting sqref="F100:F114">
    <cfRule type="expression" dxfId="2910" priority="40">
      <formula>F100&gt;0</formula>
    </cfRule>
    <cfRule type="expression" dxfId="2909" priority="41">
      <formula>F100&lt;0</formula>
    </cfRule>
  </conditionalFormatting>
  <conditionalFormatting sqref="H100:H114">
    <cfRule type="expression" dxfId="2908" priority="38">
      <formula>H100&gt;0</formula>
    </cfRule>
    <cfRule type="expression" dxfId="2907" priority="39">
      <formula>H100&lt;0</formula>
    </cfRule>
  </conditionalFormatting>
  <conditionalFormatting sqref="F29:F67">
    <cfRule type="expression" dxfId="2906" priority="36">
      <formula>F29&gt;0</formula>
    </cfRule>
    <cfRule type="expression" dxfId="2905" priority="37">
      <formula>F29&lt;0</formula>
    </cfRule>
  </conditionalFormatting>
  <conditionalFormatting sqref="H29:H63">
    <cfRule type="expression" dxfId="2904" priority="34">
      <formula>H29&gt;0</formula>
    </cfRule>
    <cfRule type="expression" dxfId="2903" priority="35">
      <formula>H29&lt;0</formula>
    </cfRule>
  </conditionalFormatting>
  <conditionalFormatting sqref="J38:J68">
    <cfRule type="expression" dxfId="2902" priority="32">
      <formula>J38&gt;0</formula>
    </cfRule>
    <cfRule type="expression" dxfId="2901" priority="33">
      <formula>J38&lt;0</formula>
    </cfRule>
  </conditionalFormatting>
  <conditionalFormatting sqref="J43">
    <cfRule type="expression" dxfId="2900" priority="30">
      <formula>J43&gt;0</formula>
    </cfRule>
    <cfRule type="expression" dxfId="2899" priority="31">
      <formula>J43&lt;0</formula>
    </cfRule>
  </conditionalFormatting>
  <conditionalFormatting sqref="Q9">
    <cfRule type="expression" dxfId="2898" priority="24">
      <formula>Q9&gt;0</formula>
    </cfRule>
    <cfRule type="expression" dxfId="2897" priority="25">
      <formula>Q9&lt;0</formula>
    </cfRule>
  </conditionalFormatting>
  <conditionalFormatting sqref="R4">
    <cfRule type="expression" dxfId="2896" priority="26">
      <formula>R4&gt;0</formula>
    </cfRule>
    <cfRule type="expression" dxfId="289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94" priority="21">
      <formula>F120&gt;0</formula>
    </cfRule>
    <cfRule type="expression" dxfId="2893" priority="22">
      <formula>F120&lt;0</formula>
    </cfRule>
  </conditionalFormatting>
  <conditionalFormatting sqref="H120:H160">
    <cfRule type="expression" dxfId="2892" priority="19">
      <formula>H120&gt;0</formula>
    </cfRule>
    <cfRule type="expression" dxfId="2891" priority="20">
      <formula>H120&lt;0</formula>
    </cfRule>
  </conditionalFormatting>
  <conditionalFormatting sqref="J129:J160">
    <cfRule type="expression" dxfId="2890" priority="17">
      <formula>J129&gt;0</formula>
    </cfRule>
    <cfRule type="expression" dxfId="2889" priority="18">
      <formula>J129&lt;0</formula>
    </cfRule>
  </conditionalFormatting>
  <conditionalFormatting sqref="J134">
    <cfRule type="expression" dxfId="2888" priority="15">
      <formula>J134&gt;0</formula>
    </cfRule>
    <cfRule type="expression" dxfId="2887" priority="16">
      <formula>J134&lt;0</formula>
    </cfRule>
  </conditionalFormatting>
  <conditionalFormatting sqref="J31:J40">
    <cfRule type="expression" dxfId="2886" priority="13">
      <formula>J31&gt;0</formula>
    </cfRule>
    <cfRule type="expression" dxfId="2885" priority="14">
      <formula>J31&lt;0</formula>
    </cfRule>
  </conditionalFormatting>
  <conditionalFormatting sqref="J36:J37">
    <cfRule type="expression" dxfId="2884" priority="11">
      <formula>J36&gt;0</formula>
    </cfRule>
    <cfRule type="expression" dxfId="2883" priority="12">
      <formula>J36&lt;0</formula>
    </cfRule>
  </conditionalFormatting>
  <conditionalFormatting sqref="Q10">
    <cfRule type="expression" dxfId="2882" priority="9">
      <formula>Q10&gt;0</formula>
    </cfRule>
    <cfRule type="expression" dxfId="2881" priority="10">
      <formula>Q10&lt;0</formula>
    </cfRule>
  </conditionalFormatting>
  <conditionalFormatting sqref="K38:K55 K57:K68">
    <cfRule type="expression" dxfId="2880" priority="7">
      <formula>K38&gt;0</formula>
    </cfRule>
    <cfRule type="expression" dxfId="2879" priority="8">
      <formula>K38&lt;0</formula>
    </cfRule>
  </conditionalFormatting>
  <conditionalFormatting sqref="K43">
    <cfRule type="expression" dxfId="2878" priority="5">
      <formula>K43&gt;0</formula>
    </cfRule>
    <cfRule type="expression" dxfId="2877" priority="6">
      <formula>K43&lt;0</formula>
    </cfRule>
  </conditionalFormatting>
  <conditionalFormatting sqref="K31:K40">
    <cfRule type="expression" dxfId="2876" priority="3">
      <formula>K31&gt;0</formula>
    </cfRule>
    <cfRule type="expression" dxfId="2875" priority="4">
      <formula>K31&lt;0</formula>
    </cfRule>
  </conditionalFormatting>
  <conditionalFormatting sqref="K36:K37">
    <cfRule type="expression" dxfId="2874" priority="1">
      <formula>K36&gt;0</formula>
    </cfRule>
    <cfRule type="expression" dxfId="287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1282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88.86</v>
      </c>
      <c r="R4" s="495">
        <v>3.0200000000000001E-2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941.81999999999971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941.81999999999971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0.26900073689441834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1.7105559306774702E-2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13.691833590138675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97.746000000000009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96.857400000000013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95.968800000000002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95.080200000000005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94.191600000000008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93.302999999999997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3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92.414400000000001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91.525800000000004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90.637200000000007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89.748599999999996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3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88.86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87.971400000000003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3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87.082799999999992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86.194199999999995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3">
        <f>C37*(E37-D37)</f>
        <v>1044.82</v>
      </c>
      <c r="G37" s="39">
        <f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85.305599999999998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84.417000000000002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83.528399999999991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82.639800000000008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81.751199999999997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80.8626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79.974000000000004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2" priority="31">
      <formula>F47&gt;0</formula>
    </cfRule>
    <cfRule type="expression" dxfId="2871" priority="32">
      <formula>F47&lt;0</formula>
    </cfRule>
  </conditionalFormatting>
  <conditionalFormatting sqref="Q7">
    <cfRule type="expression" dxfId="2870" priority="29">
      <formula>Q7&gt;0</formula>
    </cfRule>
    <cfRule type="expression" dxfId="2869" priority="30">
      <formula>Q7&lt;0</formula>
    </cfRule>
  </conditionalFormatting>
  <conditionalFormatting sqref="Q8">
    <cfRule type="expression" dxfId="2868" priority="27">
      <formula>Q8&gt;0</formula>
    </cfRule>
    <cfRule type="expression" dxfId="2867" priority="28">
      <formula>Q8&lt;0</formula>
    </cfRule>
  </conditionalFormatting>
  <conditionalFormatting sqref="F33:F46">
    <cfRule type="expression" dxfId="2866" priority="25">
      <formula>F33&gt;0</formula>
    </cfRule>
    <cfRule type="expression" dxfId="2865" priority="26">
      <formula>F33&lt;0</formula>
    </cfRule>
  </conditionalFormatting>
  <conditionalFormatting sqref="H33:H46">
    <cfRule type="expression" dxfId="2864" priority="23">
      <formula>H33&gt;0</formula>
    </cfRule>
    <cfRule type="expression" dxfId="2863" priority="24">
      <formula>H33&lt;0</formula>
    </cfRule>
  </conditionalFormatting>
  <conditionalFormatting sqref="Q10">
    <cfRule type="expression" dxfId="2862" priority="21">
      <formula>Q10&gt;0</formula>
    </cfRule>
    <cfRule type="expression" dxfId="2861" priority="22">
      <formula>Q10&lt;0</formula>
    </cfRule>
  </conditionalFormatting>
  <conditionalFormatting sqref="J25:J38">
    <cfRule type="expression" dxfId="2860" priority="19">
      <formula>J25&gt;0</formula>
    </cfRule>
    <cfRule type="expression" dxfId="2859" priority="20">
      <formula>J25&lt;0</formula>
    </cfRule>
  </conditionalFormatting>
  <conditionalFormatting sqref="K38">
    <cfRule type="expression" dxfId="2858" priority="17">
      <formula>K38&gt;0</formula>
    </cfRule>
    <cfRule type="expression" dxfId="2857" priority="18">
      <formula>K38&lt;0</formula>
    </cfRule>
  </conditionalFormatting>
  <conditionalFormatting sqref="L25:L38">
    <cfRule type="expression" dxfId="2856" priority="15">
      <formula>L25&gt;0</formula>
    </cfRule>
    <cfRule type="expression" dxfId="2855" priority="16">
      <formula>L25&lt;0</formula>
    </cfRule>
  </conditionalFormatting>
  <conditionalFormatting sqref="F89:F110">
    <cfRule type="expression" dxfId="2854" priority="13">
      <formula>F89&gt;0</formula>
    </cfRule>
    <cfRule type="expression" dxfId="2853" priority="14">
      <formula>F89&lt;0</formula>
    </cfRule>
  </conditionalFormatting>
  <conditionalFormatting sqref="H89:H110">
    <cfRule type="expression" dxfId="2852" priority="11">
      <formula>H89&gt;0</formula>
    </cfRule>
    <cfRule type="expression" dxfId="2851" priority="12">
      <formula>H89&lt;0</formula>
    </cfRule>
  </conditionalFormatting>
  <conditionalFormatting sqref="J89:J102">
    <cfRule type="expression" dxfId="2850" priority="9">
      <formula>J89&gt;0</formula>
    </cfRule>
    <cfRule type="expression" dxfId="2849" priority="10">
      <formula>J89&lt;0</formula>
    </cfRule>
  </conditionalFormatting>
  <conditionalFormatting sqref="K89:K102">
    <cfRule type="expression" dxfId="2848" priority="7">
      <formula>K89&gt;0</formula>
    </cfRule>
    <cfRule type="expression" dxfId="2847" priority="8">
      <formula>K89&lt;0</formula>
    </cfRule>
  </conditionalFormatting>
  <conditionalFormatting sqref="L89:L102">
    <cfRule type="expression" dxfId="2846" priority="5">
      <formula>L89&gt;0</formula>
    </cfRule>
    <cfRule type="expression" dxfId="2845" priority="6">
      <formula>L89&lt;0</formula>
    </cfRule>
  </conditionalFormatting>
  <conditionalFormatting sqref="F25:F32">
    <cfRule type="expression" dxfId="2844" priority="3">
      <formula>F25&gt;0</formula>
    </cfRule>
    <cfRule type="expression" dxfId="2843" priority="4">
      <formula>F25&lt;0</formula>
    </cfRule>
  </conditionalFormatting>
  <conditionalFormatting sqref="H25:H32">
    <cfRule type="expression" dxfId="2842" priority="1">
      <formula>H25&gt;0</formula>
    </cfRule>
    <cfRule type="expression" dxfId="28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1251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1275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2315.0500000000002</v>
      </c>
      <c r="R4" s="495">
        <v>-1.61E-2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13890.300000000001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-1673.4999999999982</v>
      </c>
      <c r="R7">
        <v>6</v>
      </c>
      <c r="T7" s="1">
        <v>43333</v>
      </c>
      <c r="U7" t="s">
        <v>1253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-1673.4999999999982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-0.10752515452524436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11.933247422680413</v>
      </c>
    </row>
    <row r="14" spans="1:21" x14ac:dyDescent="0.25">
      <c r="H14" s="70"/>
      <c r="O14" s="11" t="s">
        <v>1039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2546.5550000000003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2523.4045000000006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2500.2540000000004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2477.1035000000002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2453.9530000000004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2430.8025000000002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2407.6520000000005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2384.5015000000003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2361.3510000000001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2338.2005000000004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2315.0500000000002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2291.8995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2268.7490000000003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2245.5985000000001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2222.4479999999999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2199.2975000000001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2176.1469999999999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2152.9965000000002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2129.8460000000005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2106.6955000000003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2083.5450000000001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0" priority="31">
      <formula>F47&gt;0</formula>
    </cfRule>
    <cfRule type="expression" dxfId="2839" priority="32">
      <formula>F47&lt;0</formula>
    </cfRule>
  </conditionalFormatting>
  <conditionalFormatting sqref="Q7">
    <cfRule type="expression" dxfId="2838" priority="29">
      <formula>Q7&gt;0</formula>
    </cfRule>
    <cfRule type="expression" dxfId="2837" priority="30">
      <formula>Q7&lt;0</formula>
    </cfRule>
  </conditionalFormatting>
  <conditionalFormatting sqref="Q8">
    <cfRule type="expression" dxfId="2836" priority="27">
      <formula>Q8&gt;0</formula>
    </cfRule>
    <cfRule type="expression" dxfId="2835" priority="28">
      <formula>Q8&lt;0</formula>
    </cfRule>
  </conditionalFormatting>
  <conditionalFormatting sqref="F31:F46">
    <cfRule type="expression" dxfId="2834" priority="25">
      <formula>F31&gt;0</formula>
    </cfRule>
    <cfRule type="expression" dxfId="2833" priority="26">
      <formula>F31&lt;0</formula>
    </cfRule>
  </conditionalFormatting>
  <conditionalFormatting sqref="H31:H46">
    <cfRule type="expression" dxfId="2832" priority="23">
      <formula>H31&gt;0</formula>
    </cfRule>
    <cfRule type="expression" dxfId="2831" priority="24">
      <formula>H31&lt;0</formula>
    </cfRule>
  </conditionalFormatting>
  <conditionalFormatting sqref="Q10">
    <cfRule type="expression" dxfId="2830" priority="21">
      <formula>Q10&gt;0</formula>
    </cfRule>
    <cfRule type="expression" dxfId="2829" priority="22">
      <formula>Q10&lt;0</formula>
    </cfRule>
  </conditionalFormatting>
  <conditionalFormatting sqref="J25:J38">
    <cfRule type="expression" dxfId="2828" priority="19">
      <formula>J25&gt;0</formula>
    </cfRule>
    <cfRule type="expression" dxfId="2827" priority="20">
      <formula>J25&lt;0</formula>
    </cfRule>
  </conditionalFormatting>
  <conditionalFormatting sqref="K38">
    <cfRule type="expression" dxfId="2826" priority="17">
      <formula>K38&gt;0</formula>
    </cfRule>
    <cfRule type="expression" dxfId="2825" priority="18">
      <formula>K38&lt;0</formula>
    </cfRule>
  </conditionalFormatting>
  <conditionalFormatting sqref="L25:L38">
    <cfRule type="expression" dxfId="2824" priority="15">
      <formula>L25&gt;0</formula>
    </cfRule>
    <cfRule type="expression" dxfId="2823" priority="16">
      <formula>L25&lt;0</formula>
    </cfRule>
  </conditionalFormatting>
  <conditionalFormatting sqref="F89:F110">
    <cfRule type="expression" dxfId="2822" priority="13">
      <formula>F89&gt;0</formula>
    </cfRule>
    <cfRule type="expression" dxfId="2821" priority="14">
      <formula>F89&lt;0</formula>
    </cfRule>
  </conditionalFormatting>
  <conditionalFormatting sqref="H89:H110">
    <cfRule type="expression" dxfId="2820" priority="11">
      <formula>H89&gt;0</formula>
    </cfRule>
    <cfRule type="expression" dxfId="2819" priority="12">
      <formula>H89&lt;0</formula>
    </cfRule>
  </conditionalFormatting>
  <conditionalFormatting sqref="J89:J102">
    <cfRule type="expression" dxfId="2818" priority="9">
      <formula>J89&gt;0</formula>
    </cfRule>
    <cfRule type="expression" dxfId="2817" priority="10">
      <formula>J89&lt;0</formula>
    </cfRule>
  </conditionalFormatting>
  <conditionalFormatting sqref="K89:K102">
    <cfRule type="expression" dxfId="2816" priority="7">
      <formula>K89&gt;0</formula>
    </cfRule>
    <cfRule type="expression" dxfId="2815" priority="8">
      <formula>K89&lt;0</formula>
    </cfRule>
  </conditionalFormatting>
  <conditionalFormatting sqref="L89:L102">
    <cfRule type="expression" dxfId="2814" priority="5">
      <formula>L89&gt;0</formula>
    </cfRule>
    <cfRule type="expression" dxfId="2813" priority="6">
      <formula>L89&lt;0</formula>
    </cfRule>
  </conditionalFormatting>
  <conditionalFormatting sqref="F25:F30">
    <cfRule type="expression" dxfId="2812" priority="3">
      <formula>F25&gt;0</formula>
    </cfRule>
    <cfRule type="expression" dxfId="2811" priority="4">
      <formula>F25&lt;0</formula>
    </cfRule>
  </conditionalFormatting>
  <conditionalFormatting sqref="H25:H30">
    <cfRule type="expression" dxfId="2810" priority="1">
      <formula>H25&gt;0</formula>
    </cfRule>
    <cfRule type="expression" dxfId="28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0" t="s">
        <v>78</v>
      </c>
      <c r="P42" s="88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08" priority="35">
      <formula>N19&gt;0</formula>
    </cfRule>
    <cfRule type="expression" dxfId="280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06" priority="21">
      <formula>F25&gt;0</formula>
    </cfRule>
    <cfRule type="expression" dxfId="2805" priority="22">
      <formula>F25&lt;0</formula>
    </cfRule>
  </conditionalFormatting>
  <conditionalFormatting sqref="H25:H47">
    <cfRule type="expression" dxfId="2804" priority="19">
      <formula>H25&gt;0</formula>
    </cfRule>
    <cfRule type="expression" dxfId="2803" priority="20">
      <formula>H25&lt;0</formula>
    </cfRule>
  </conditionalFormatting>
  <conditionalFormatting sqref="I25:I27">
    <cfRule type="expression" dxfId="2802" priority="15">
      <formula>I25&gt;0</formula>
    </cfRule>
    <cfRule type="expression" dxfId="2801" priority="16">
      <formula>I25&lt;0</formula>
    </cfRule>
  </conditionalFormatting>
  <conditionalFormatting sqref="Q7">
    <cfRule type="expression" dxfId="2800" priority="5">
      <formula>Q7&gt;0</formula>
    </cfRule>
    <cfRule type="expression" dxfId="2799" priority="6">
      <formula>Q7&lt;0</formula>
    </cfRule>
  </conditionalFormatting>
  <conditionalFormatting sqref="Q8">
    <cfRule type="expression" dxfId="2798" priority="3">
      <formula>Q8&gt;0</formula>
    </cfRule>
    <cfRule type="expression" dxfId="279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96" priority="9">
      <formula>F36&gt;0</formula>
    </cfRule>
    <cfRule type="expression" dxfId="2795" priority="10">
      <formula>F36&lt;0</formula>
    </cfRule>
  </conditionalFormatting>
  <conditionalFormatting sqref="F25:F35">
    <cfRule type="expression" dxfId="2794" priority="7">
      <formula>F25&gt;0</formula>
    </cfRule>
    <cfRule type="expression" dxfId="2793" priority="8">
      <formula>F25&lt;0</formula>
    </cfRule>
  </conditionalFormatting>
  <conditionalFormatting sqref="H25:H35">
    <cfRule type="expression" dxfId="2792" priority="5">
      <formula>H25&gt;0</formula>
    </cfRule>
    <cfRule type="expression" dxfId="2791" priority="6">
      <formula>H25&lt;0</formula>
    </cfRule>
  </conditionalFormatting>
  <conditionalFormatting sqref="Q7">
    <cfRule type="expression" dxfId="2790" priority="3">
      <formula>Q7&gt;0</formula>
    </cfRule>
    <cfRule type="expression" dxfId="2789" priority="4">
      <formula>Q7&lt;0</formula>
    </cfRule>
  </conditionalFormatting>
  <conditionalFormatting sqref="Q8">
    <cfRule type="expression" dxfId="2788" priority="1">
      <formula>Q8&gt;0</formula>
    </cfRule>
    <cfRule type="expression" dxfId="278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86" priority="37">
      <formula>F25&gt;0</formula>
    </cfRule>
    <cfRule type="expression" dxfId="2785" priority="38">
      <formula>F25&lt;0</formula>
    </cfRule>
  </conditionalFormatting>
  <conditionalFormatting sqref="Q7">
    <cfRule type="expression" dxfId="2784" priority="35">
      <formula>Q7&gt;0</formula>
    </cfRule>
    <cfRule type="expression" dxfId="2783" priority="36">
      <formula>Q7&lt;0</formula>
    </cfRule>
  </conditionalFormatting>
  <conditionalFormatting sqref="Q8">
    <cfRule type="expression" dxfId="2782" priority="33">
      <formula>Q8&gt;0</formula>
    </cfRule>
    <cfRule type="expression" dxfId="2781" priority="34">
      <formula>Q8&lt;0</formula>
    </cfRule>
  </conditionalFormatting>
  <conditionalFormatting sqref="F44:F46">
    <cfRule type="expression" dxfId="2780" priority="31">
      <formula>F44&gt;0</formula>
    </cfRule>
    <cfRule type="expression" dxfId="2779" priority="32">
      <formula>F44&lt;0</formula>
    </cfRule>
  </conditionalFormatting>
  <conditionalFormatting sqref="H44:H46">
    <cfRule type="expression" dxfId="2778" priority="29">
      <formula>H44&gt;0</formula>
    </cfRule>
    <cfRule type="expression" dxfId="2777" priority="30">
      <formula>H44&lt;0</formula>
    </cfRule>
  </conditionalFormatting>
  <conditionalFormatting sqref="F89:F110">
    <cfRule type="expression" dxfId="2776" priority="27">
      <formula>F89&gt;0</formula>
    </cfRule>
    <cfRule type="expression" dxfId="2775" priority="28">
      <formula>F89&lt;0</formula>
    </cfRule>
  </conditionalFormatting>
  <conditionalFormatting sqref="H89:H110">
    <cfRule type="expression" dxfId="2774" priority="25">
      <formula>H89&gt;0</formula>
    </cfRule>
    <cfRule type="expression" dxfId="2773" priority="26">
      <formula>H89&lt;0</formula>
    </cfRule>
  </conditionalFormatting>
  <conditionalFormatting sqref="Q10">
    <cfRule type="expression" dxfId="2772" priority="23">
      <formula>Q10&gt;0</formula>
    </cfRule>
    <cfRule type="expression" dxfId="2771" priority="24">
      <formula>Q10&lt;0</formula>
    </cfRule>
  </conditionalFormatting>
  <conditionalFormatting sqref="J25:J38">
    <cfRule type="expression" dxfId="2770" priority="21">
      <formula>J25&gt;0</formula>
    </cfRule>
    <cfRule type="expression" dxfId="2769" priority="22">
      <formula>J25&lt;0</formula>
    </cfRule>
  </conditionalFormatting>
  <conditionalFormatting sqref="K25:K38">
    <cfRule type="expression" dxfId="2768" priority="19">
      <formula>K25&gt;0</formula>
    </cfRule>
    <cfRule type="expression" dxfId="2767" priority="20">
      <formula>K25&lt;0</formula>
    </cfRule>
  </conditionalFormatting>
  <conditionalFormatting sqref="L25:L38">
    <cfRule type="expression" dxfId="2766" priority="17">
      <formula>L25&gt;0</formula>
    </cfRule>
    <cfRule type="expression" dxfId="2765" priority="18">
      <formula>L25&lt;0</formula>
    </cfRule>
  </conditionalFormatting>
  <conditionalFormatting sqref="J40">
    <cfRule type="expression" dxfId="2764" priority="15">
      <formula>J40&gt;0</formula>
    </cfRule>
    <cfRule type="expression" dxfId="2763" priority="16">
      <formula>J40&lt;0</formula>
    </cfRule>
  </conditionalFormatting>
  <conditionalFormatting sqref="L39">
    <cfRule type="expression" dxfId="2762" priority="11">
      <formula>L39&gt;0</formula>
    </cfRule>
    <cfRule type="expression" dxfId="2761" priority="12">
      <formula>L39&lt;0</formula>
    </cfRule>
  </conditionalFormatting>
  <conditionalFormatting sqref="F39">
    <cfRule type="expression" dxfId="2760" priority="9">
      <formula>F39&gt;0</formula>
    </cfRule>
    <cfRule type="expression" dxfId="2759" priority="10">
      <formula>F39&lt;0</formula>
    </cfRule>
  </conditionalFormatting>
  <conditionalFormatting sqref="H39">
    <cfRule type="expression" dxfId="2758" priority="7">
      <formula>H39&gt;0</formula>
    </cfRule>
    <cfRule type="expression" dxfId="2757" priority="8">
      <formula>H39&lt;0</formula>
    </cfRule>
  </conditionalFormatting>
  <conditionalFormatting sqref="J41">
    <cfRule type="expression" dxfId="2756" priority="5">
      <formula>J41&gt;0</formula>
    </cfRule>
    <cfRule type="expression" dxfId="2755" priority="6">
      <formula>J41&lt;0</formula>
    </cfRule>
  </conditionalFormatting>
  <conditionalFormatting sqref="J43">
    <cfRule type="expression" dxfId="2754" priority="3">
      <formula>J43&gt;0</formula>
    </cfRule>
    <cfRule type="expression" dxfId="2753" priority="4">
      <formula>J43&lt;0</formula>
    </cfRule>
  </conditionalFormatting>
  <conditionalFormatting sqref="J44">
    <cfRule type="expression" dxfId="2752" priority="1">
      <formula>J44&gt;0</formula>
    </cfRule>
    <cfRule type="expression" dxfId="275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50" priority="31">
      <formula>F29&gt;0</formula>
    </cfRule>
    <cfRule type="expression" dxfId="2749" priority="32">
      <formula>F29&lt;0</formula>
    </cfRule>
  </conditionalFormatting>
  <conditionalFormatting sqref="F29 F31:F35">
    <cfRule type="expression" dxfId="2748" priority="33">
      <formula>F29&gt;0</formula>
    </cfRule>
    <cfRule type="expression" dxfId="2747" priority="34">
      <formula>F29&lt;0</formula>
    </cfRule>
  </conditionalFormatting>
  <conditionalFormatting sqref="H29 H31:H35">
    <cfRule type="expression" dxfId="2746" priority="29">
      <formula>H29&gt;0</formula>
    </cfRule>
    <cfRule type="expression" dxfId="2745" priority="30">
      <formula>H29&lt;0</formula>
    </cfRule>
  </conditionalFormatting>
  <conditionalFormatting sqref="F21:F28">
    <cfRule type="expression" dxfId="2744" priority="27">
      <formula>F21&gt;0</formula>
    </cfRule>
    <cfRule type="expression" dxfId="2743" priority="28">
      <formula>F21&lt;0</formula>
    </cfRule>
  </conditionalFormatting>
  <conditionalFormatting sqref="H21:H28">
    <cfRule type="expression" dxfId="2742" priority="25">
      <formula>H21&gt;0</formula>
    </cfRule>
    <cfRule type="expression" dxfId="2741" priority="26">
      <formula>H21&lt;0</formula>
    </cfRule>
  </conditionalFormatting>
  <conditionalFormatting sqref="Q8">
    <cfRule type="expression" dxfId="2740" priority="21">
      <formula>Q8&gt;0</formula>
    </cfRule>
    <cfRule type="expression" dxfId="2739" priority="22">
      <formula>Q8&lt;0</formula>
    </cfRule>
  </conditionalFormatting>
  <conditionalFormatting sqref="Q7">
    <cfRule type="expression" dxfId="2738" priority="23">
      <formula>Q7&gt;0</formula>
    </cfRule>
    <cfRule type="expression" dxfId="2737" priority="24">
      <formula>Q7&lt;0</formula>
    </cfRule>
  </conditionalFormatting>
  <conditionalFormatting sqref="F30">
    <cfRule type="expression" dxfId="2736" priority="19">
      <formula>F30&gt;0</formula>
    </cfRule>
    <cfRule type="expression" dxfId="2735" priority="20">
      <formula>F30&lt;0</formula>
    </cfRule>
  </conditionalFormatting>
  <conditionalFormatting sqref="H30">
    <cfRule type="expression" dxfId="2734" priority="17">
      <formula>H30&gt;0</formula>
    </cfRule>
    <cfRule type="expression" dxfId="2733" priority="18">
      <formula>H30&lt;0</formula>
    </cfRule>
  </conditionalFormatting>
  <conditionalFormatting sqref="F68 F70:F74">
    <cfRule type="expression" dxfId="2732" priority="13">
      <formula>F68&gt;0</formula>
    </cfRule>
    <cfRule type="expression" dxfId="2731" priority="14">
      <formula>F68&lt;0</formula>
    </cfRule>
  </conditionalFormatting>
  <conditionalFormatting sqref="F68 F70:F74">
    <cfRule type="expression" dxfId="2730" priority="15">
      <formula>F68&gt;0</formula>
    </cfRule>
    <cfRule type="expression" dxfId="2729" priority="16">
      <formula>F68&lt;0</formula>
    </cfRule>
  </conditionalFormatting>
  <conditionalFormatting sqref="H68 H70:H74">
    <cfRule type="expression" dxfId="2728" priority="11">
      <formula>H68&gt;0</formula>
    </cfRule>
    <cfRule type="expression" dxfId="2727" priority="12">
      <formula>H68&lt;0</formula>
    </cfRule>
  </conditionalFormatting>
  <conditionalFormatting sqref="F60:F67">
    <cfRule type="expression" dxfId="2726" priority="9">
      <formula>F60&gt;0</formula>
    </cfRule>
    <cfRule type="expression" dxfId="2725" priority="10">
      <formula>F60&lt;0</formula>
    </cfRule>
  </conditionalFormatting>
  <conditionalFormatting sqref="H60:H67">
    <cfRule type="expression" dxfId="2724" priority="7">
      <formula>H60&gt;0</formula>
    </cfRule>
    <cfRule type="expression" dxfId="2723" priority="8">
      <formula>H60&lt;0</formula>
    </cfRule>
  </conditionalFormatting>
  <conditionalFormatting sqref="F69">
    <cfRule type="expression" dxfId="2722" priority="5">
      <formula>F69&gt;0</formula>
    </cfRule>
    <cfRule type="expression" dxfId="2721" priority="6">
      <formula>F69&lt;0</formula>
    </cfRule>
  </conditionalFormatting>
  <conditionalFormatting sqref="H69">
    <cfRule type="expression" dxfId="2720" priority="3">
      <formula>H69&gt;0</formula>
    </cfRule>
    <cfRule type="expression" dxfId="2719" priority="4">
      <formula>H69&lt;0</formula>
    </cfRule>
  </conditionalFormatting>
  <conditionalFormatting sqref="Q10">
    <cfRule type="expression" dxfId="2718" priority="1">
      <formula>Q10&gt;0</formula>
    </cfRule>
    <cfRule type="expression" dxfId="271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16" priority="11">
      <formula>F33&gt;0</formula>
    </cfRule>
    <cfRule type="expression" dxfId="2715" priority="12">
      <formula>F33&lt;0</formula>
    </cfRule>
  </conditionalFormatting>
  <conditionalFormatting sqref="Q7">
    <cfRule type="expression" dxfId="2714" priority="9">
      <formula>Q7&gt;0</formula>
    </cfRule>
    <cfRule type="expression" dxfId="2713" priority="10">
      <formula>Q7&lt;0</formula>
    </cfRule>
  </conditionalFormatting>
  <conditionalFormatting sqref="Q8">
    <cfRule type="expression" dxfId="2712" priority="7">
      <formula>Q8&gt;0</formula>
    </cfRule>
    <cfRule type="expression" dxfId="2711" priority="8">
      <formula>Q8&lt;0</formula>
    </cfRule>
  </conditionalFormatting>
  <conditionalFormatting sqref="F25:F32">
    <cfRule type="expression" dxfId="2710" priority="5">
      <formula>F25&gt;0</formula>
    </cfRule>
    <cfRule type="expression" dxfId="2709" priority="6">
      <formula>F25&lt;0</formula>
    </cfRule>
  </conditionalFormatting>
  <conditionalFormatting sqref="H25:H32">
    <cfRule type="expression" dxfId="2708" priority="3">
      <formula>H25&gt;0</formula>
    </cfRule>
    <cfRule type="expression" dxfId="2707" priority="4">
      <formula>H25&lt;0</formula>
    </cfRule>
  </conditionalFormatting>
  <conditionalFormatting sqref="Q10">
    <cfRule type="expression" dxfId="2706" priority="1">
      <formula>Q10&gt;0</formula>
    </cfRule>
    <cfRule type="expression" dxfId="270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04" priority="75">
      <formula>F32&gt;0</formula>
    </cfRule>
    <cfRule type="expression" dxfId="2703" priority="76">
      <formula>F32&lt;0</formula>
    </cfRule>
  </conditionalFormatting>
  <conditionalFormatting sqref="Q7">
    <cfRule type="expression" dxfId="2702" priority="73">
      <formula>Q7&gt;0</formula>
    </cfRule>
    <cfRule type="expression" dxfId="2701" priority="74">
      <formula>Q7&lt;0</formula>
    </cfRule>
  </conditionalFormatting>
  <conditionalFormatting sqref="Q8">
    <cfRule type="expression" dxfId="2700" priority="71">
      <formula>Q8&gt;0</formula>
    </cfRule>
    <cfRule type="expression" dxfId="269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98" priority="63">
      <formula>M58&gt;0</formula>
    </cfRule>
    <cfRule type="expression" dxfId="2697" priority="64">
      <formula>M58&lt;0</formula>
    </cfRule>
  </conditionalFormatting>
  <conditionalFormatting sqref="Q10">
    <cfRule type="expression" dxfId="2696" priority="61">
      <formula>Q10&gt;0</formula>
    </cfRule>
    <cfRule type="expression" dxfId="2695" priority="62">
      <formula>Q10&lt;0</formula>
    </cfRule>
  </conditionalFormatting>
  <conditionalFormatting sqref="F29:F31">
    <cfRule type="expression" dxfId="2694" priority="59">
      <formula>F29&gt;0</formula>
    </cfRule>
    <cfRule type="expression" dxfId="2693" priority="60">
      <formula>F29&lt;0</formula>
    </cfRule>
  </conditionalFormatting>
  <conditionalFormatting sqref="H29:H31">
    <cfRule type="expression" dxfId="2692" priority="57">
      <formula>H29&gt;0</formula>
    </cfRule>
    <cfRule type="expression" dxfId="2691" priority="58">
      <formula>H29&lt;0</formula>
    </cfRule>
  </conditionalFormatting>
  <conditionalFormatting sqref="F83:F94">
    <cfRule type="expression" dxfId="2690" priority="55">
      <formula>F83&gt;0</formula>
    </cfRule>
    <cfRule type="expression" dxfId="2689" priority="56">
      <formula>F83&lt;0</formula>
    </cfRule>
  </conditionalFormatting>
  <conditionalFormatting sqref="H83:H94">
    <cfRule type="expression" dxfId="2688" priority="53">
      <formula>H83&gt;0</formula>
    </cfRule>
    <cfRule type="expression" dxfId="2687" priority="54">
      <formula>H83&lt;0</formula>
    </cfRule>
  </conditionalFormatting>
  <conditionalFormatting sqref="J41">
    <cfRule type="expression" dxfId="2686" priority="51">
      <formula>J41&gt;0</formula>
    </cfRule>
    <cfRule type="expression" dxfId="2685" priority="52">
      <formula>J41&lt;0</formula>
    </cfRule>
  </conditionalFormatting>
  <conditionalFormatting sqref="J39:J47">
    <cfRule type="expression" dxfId="2684" priority="49">
      <formula>J39&gt;0</formula>
    </cfRule>
    <cfRule type="expression" dxfId="2683" priority="50">
      <formula>J39&lt;0</formula>
    </cfRule>
  </conditionalFormatting>
  <conditionalFormatting sqref="F48:F51 H48:H51">
    <cfRule type="expression" dxfId="2682" priority="47">
      <formula>F48&gt;0</formula>
    </cfRule>
    <cfRule type="expression" dxfId="2681" priority="48">
      <formula>F48&lt;0</formula>
    </cfRule>
  </conditionalFormatting>
  <conditionalFormatting sqref="J48:J57">
    <cfRule type="expression" dxfId="2680" priority="45">
      <formula>J48&gt;0</formula>
    </cfRule>
    <cfRule type="expression" dxfId="2679" priority="46">
      <formula>J48&lt;0</formula>
    </cfRule>
  </conditionalFormatting>
  <conditionalFormatting sqref="K45:K52">
    <cfRule type="expression" dxfId="2678" priority="43">
      <formula>K45&gt;0</formula>
    </cfRule>
    <cfRule type="expression" dxfId="2677" priority="44">
      <formula>K45&lt;0</formula>
    </cfRule>
  </conditionalFormatting>
  <conditionalFormatting sqref="K45:K52">
    <cfRule type="expression" dxfId="2676" priority="41">
      <formula>K45&gt;0</formula>
    </cfRule>
    <cfRule type="expression" dxfId="2675" priority="42">
      <formula>K45&lt;0</formula>
    </cfRule>
  </conditionalFormatting>
  <conditionalFormatting sqref="F102:F118 H102:H118 H120:H128 F120:F128">
    <cfRule type="expression" dxfId="2674" priority="37">
      <formula>F102&gt;0</formula>
    </cfRule>
    <cfRule type="expression" dxfId="2673" priority="38">
      <formula>F102&lt;0</formula>
    </cfRule>
  </conditionalFormatting>
  <conditionalFormatting sqref="F96:F101">
    <cfRule type="expression" dxfId="2672" priority="35">
      <formula>F96&gt;0</formula>
    </cfRule>
    <cfRule type="expression" dxfId="2671" priority="36">
      <formula>F96&lt;0</formula>
    </cfRule>
  </conditionalFormatting>
  <conditionalFormatting sqref="H96:H101">
    <cfRule type="expression" dxfId="2670" priority="33">
      <formula>H96&gt;0</formula>
    </cfRule>
    <cfRule type="expression" dxfId="2669" priority="34">
      <formula>H96&lt;0</formula>
    </cfRule>
  </conditionalFormatting>
  <conditionalFormatting sqref="J112">
    <cfRule type="expression" dxfId="2668" priority="31">
      <formula>J112&gt;0</formula>
    </cfRule>
    <cfRule type="expression" dxfId="2667" priority="32">
      <formula>J112&lt;0</formula>
    </cfRule>
  </conditionalFormatting>
  <conditionalFormatting sqref="J110:J118 J120">
    <cfRule type="expression" dxfId="2666" priority="29">
      <formula>J110&gt;0</formula>
    </cfRule>
    <cfRule type="expression" dxfId="2665" priority="30">
      <formula>J110&lt;0</formula>
    </cfRule>
  </conditionalFormatting>
  <conditionalFormatting sqref="F119 H119">
    <cfRule type="expression" dxfId="2664" priority="27">
      <formula>F119&gt;0</formula>
    </cfRule>
    <cfRule type="expression" dxfId="2663" priority="28">
      <formula>F119&lt;0</formula>
    </cfRule>
  </conditionalFormatting>
  <conditionalFormatting sqref="J119">
    <cfRule type="expression" dxfId="2662" priority="25">
      <formula>J119&gt;0</formula>
    </cfRule>
    <cfRule type="expression" dxfId="2661" priority="26">
      <formula>J119&lt;0</formula>
    </cfRule>
  </conditionalFormatting>
  <conditionalFormatting sqref="K112:K123">
    <cfRule type="expression" dxfId="2660" priority="23">
      <formula>K112&gt;0</formula>
    </cfRule>
    <cfRule type="expression" dxfId="2659" priority="24">
      <formula>K112&lt;0</formula>
    </cfRule>
  </conditionalFormatting>
  <conditionalFormatting sqref="K110:K123">
    <cfRule type="expression" dxfId="2658" priority="21">
      <formula>K110&gt;0</formula>
    </cfRule>
    <cfRule type="expression" dxfId="2657" priority="22">
      <formula>K110&lt;0</formula>
    </cfRule>
  </conditionalFormatting>
  <conditionalFormatting sqref="J121">
    <cfRule type="expression" dxfId="2656" priority="19">
      <formula>J121&gt;0</formula>
    </cfRule>
    <cfRule type="expression" dxfId="2655" priority="20">
      <formula>J121&lt;0</formula>
    </cfRule>
  </conditionalFormatting>
  <conditionalFormatting sqref="F25:F28">
    <cfRule type="expression" dxfId="2654" priority="17">
      <formula>F25&gt;0</formula>
    </cfRule>
    <cfRule type="expression" dxfId="2653" priority="18">
      <formula>F25&lt;0</formula>
    </cfRule>
  </conditionalFormatting>
  <conditionalFormatting sqref="H25:H28">
    <cfRule type="expression" dxfId="2652" priority="15">
      <formula>H25&gt;0</formula>
    </cfRule>
    <cfRule type="expression" dxfId="2651" priority="16">
      <formula>H25&lt;0</formula>
    </cfRule>
  </conditionalFormatting>
  <conditionalFormatting sqref="J27:J29">
    <cfRule type="expression" dxfId="2650" priority="13">
      <formula>J27&gt;0</formula>
    </cfRule>
    <cfRule type="expression" dxfId="2649" priority="14">
      <formula>J27&lt;0</formula>
    </cfRule>
  </conditionalFormatting>
  <conditionalFormatting sqref="J30:J31">
    <cfRule type="expression" dxfId="2648" priority="11">
      <formula>J30&gt;0</formula>
    </cfRule>
    <cfRule type="expression" dxfId="2647" priority="12">
      <formula>J30&lt;0</formula>
    </cfRule>
  </conditionalFormatting>
  <conditionalFormatting sqref="J33">
    <cfRule type="expression" dxfId="2646" priority="9">
      <formula>J33&gt;0</formula>
    </cfRule>
    <cfRule type="expression" dxfId="2645" priority="10">
      <formula>J33&lt;0</formula>
    </cfRule>
  </conditionalFormatting>
  <conditionalFormatting sqref="J34">
    <cfRule type="expression" dxfId="2644" priority="7">
      <formula>J34&gt;0</formula>
    </cfRule>
    <cfRule type="expression" dxfId="2643" priority="8">
      <formula>J34&lt;0</formula>
    </cfRule>
  </conditionalFormatting>
  <conditionalFormatting sqref="J35:J43">
    <cfRule type="expression" dxfId="2642" priority="5">
      <formula>J35&gt;0</formula>
    </cfRule>
    <cfRule type="expression" dxfId="264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40" priority="1">
      <formula>Q9&gt;0</formula>
    </cfRule>
    <cfRule type="expression" dxfId="263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38" priority="15">
      <formula>F39&gt;0</formula>
    </cfRule>
    <cfRule type="expression" dxfId="2637" priority="16">
      <formula>F39&lt;0</formula>
    </cfRule>
  </conditionalFormatting>
  <conditionalFormatting sqref="Q7">
    <cfRule type="expression" dxfId="2636" priority="13">
      <formula>Q7&gt;0</formula>
    </cfRule>
    <cfRule type="expression" dxfId="2635" priority="14">
      <formula>Q7&lt;0</formula>
    </cfRule>
  </conditionalFormatting>
  <conditionalFormatting sqref="Q8">
    <cfRule type="expression" dxfId="2634" priority="11">
      <formula>Q8&gt;0</formula>
    </cfRule>
    <cfRule type="expression" dxfId="2633" priority="12">
      <formula>Q8&lt;0</formula>
    </cfRule>
  </conditionalFormatting>
  <conditionalFormatting sqref="F25:F38">
    <cfRule type="expression" dxfId="2632" priority="9">
      <formula>F25&gt;0</formula>
    </cfRule>
    <cfRule type="expression" dxfId="2631" priority="10">
      <formula>F25&lt;0</formula>
    </cfRule>
  </conditionalFormatting>
  <conditionalFormatting sqref="H25:H38">
    <cfRule type="expression" dxfId="2630" priority="7">
      <formula>H25&gt;0</formula>
    </cfRule>
    <cfRule type="expression" dxfId="2629" priority="8">
      <formula>H25&lt;0</formula>
    </cfRule>
  </conditionalFormatting>
  <conditionalFormatting sqref="M55">
    <cfRule type="expression" dxfId="2628" priority="3">
      <formula>M55&gt;0</formula>
    </cfRule>
    <cfRule type="expression" dxfId="2627" priority="4">
      <formula>M55&lt;0</formula>
    </cfRule>
  </conditionalFormatting>
  <conditionalFormatting sqref="Q10">
    <cfRule type="expression" dxfId="2626" priority="1">
      <formula>Q10&gt;0</formula>
    </cfRule>
    <cfRule type="expression" dxfId="262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24" priority="27">
      <formula>F27&gt;0</formula>
    </cfRule>
    <cfRule type="expression" dxfId="2623" priority="28">
      <formula>F27&lt;0</formula>
    </cfRule>
  </conditionalFormatting>
  <conditionalFormatting sqref="Q8">
    <cfRule type="expression" dxfId="2622" priority="15">
      <formula>Q8&gt;0</formula>
    </cfRule>
    <cfRule type="expression" dxfId="2621" priority="16">
      <formula>Q8&lt;0</formula>
    </cfRule>
  </conditionalFormatting>
  <conditionalFormatting sqref="Q7">
    <cfRule type="expression" dxfId="2620" priority="17">
      <formula>Q7&gt;0</formula>
    </cfRule>
    <cfRule type="expression" dxfId="2619" priority="18">
      <formula>Q7&lt;0</formula>
    </cfRule>
  </conditionalFormatting>
  <conditionalFormatting sqref="F37:F38">
    <cfRule type="expression" dxfId="2618" priority="13">
      <formula>F37&gt;0</formula>
    </cfRule>
    <cfRule type="expression" dxfId="2617" priority="14">
      <formula>F37&lt;0</formula>
    </cfRule>
  </conditionalFormatting>
  <conditionalFormatting sqref="H37:H38">
    <cfRule type="expression" dxfId="2616" priority="11">
      <formula>H37&gt;0</formula>
    </cfRule>
    <cfRule type="expression" dxfId="2615" priority="12">
      <formula>H37&lt;0</formula>
    </cfRule>
  </conditionalFormatting>
  <conditionalFormatting sqref="F23:F26 H23:H26">
    <cfRule type="expression" dxfId="2614" priority="9">
      <formula>F23&gt;0</formula>
    </cfRule>
    <cfRule type="expression" dxfId="2613" priority="10">
      <formula>F23&lt;0</formula>
    </cfRule>
  </conditionalFormatting>
  <conditionalFormatting sqref="Q10">
    <cfRule type="expression" dxfId="2612" priority="3">
      <formula>Q10&gt;0</formula>
    </cfRule>
    <cfRule type="expression" dxfId="2611" priority="4">
      <formula>Q10&lt;0</formula>
    </cfRule>
  </conditionalFormatting>
  <conditionalFormatting sqref="F22 H22">
    <cfRule type="expression" dxfId="2610" priority="1">
      <formula>F22&gt;0</formula>
    </cfRule>
    <cfRule type="expression" dxfId="2609" priority="2">
      <formula>F22&lt;0</formula>
    </cfRule>
  </conditionalFormatting>
  <conditionalFormatting sqref="M41">
    <cfRule type="expression" dxfId="2608" priority="5">
      <formula>M41&gt;0</formula>
    </cfRule>
    <cfRule type="expression" dxfId="260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06" priority="29">
      <formula>F25&gt;0</formula>
    </cfRule>
    <cfRule type="expression" dxfId="2605" priority="30">
      <formula>F25&lt;0</formula>
    </cfRule>
  </conditionalFormatting>
  <conditionalFormatting sqref="Q7">
    <cfRule type="expression" dxfId="2604" priority="27">
      <formula>Q7&gt;0</formula>
    </cfRule>
    <cfRule type="expression" dxfId="2603" priority="28">
      <formula>Q7&lt;0</formula>
    </cfRule>
  </conditionalFormatting>
  <conditionalFormatting sqref="Q8">
    <cfRule type="expression" dxfId="2602" priority="25">
      <formula>Q8&gt;0</formula>
    </cfRule>
    <cfRule type="expression" dxfId="2601" priority="26">
      <formula>Q8&lt;0</formula>
    </cfRule>
  </conditionalFormatting>
  <conditionalFormatting sqref="Q10">
    <cfRule type="expression" dxfId="2600" priority="13">
      <formula>Q10&gt;0</formula>
    </cfRule>
    <cfRule type="expression" dxfId="2599" priority="14">
      <formula>Q10&lt;0</formula>
    </cfRule>
  </conditionalFormatting>
  <conditionalFormatting sqref="M46">
    <cfRule type="expression" dxfId="2598" priority="11">
      <formula>M46&gt;0</formula>
    </cfRule>
    <cfRule type="expression" dxfId="2597" priority="12">
      <formula>M46&lt;0</formula>
    </cfRule>
  </conditionalFormatting>
  <conditionalFormatting sqref="F80:F88 H80:H88">
    <cfRule type="expression" dxfId="2596" priority="9">
      <formula>F80&gt;0</formula>
    </cfRule>
    <cfRule type="expression" dxfId="2595" priority="10">
      <formula>F80&lt;0</formula>
    </cfRule>
  </conditionalFormatting>
  <conditionalFormatting sqref="F75:F79">
    <cfRule type="expression" dxfId="2594" priority="7">
      <formula>F75&gt;0</formula>
    </cfRule>
    <cfRule type="expression" dxfId="2593" priority="8">
      <formula>F75&lt;0</formula>
    </cfRule>
  </conditionalFormatting>
  <conditionalFormatting sqref="H75:H79">
    <cfRule type="expression" dxfId="2592" priority="5">
      <formula>H75&gt;0</formula>
    </cfRule>
    <cfRule type="expression" dxfId="2591" priority="6">
      <formula>H75&lt;0</formula>
    </cfRule>
  </conditionalFormatting>
  <conditionalFormatting sqref="F71:F74">
    <cfRule type="expression" dxfId="2590" priority="3">
      <formula>F71&gt;0</formula>
    </cfRule>
    <cfRule type="expression" dxfId="2589" priority="4">
      <formula>F71&lt;0</formula>
    </cfRule>
  </conditionalFormatting>
  <conditionalFormatting sqref="H71:H74">
    <cfRule type="expression" dxfId="2588" priority="1">
      <formula>H71&gt;0</formula>
    </cfRule>
    <cfRule type="expression" dxfId="258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1288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58.68</v>
      </c>
      <c r="R4" s="495">
        <v>3.1199999999999999E-2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5868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-482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-7.5905511811023618E-2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2.7266530334014997E-2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14.10576923076923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0" t="s">
        <v>78</v>
      </c>
      <c r="P18" s="870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64.548000000000002</v>
      </c>
    </row>
    <row r="20" spans="1:21" x14ac:dyDescent="0.25">
      <c r="O20" s="81">
        <v>1.0900000000000001</v>
      </c>
      <c r="P20" s="81">
        <f t="shared" ref="P20:P39" si="0">O20*$Q$4</f>
        <v>63.961200000000005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0"/>
        <v>63.374400000000001</v>
      </c>
    </row>
    <row r="22" spans="1:21" x14ac:dyDescent="0.25">
      <c r="O22" s="81">
        <v>1.07</v>
      </c>
      <c r="P22" s="81">
        <f t="shared" si="0"/>
        <v>62.787600000000005</v>
      </c>
    </row>
    <row r="23" spans="1:21" x14ac:dyDescent="0.25">
      <c r="O23" s="81">
        <v>1.06</v>
      </c>
      <c r="P23" s="81">
        <f t="shared" si="0"/>
        <v>62.200800000000001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0"/>
        <v>61.614000000000004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222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61.027200000000001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222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60.440400000000004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222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59.8536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0"/>
        <v>59.266800000000003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0"/>
        <v>58.68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0"/>
        <v>58.093199999999996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0"/>
        <v>57.506399999999999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0"/>
        <v>56.919599999999996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0"/>
        <v>56.332799999999999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0"/>
        <v>55.745999999999995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0"/>
        <v>55.159199999999998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0"/>
        <v>54.572400000000002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0"/>
        <v>53.985600000000005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0"/>
        <v>53.398800000000001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52.811999999999998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3"/>
      <c r="K54" s="39"/>
      <c r="L54" s="39"/>
    </row>
    <row r="55" spans="1:17" x14ac:dyDescent="0.25">
      <c r="A55" s="4"/>
      <c r="B55" s="184"/>
      <c r="C55" s="10"/>
      <c r="D55" s="39"/>
      <c r="E55" s="39"/>
      <c r="F55" s="863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3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3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86" priority="35">
      <formula>Q7&gt;0</formula>
    </cfRule>
    <cfRule type="expression" dxfId="2585" priority="36">
      <formula>Q7&lt;0</formula>
    </cfRule>
  </conditionalFormatting>
  <conditionalFormatting sqref="Q8">
    <cfRule type="expression" dxfId="2584" priority="33">
      <formula>Q8&gt;0</formula>
    </cfRule>
    <cfRule type="expression" dxfId="2583" priority="34">
      <formula>Q8&lt;0</formula>
    </cfRule>
  </conditionalFormatting>
  <conditionalFormatting sqref="F34:F54 F58:F63">
    <cfRule type="expression" dxfId="2582" priority="31">
      <formula>F34&gt;0</formula>
    </cfRule>
    <cfRule type="expression" dxfId="2581" priority="32">
      <formula>F34&lt;0</formula>
    </cfRule>
  </conditionalFormatting>
  <conditionalFormatting sqref="H34:H54 H58:H63">
    <cfRule type="expression" dxfId="2580" priority="29">
      <formula>H34&gt;0</formula>
    </cfRule>
    <cfRule type="expression" dxfId="2579" priority="30">
      <formula>H34&lt;0</formula>
    </cfRule>
  </conditionalFormatting>
  <conditionalFormatting sqref="Q10">
    <cfRule type="expression" dxfId="2578" priority="27">
      <formula>Q10&gt;0</formula>
    </cfRule>
    <cfRule type="expression" dxfId="2577" priority="28">
      <formula>Q10&lt;0</formula>
    </cfRule>
  </conditionalFormatting>
  <conditionalFormatting sqref="J25:J38">
    <cfRule type="expression" dxfId="2576" priority="25">
      <formula>J25&gt;0</formula>
    </cfRule>
    <cfRule type="expression" dxfId="2575" priority="26">
      <formula>J25&lt;0</formula>
    </cfRule>
  </conditionalFormatting>
  <conditionalFormatting sqref="K25:K35 K37:K38">
    <cfRule type="expression" dxfId="2574" priority="23">
      <formula>K25&gt;0</formula>
    </cfRule>
    <cfRule type="expression" dxfId="2573" priority="24">
      <formula>K25&lt;0</formula>
    </cfRule>
  </conditionalFormatting>
  <conditionalFormatting sqref="F89:F110">
    <cfRule type="expression" dxfId="2572" priority="19">
      <formula>F89&gt;0</formula>
    </cfRule>
    <cfRule type="expression" dxfId="2571" priority="20">
      <formula>F89&lt;0</formula>
    </cfRule>
  </conditionalFormatting>
  <conditionalFormatting sqref="H89:H110">
    <cfRule type="expression" dxfId="2570" priority="17">
      <formula>H89&gt;0</formula>
    </cfRule>
    <cfRule type="expression" dxfId="2569" priority="18">
      <formula>H89&lt;0</formula>
    </cfRule>
  </conditionalFormatting>
  <conditionalFormatting sqref="J89:J102">
    <cfRule type="expression" dxfId="2568" priority="15">
      <formula>J89&gt;0</formula>
    </cfRule>
    <cfRule type="expression" dxfId="2567" priority="16">
      <formula>J89&lt;0</formula>
    </cfRule>
  </conditionalFormatting>
  <conditionalFormatting sqref="K89:K102">
    <cfRule type="expression" dxfId="2566" priority="13">
      <formula>K89&gt;0</formula>
    </cfRule>
    <cfRule type="expression" dxfId="2565" priority="14">
      <formula>K89&lt;0</formula>
    </cfRule>
  </conditionalFormatting>
  <conditionalFormatting sqref="L89:L102">
    <cfRule type="expression" dxfId="2564" priority="11">
      <formula>L89&gt;0</formula>
    </cfRule>
    <cfRule type="expression" dxfId="2563" priority="12">
      <formula>L89&lt;0</formula>
    </cfRule>
  </conditionalFormatting>
  <conditionalFormatting sqref="F25:F33">
    <cfRule type="expression" dxfId="2562" priority="9">
      <formula>F25&gt;0</formula>
    </cfRule>
    <cfRule type="expression" dxfId="2561" priority="10">
      <formula>F25&lt;0</formula>
    </cfRule>
  </conditionalFormatting>
  <conditionalFormatting sqref="H25:H33">
    <cfRule type="expression" dxfId="2560" priority="7">
      <formula>H25&gt;0</formula>
    </cfRule>
    <cfRule type="expression" dxfId="2559" priority="8">
      <formula>H25&lt;0</formula>
    </cfRule>
  </conditionalFormatting>
  <conditionalFormatting sqref="J54">
    <cfRule type="expression" dxfId="2558" priority="5">
      <formula>J54&gt;0</formula>
    </cfRule>
    <cfRule type="expression" dxfId="2557" priority="6">
      <formula>J54&lt;0</formula>
    </cfRule>
  </conditionalFormatting>
  <conditionalFormatting sqref="F55:F57">
    <cfRule type="expression" dxfId="2556" priority="3">
      <formula>F55&gt;0</formula>
    </cfRule>
    <cfRule type="expression" dxfId="2555" priority="4">
      <formula>F55&lt;0</formula>
    </cfRule>
  </conditionalFormatting>
  <conditionalFormatting sqref="H55:H57">
    <cfRule type="expression" dxfId="2554" priority="1">
      <formula>H55&gt;0</formula>
    </cfRule>
    <cfRule type="expression" dxfId="2553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52" priority="21">
      <formula>F47&gt;0</formula>
    </cfRule>
    <cfRule type="expression" dxfId="2551" priority="22">
      <formula>F47&lt;0</formula>
    </cfRule>
  </conditionalFormatting>
  <conditionalFormatting sqref="Q7">
    <cfRule type="expression" dxfId="2550" priority="19">
      <formula>Q7&gt;0</formula>
    </cfRule>
    <cfRule type="expression" dxfId="2549" priority="20">
      <formula>Q7&lt;0</formula>
    </cfRule>
  </conditionalFormatting>
  <conditionalFormatting sqref="Q8">
    <cfRule type="expression" dxfId="2548" priority="17">
      <formula>Q8&gt;0</formula>
    </cfRule>
    <cfRule type="expression" dxfId="2547" priority="18">
      <formula>Q8&lt;0</formula>
    </cfRule>
  </conditionalFormatting>
  <conditionalFormatting sqref="F25:F46">
    <cfRule type="expression" dxfId="2546" priority="15">
      <formula>F25&gt;0</formula>
    </cfRule>
    <cfRule type="expression" dxfId="2545" priority="16">
      <formula>F25&lt;0</formula>
    </cfRule>
  </conditionalFormatting>
  <conditionalFormatting sqref="H25:H46">
    <cfRule type="expression" dxfId="2544" priority="13">
      <formula>H25&gt;0</formula>
    </cfRule>
    <cfRule type="expression" dxfId="2543" priority="14">
      <formula>H25&lt;0</formula>
    </cfRule>
  </conditionalFormatting>
  <conditionalFormatting sqref="F89:F110">
    <cfRule type="expression" dxfId="2542" priority="11">
      <formula>F89&gt;0</formula>
    </cfRule>
    <cfRule type="expression" dxfId="2541" priority="12">
      <formula>F89&lt;0</formula>
    </cfRule>
  </conditionalFormatting>
  <conditionalFormatting sqref="H89:H110">
    <cfRule type="expression" dxfId="2540" priority="9">
      <formula>H89&gt;0</formula>
    </cfRule>
    <cfRule type="expression" dxfId="2539" priority="10">
      <formula>H89&lt;0</formula>
    </cfRule>
  </conditionalFormatting>
  <conditionalFormatting sqref="Q10">
    <cfRule type="expression" dxfId="2538" priority="7">
      <formula>Q10&gt;0</formula>
    </cfRule>
    <cfRule type="expression" dxfId="2537" priority="8">
      <formula>Q10&lt;0</formula>
    </cfRule>
  </conditionalFormatting>
  <conditionalFormatting sqref="J25:J38">
    <cfRule type="expression" dxfId="2536" priority="5">
      <formula>J25&gt;0</formula>
    </cfRule>
    <cfRule type="expression" dxfId="2535" priority="6">
      <formula>J25&lt;0</formula>
    </cfRule>
  </conditionalFormatting>
  <conditionalFormatting sqref="K25:K38">
    <cfRule type="expression" dxfId="2534" priority="3">
      <formula>K25&gt;0</formula>
    </cfRule>
    <cfRule type="expression" dxfId="2533" priority="4">
      <formula>K25&lt;0</formula>
    </cfRule>
  </conditionalFormatting>
  <conditionalFormatting sqref="L25:L38">
    <cfRule type="expression" dxfId="2532" priority="1">
      <formula>L25&gt;0</formula>
    </cfRule>
    <cfRule type="expression" dxfId="253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30" priority="23">
      <formula>F34&gt;0</formula>
    </cfRule>
    <cfRule type="expression" dxfId="2529" priority="24">
      <formula>F34&lt;0</formula>
    </cfRule>
  </conditionalFormatting>
  <conditionalFormatting sqref="Q7">
    <cfRule type="expression" dxfId="2528" priority="21">
      <formula>Q7&gt;0</formula>
    </cfRule>
    <cfRule type="expression" dxfId="2527" priority="22">
      <formula>Q7&lt;0</formula>
    </cfRule>
  </conditionalFormatting>
  <conditionalFormatting sqref="Q8">
    <cfRule type="expression" dxfId="2526" priority="19">
      <formula>Q8&gt;0</formula>
    </cfRule>
    <cfRule type="expression" dxfId="2525" priority="20">
      <formula>Q8&lt;0</formula>
    </cfRule>
  </conditionalFormatting>
  <conditionalFormatting sqref="F25:F33">
    <cfRule type="expression" dxfId="2524" priority="17">
      <formula>F25&gt;0</formula>
    </cfRule>
    <cfRule type="expression" dxfId="2523" priority="18">
      <formula>F25&lt;0</formula>
    </cfRule>
  </conditionalFormatting>
  <conditionalFormatting sqref="H25:H33">
    <cfRule type="expression" dxfId="2522" priority="15">
      <formula>H25&gt;0</formula>
    </cfRule>
    <cfRule type="expression" dxfId="2521" priority="16">
      <formula>H25&lt;0</formula>
    </cfRule>
  </conditionalFormatting>
  <conditionalFormatting sqref="M46">
    <cfRule type="expression" dxfId="2520" priority="13">
      <formula>M46&gt;0</formula>
    </cfRule>
    <cfRule type="expression" dxfId="2519" priority="14">
      <formula>M46&lt;0</formula>
    </cfRule>
  </conditionalFormatting>
  <conditionalFormatting sqref="F79:F87 H79:H87">
    <cfRule type="expression" dxfId="2518" priority="11">
      <formula>F79&gt;0</formula>
    </cfRule>
    <cfRule type="expression" dxfId="2517" priority="12">
      <formula>F79&lt;0</formula>
    </cfRule>
  </conditionalFormatting>
  <conditionalFormatting sqref="F70:F78">
    <cfRule type="expression" dxfId="2516" priority="9">
      <formula>F70&gt;0</formula>
    </cfRule>
    <cfRule type="expression" dxfId="2515" priority="10">
      <formula>F70&lt;0</formula>
    </cfRule>
  </conditionalFormatting>
  <conditionalFormatting sqref="H70:H78">
    <cfRule type="expression" dxfId="2514" priority="7">
      <formula>H70&gt;0</formula>
    </cfRule>
    <cfRule type="expression" dxfId="2513" priority="8">
      <formula>H70&lt;0</formula>
    </cfRule>
  </conditionalFormatting>
  <conditionalFormatting sqref="J27:K27 J30:K30 J33:K33 J36:K36 J39:K39 J42:K42">
    <cfRule type="expression" dxfId="2512" priority="5">
      <formula>J27&gt;0</formula>
    </cfRule>
    <cfRule type="expression" dxfId="2511" priority="6">
      <formula>J27&lt;0</formula>
    </cfRule>
  </conditionalFormatting>
  <conditionalFormatting sqref="J28:K29 J31:K32 J34:K35 J37:K38 J40:K41">
    <cfRule type="expression" dxfId="2510" priority="3">
      <formula>J28&gt;0</formula>
    </cfRule>
    <cfRule type="expression" dxfId="2509" priority="4">
      <formula>J28&lt;0</formula>
    </cfRule>
  </conditionalFormatting>
  <conditionalFormatting sqref="L27:L42">
    <cfRule type="expression" dxfId="2508" priority="1">
      <formula>L27&gt;0</formula>
    </cfRule>
    <cfRule type="expression" dxfId="250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06" priority="9">
      <formula>F57&gt;0</formula>
    </cfRule>
    <cfRule type="expression" dxfId="2505" priority="10">
      <formula>F57&lt;0</formula>
    </cfRule>
  </conditionalFormatting>
  <conditionalFormatting sqref="Q7">
    <cfRule type="expression" dxfId="2504" priority="7">
      <formula>Q7&gt;0</formula>
    </cfRule>
    <cfRule type="expression" dxfId="2503" priority="8">
      <formula>Q7&lt;0</formula>
    </cfRule>
  </conditionalFormatting>
  <conditionalFormatting sqref="Q8">
    <cfRule type="expression" dxfId="2502" priority="5">
      <formula>Q8&gt;0</formula>
    </cfRule>
    <cfRule type="expression" dxfId="2501" priority="6">
      <formula>Q8&lt;0</formula>
    </cfRule>
  </conditionalFormatting>
  <conditionalFormatting sqref="F25:F56">
    <cfRule type="expression" dxfId="2500" priority="3">
      <formula>F25&gt;0</formula>
    </cfRule>
    <cfRule type="expression" dxfId="2499" priority="4">
      <formula>F25&lt;0</formula>
    </cfRule>
  </conditionalFormatting>
  <conditionalFormatting sqref="H25:H56">
    <cfRule type="expression" dxfId="2498" priority="1">
      <formula>H25&gt;0</formula>
    </cfRule>
    <cfRule type="expression" dxfId="249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1285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48.03</v>
      </c>
      <c r="R4" s="495">
        <v>1.7899999999999999E-2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19212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-704.06999999999971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-704.06999999999971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-3.5351854055544078E-2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2.7066416822819073E-2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5" si="6">C39*(E39-D39)</f>
        <v>-53.999999999999915</v>
      </c>
      <c r="G39" s="39">
        <f t="shared" ref="G39:G45" si="7">D39*C39</f>
        <v>15099</v>
      </c>
      <c r="H39" s="222">
        <f t="shared" ref="H39:H45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52.833000000000006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52.352700000000006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51.872400000000006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51.392100000000006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50.911800000000007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50.4315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49.9512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49.4709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48.990600000000001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48.510300000000001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48.03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47.549700000000001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47.069400000000002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46.589100000000002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46.108800000000002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45.628500000000003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45.148199999999996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44.667900000000003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44.187600000000003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43.707300000000004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43.227000000000004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96" priority="35">
      <formula>F54&gt;0</formula>
    </cfRule>
    <cfRule type="expression" dxfId="2495" priority="36">
      <formula>F54&lt;0</formula>
    </cfRule>
  </conditionalFormatting>
  <conditionalFormatting sqref="Q7">
    <cfRule type="expression" dxfId="2494" priority="33">
      <formula>Q7&gt;0</formula>
    </cfRule>
    <cfRule type="expression" dxfId="2493" priority="34">
      <formula>Q7&lt;0</formula>
    </cfRule>
  </conditionalFormatting>
  <conditionalFormatting sqref="Q8">
    <cfRule type="expression" dxfId="2492" priority="31">
      <formula>Q8&gt;0</formula>
    </cfRule>
    <cfRule type="expression" dxfId="2491" priority="32">
      <formula>Q8&lt;0</formula>
    </cfRule>
  </conditionalFormatting>
  <conditionalFormatting sqref="F30:F53">
    <cfRule type="expression" dxfId="2490" priority="29">
      <formula>F30&gt;0</formula>
    </cfRule>
    <cfRule type="expression" dxfId="2489" priority="30">
      <formula>F30&lt;0</formula>
    </cfRule>
  </conditionalFormatting>
  <conditionalFormatting sqref="H30:H53">
    <cfRule type="expression" dxfId="2488" priority="27">
      <formula>H30&gt;0</formula>
    </cfRule>
    <cfRule type="expression" dxfId="2487" priority="28">
      <formula>H30&lt;0</formula>
    </cfRule>
  </conditionalFormatting>
  <conditionalFormatting sqref="Q10">
    <cfRule type="expression" dxfId="2486" priority="25">
      <formula>Q10&gt;0</formula>
    </cfRule>
    <cfRule type="expression" dxfId="2485" priority="26">
      <formula>Q10&lt;0</formula>
    </cfRule>
  </conditionalFormatting>
  <conditionalFormatting sqref="J27:J35">
    <cfRule type="expression" dxfId="2484" priority="23">
      <formula>J27&gt;0</formula>
    </cfRule>
    <cfRule type="expression" dxfId="2483" priority="24">
      <formula>J27&lt;0</formula>
    </cfRule>
  </conditionalFormatting>
  <conditionalFormatting sqref="K27:K38">
    <cfRule type="expression" dxfId="2482" priority="21">
      <formula>K27&gt;0</formula>
    </cfRule>
    <cfRule type="expression" dxfId="2481" priority="22">
      <formula>K27&lt;0</formula>
    </cfRule>
  </conditionalFormatting>
  <conditionalFormatting sqref="L27:L38">
    <cfRule type="expression" dxfId="2480" priority="19">
      <formula>L27&gt;0</formula>
    </cfRule>
    <cfRule type="expression" dxfId="2479" priority="20">
      <formula>L27&lt;0</formula>
    </cfRule>
  </conditionalFormatting>
  <conditionalFormatting sqref="F89:F110">
    <cfRule type="expression" dxfId="2478" priority="17">
      <formula>F89&gt;0</formula>
    </cfRule>
    <cfRule type="expression" dxfId="2477" priority="18">
      <formula>F89&lt;0</formula>
    </cfRule>
  </conditionalFormatting>
  <conditionalFormatting sqref="H89:H110">
    <cfRule type="expression" dxfId="2476" priority="15">
      <formula>H89&gt;0</formula>
    </cfRule>
    <cfRule type="expression" dxfId="2475" priority="16">
      <formula>H89&lt;0</formula>
    </cfRule>
  </conditionalFormatting>
  <conditionalFormatting sqref="J89:J102">
    <cfRule type="expression" dxfId="2474" priority="13">
      <formula>J89&gt;0</formula>
    </cfRule>
    <cfRule type="expression" dxfId="2473" priority="14">
      <formula>J89&lt;0</formula>
    </cfRule>
  </conditionalFormatting>
  <conditionalFormatting sqref="K89:K102">
    <cfRule type="expression" dxfId="2472" priority="11">
      <formula>K89&gt;0</formula>
    </cfRule>
    <cfRule type="expression" dxfId="2471" priority="12">
      <formula>K89&lt;0</formula>
    </cfRule>
  </conditionalFormatting>
  <conditionalFormatting sqref="L89:L102">
    <cfRule type="expression" dxfId="2470" priority="9">
      <formula>L89&gt;0</formula>
    </cfRule>
    <cfRule type="expression" dxfId="2469" priority="10">
      <formula>L89&lt;0</formula>
    </cfRule>
  </conditionalFormatting>
  <conditionalFormatting sqref="F29">
    <cfRule type="expression" dxfId="2468" priority="7">
      <formula>F29&gt;0</formula>
    </cfRule>
    <cfRule type="expression" dxfId="2467" priority="8">
      <formula>F29&lt;0</formula>
    </cfRule>
  </conditionalFormatting>
  <conditionalFormatting sqref="H29">
    <cfRule type="expression" dxfId="2466" priority="5">
      <formula>H29&gt;0</formula>
    </cfRule>
    <cfRule type="expression" dxfId="2465" priority="6">
      <formula>H29&lt;0</formula>
    </cfRule>
  </conditionalFormatting>
  <conditionalFormatting sqref="F25:F28 H25:H28">
    <cfRule type="expression" dxfId="2464" priority="1">
      <formula>F25&gt;0</formula>
    </cfRule>
    <cfRule type="expression" dxfId="246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1230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1235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79.83</v>
      </c>
      <c r="R4" s="475">
        <v>1.12E-2</v>
      </c>
      <c r="T4" s="156" t="s">
        <v>1242</v>
      </c>
      <c r="U4" s="1" t="s">
        <v>1243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7983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2985.9599999999955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2788.75</v>
      </c>
      <c r="U8" s="475" t="s">
        <v>1240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0.53689175530634836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2.5053238131028437E-2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11.445161290322581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5" t="s">
        <v>78</v>
      </c>
      <c r="P20" s="855"/>
    </row>
    <row r="21" spans="1:16" ht="15.75" thickTop="1" x14ac:dyDescent="0.25">
      <c r="O21" s="81">
        <v>1.1000000000000001</v>
      </c>
      <c r="P21" s="81">
        <f>O21*$Q$4</f>
        <v>87.813000000000002</v>
      </c>
    </row>
    <row r="22" spans="1:16" x14ac:dyDescent="0.25">
      <c r="O22" s="81">
        <v>1.0900000000000001</v>
      </c>
      <c r="P22" s="81">
        <f t="shared" ref="P22:P41" si="1">O22*$Q$4</f>
        <v>87.014700000000005</v>
      </c>
    </row>
    <row r="23" spans="1:16" x14ac:dyDescent="0.25">
      <c r="O23" s="81">
        <v>1.08</v>
      </c>
      <c r="P23" s="81">
        <f t="shared" si="1"/>
        <v>86.216400000000007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85.41810000000001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84.619799999999998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83.8215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83.023200000000003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82.224900000000005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81.426599999999993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80.628299999999996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79.83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79.031700000000001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78.233400000000003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77.435099999999991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76.636799999999994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3">
        <f t="shared" si="6"/>
        <v>1842.1099999999954</v>
      </c>
      <c r="L36" s="39">
        <v>10.72</v>
      </c>
      <c r="O36" s="81">
        <v>0.95</v>
      </c>
      <c r="P36" s="81">
        <f t="shared" si="1"/>
        <v>75.838499999999996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3">
        <f t="shared" si="6"/>
        <v>2237.5599999999959</v>
      </c>
      <c r="L37" s="39">
        <v>11.27</v>
      </c>
      <c r="O37" s="81">
        <v>0.94</v>
      </c>
      <c r="P37" s="81">
        <f t="shared" si="1"/>
        <v>75.040199999999999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74.241900000000001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3">
        <f t="shared" si="6"/>
        <v>2377.0099999999952</v>
      </c>
      <c r="L39" s="39">
        <v>11.4</v>
      </c>
      <c r="O39" s="81">
        <v>0.92</v>
      </c>
      <c r="P39" s="81">
        <f t="shared" si="1"/>
        <v>73.443600000000004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72.645300000000006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71.846999999999994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3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62" priority="25">
      <formula>F57&gt;0</formula>
    </cfRule>
    <cfRule type="expression" dxfId="2461" priority="26">
      <formula>F57&lt;0</formula>
    </cfRule>
  </conditionalFormatting>
  <conditionalFormatting sqref="Q7">
    <cfRule type="expression" dxfId="2460" priority="23">
      <formula>Q7&gt;0</formula>
    </cfRule>
    <cfRule type="expression" dxfId="2459" priority="24">
      <formula>Q7&lt;0</formula>
    </cfRule>
  </conditionalFormatting>
  <conditionalFormatting sqref="Q8">
    <cfRule type="expression" dxfId="2458" priority="21">
      <formula>Q8&gt;0</formula>
    </cfRule>
    <cfRule type="expression" dxfId="2457" priority="22">
      <formula>Q8&lt;0</formula>
    </cfRule>
  </conditionalFormatting>
  <conditionalFormatting sqref="M58">
    <cfRule type="expression" dxfId="2456" priority="15">
      <formula>M58&gt;0</formula>
    </cfRule>
    <cfRule type="expression" dxfId="2455" priority="16">
      <formula>M58&lt;0</formula>
    </cfRule>
  </conditionalFormatting>
  <conditionalFormatting sqref="F84:F115">
    <cfRule type="expression" dxfId="2454" priority="13">
      <formula>F84&gt;0</formula>
    </cfRule>
    <cfRule type="expression" dxfId="2453" priority="14">
      <formula>F84&lt;0</formula>
    </cfRule>
  </conditionalFormatting>
  <conditionalFormatting sqref="H84:H115">
    <cfRule type="expression" dxfId="2452" priority="11">
      <formula>H84&gt;0</formula>
    </cfRule>
    <cfRule type="expression" dxfId="2451" priority="12">
      <formula>H84&lt;0</formula>
    </cfRule>
  </conditionalFormatting>
  <conditionalFormatting sqref="F25:F56 H25:H56">
    <cfRule type="expression" dxfId="2450" priority="9">
      <formula>F25&gt;0</formula>
    </cfRule>
    <cfRule type="expression" dxfId="2449" priority="10">
      <formula>F25&lt;0</formula>
    </cfRule>
  </conditionalFormatting>
  <conditionalFormatting sqref="J28:J30 K25:K30 J31:K38">
    <cfRule type="expression" dxfId="2448" priority="5">
      <formula>J25&gt;0</formula>
    </cfRule>
    <cfRule type="expression" dxfId="2447" priority="6">
      <formula>J25&lt;0</formula>
    </cfRule>
  </conditionalFormatting>
  <conditionalFormatting sqref="K39:K42">
    <cfRule type="expression" dxfId="2446" priority="3">
      <formula>K39&gt;0</formula>
    </cfRule>
    <cfRule type="expression" dxfId="2445" priority="4">
      <formula>K39&lt;0</formula>
    </cfRule>
  </conditionalFormatting>
  <conditionalFormatting sqref="K43">
    <cfRule type="expression" dxfId="2444" priority="1">
      <formula>K43&gt;0</formula>
    </cfRule>
    <cfRule type="expression" dxfId="2443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42" priority="21">
      <formula>F47&gt;0</formula>
    </cfRule>
    <cfRule type="expression" dxfId="2441" priority="22">
      <formula>F47&lt;0</formula>
    </cfRule>
  </conditionalFormatting>
  <conditionalFormatting sqref="Q7">
    <cfRule type="expression" dxfId="2440" priority="19">
      <formula>Q7&gt;0</formula>
    </cfRule>
    <cfRule type="expression" dxfId="2439" priority="20">
      <formula>Q7&lt;0</formula>
    </cfRule>
  </conditionalFormatting>
  <conditionalFormatting sqref="Q8">
    <cfRule type="expression" dxfId="2438" priority="17">
      <formula>Q8&gt;0</formula>
    </cfRule>
    <cfRule type="expression" dxfId="2437" priority="18">
      <formula>Q8&lt;0</formula>
    </cfRule>
  </conditionalFormatting>
  <conditionalFormatting sqref="F25:F46">
    <cfRule type="expression" dxfId="2436" priority="15">
      <formula>F25&gt;0</formula>
    </cfRule>
    <cfRule type="expression" dxfId="2435" priority="16">
      <formula>F25&lt;0</formula>
    </cfRule>
  </conditionalFormatting>
  <conditionalFormatting sqref="H25:H46">
    <cfRule type="expression" dxfId="2434" priority="13">
      <formula>H25&gt;0</formula>
    </cfRule>
    <cfRule type="expression" dxfId="2433" priority="14">
      <formula>H25&lt;0</formula>
    </cfRule>
  </conditionalFormatting>
  <conditionalFormatting sqref="F89:F110">
    <cfRule type="expression" dxfId="2432" priority="11">
      <formula>F89&gt;0</formula>
    </cfRule>
    <cfRule type="expression" dxfId="2431" priority="12">
      <formula>F89&lt;0</formula>
    </cfRule>
  </conditionalFormatting>
  <conditionalFormatting sqref="H89:H110">
    <cfRule type="expression" dxfId="2430" priority="9">
      <formula>H89&gt;0</formula>
    </cfRule>
    <cfRule type="expression" dxfId="2429" priority="10">
      <formula>H89&lt;0</formula>
    </cfRule>
  </conditionalFormatting>
  <conditionalFormatting sqref="Q10">
    <cfRule type="expression" dxfId="2428" priority="7">
      <formula>Q10&gt;0</formula>
    </cfRule>
    <cfRule type="expression" dxfId="2427" priority="8">
      <formula>Q10&lt;0</formula>
    </cfRule>
  </conditionalFormatting>
  <conditionalFormatting sqref="J25:J38">
    <cfRule type="expression" dxfId="2426" priority="5">
      <formula>J25&gt;0</formula>
    </cfRule>
    <cfRule type="expression" dxfId="2425" priority="6">
      <formula>J25&lt;0</formula>
    </cfRule>
  </conditionalFormatting>
  <conditionalFormatting sqref="K25:K38">
    <cfRule type="expression" dxfId="2424" priority="3">
      <formula>K25&gt;0</formula>
    </cfRule>
    <cfRule type="expression" dxfId="2423" priority="4">
      <formula>K25&lt;0</formula>
    </cfRule>
  </conditionalFormatting>
  <conditionalFormatting sqref="L25:L38">
    <cfRule type="expression" dxfId="2422" priority="1">
      <formula>L25&gt;0</formula>
    </cfRule>
    <cfRule type="expression" dxfId="242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224.4</v>
      </c>
      <c r="R4" s="495">
        <v>1.9900000000000001E-2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5610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2.4657534246575342E-2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1308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246.84000000000003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244.59600000000003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242.35200000000003</v>
      </c>
    </row>
    <row r="20" spans="1:16" x14ac:dyDescent="0.25">
      <c r="O20" s="81">
        <v>1.07</v>
      </c>
      <c r="P20" s="81">
        <f t="shared" si="0"/>
        <v>240.10800000000003</v>
      </c>
    </row>
    <row r="21" spans="1:16" x14ac:dyDescent="0.25">
      <c r="O21" s="81">
        <v>1.06</v>
      </c>
      <c r="P21" s="81">
        <f t="shared" si="0"/>
        <v>237.864</v>
      </c>
    </row>
    <row r="22" spans="1:16" x14ac:dyDescent="0.25">
      <c r="O22" s="81">
        <v>1.05</v>
      </c>
      <c r="P22" s="81">
        <f t="shared" si="0"/>
        <v>235.62</v>
      </c>
    </row>
    <row r="23" spans="1:16" x14ac:dyDescent="0.25">
      <c r="O23" s="81">
        <v>1.04</v>
      </c>
      <c r="P23" s="81">
        <f t="shared" si="0"/>
        <v>233.376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231.13200000000001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228.88800000000001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226.64400000000001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224.4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222.15600000000001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219.91200000000001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217.66800000000001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215.42400000000001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213.18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210.93600000000001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208.69200000000001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206.44800000000001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204.20400000000001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201.96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0" priority="35">
      <formula>F47&gt;0</formula>
    </cfRule>
    <cfRule type="expression" dxfId="2419" priority="36">
      <formula>F47&lt;0</formula>
    </cfRule>
  </conditionalFormatting>
  <conditionalFormatting sqref="Q7">
    <cfRule type="expression" dxfId="2418" priority="33">
      <formula>Q7&gt;0</formula>
    </cfRule>
    <cfRule type="expression" dxfId="2417" priority="34">
      <formula>Q7&lt;0</formula>
    </cfRule>
  </conditionalFormatting>
  <conditionalFormatting sqref="Q8">
    <cfRule type="expression" dxfId="2416" priority="31">
      <formula>Q8&gt;0</formula>
    </cfRule>
    <cfRule type="expression" dxfId="2415" priority="32">
      <formula>Q8&lt;0</formula>
    </cfRule>
  </conditionalFormatting>
  <conditionalFormatting sqref="F30:F46">
    <cfRule type="expression" dxfId="2414" priority="29">
      <formula>F30&gt;0</formula>
    </cfRule>
    <cfRule type="expression" dxfId="2413" priority="30">
      <formula>F30&lt;0</formula>
    </cfRule>
  </conditionalFormatting>
  <conditionalFormatting sqref="H30:H46">
    <cfRule type="expression" dxfId="2412" priority="27">
      <formula>H30&gt;0</formula>
    </cfRule>
    <cfRule type="expression" dxfId="2411" priority="28">
      <formula>H30&lt;0</formula>
    </cfRule>
  </conditionalFormatting>
  <conditionalFormatting sqref="Q10">
    <cfRule type="expression" dxfId="2410" priority="25">
      <formula>Q10&gt;0</formula>
    </cfRule>
    <cfRule type="expression" dxfId="2409" priority="26">
      <formula>Q10&lt;0</formula>
    </cfRule>
  </conditionalFormatting>
  <conditionalFormatting sqref="J25:J38">
    <cfRule type="expression" dxfId="2408" priority="23">
      <formula>J25&gt;0</formula>
    </cfRule>
    <cfRule type="expression" dxfId="2407" priority="24">
      <formula>J25&lt;0</formula>
    </cfRule>
  </conditionalFormatting>
  <conditionalFormatting sqref="K25:K38">
    <cfRule type="expression" dxfId="2406" priority="21">
      <formula>K25&gt;0</formula>
    </cfRule>
    <cfRule type="expression" dxfId="2405" priority="22">
      <formula>K25&lt;0</formula>
    </cfRule>
  </conditionalFormatting>
  <conditionalFormatting sqref="L25 L38">
    <cfRule type="expression" dxfId="2404" priority="19">
      <formula>L25&gt;0</formula>
    </cfRule>
    <cfRule type="expression" dxfId="2403" priority="20">
      <formula>L25&lt;0</formula>
    </cfRule>
  </conditionalFormatting>
  <conditionalFormatting sqref="F89:F110">
    <cfRule type="expression" dxfId="2402" priority="17">
      <formula>F89&gt;0</formula>
    </cfRule>
    <cfRule type="expression" dxfId="2401" priority="18">
      <formula>F89&lt;0</formula>
    </cfRule>
  </conditionalFormatting>
  <conditionalFormatting sqref="H89:H110">
    <cfRule type="expression" dxfId="2400" priority="15">
      <formula>H89&gt;0</formula>
    </cfRule>
    <cfRule type="expression" dxfId="2399" priority="16">
      <formula>H89&lt;0</formula>
    </cfRule>
  </conditionalFormatting>
  <conditionalFormatting sqref="J89:J102">
    <cfRule type="expression" dxfId="2398" priority="13">
      <formula>J89&gt;0</formula>
    </cfRule>
    <cfRule type="expression" dxfId="2397" priority="14">
      <formula>J89&lt;0</formula>
    </cfRule>
  </conditionalFormatting>
  <conditionalFormatting sqref="K89:K102">
    <cfRule type="expression" dxfId="2396" priority="11">
      <formula>K89&gt;0</formula>
    </cfRule>
    <cfRule type="expression" dxfId="2395" priority="12">
      <formula>K89&lt;0</formula>
    </cfRule>
  </conditionalFormatting>
  <conditionalFormatting sqref="L89:L102">
    <cfRule type="expression" dxfId="2394" priority="9">
      <formula>L89&gt;0</formula>
    </cfRule>
    <cfRule type="expression" dxfId="2393" priority="10">
      <formula>L89&lt;0</formula>
    </cfRule>
  </conditionalFormatting>
  <conditionalFormatting sqref="F25 F29">
    <cfRule type="expression" dxfId="2392" priority="7">
      <formula>F25&gt;0</formula>
    </cfRule>
    <cfRule type="expression" dxfId="2391" priority="8">
      <formula>F25&lt;0</formula>
    </cfRule>
  </conditionalFormatting>
  <conditionalFormatting sqref="H29 H25:H27">
    <cfRule type="expression" dxfId="2390" priority="5">
      <formula>H25&gt;0</formula>
    </cfRule>
    <cfRule type="expression" dxfId="2389" priority="6">
      <formula>H25&lt;0</formula>
    </cfRule>
  </conditionalFormatting>
  <conditionalFormatting sqref="F26:F28">
    <cfRule type="expression" dxfId="2388" priority="3">
      <formula>F26&gt;0</formula>
    </cfRule>
    <cfRule type="expression" dxfId="2387" priority="4">
      <formula>F26&lt;0</formula>
    </cfRule>
  </conditionalFormatting>
  <conditionalFormatting sqref="H28">
    <cfRule type="expression" dxfId="2386" priority="1">
      <formula>H28&gt;0</formula>
    </cfRule>
    <cfRule type="expression" dxfId="238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1296</v>
      </c>
      <c r="B2" s="72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19.309999999999999</v>
      </c>
      <c r="R4" s="495">
        <v>-3.0999999999999999E-3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5793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753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753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0.1494047619047619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21.241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21.047899999999998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20.854800000000001</v>
      </c>
    </row>
    <row r="20" spans="1:16" x14ac:dyDescent="0.25">
      <c r="O20" s="81">
        <v>1.07</v>
      </c>
      <c r="P20" s="81">
        <f t="shared" si="0"/>
        <v>20.6617</v>
      </c>
    </row>
    <row r="21" spans="1:16" x14ac:dyDescent="0.25">
      <c r="O21" s="81">
        <v>1.06</v>
      </c>
      <c r="P21" s="81">
        <f t="shared" si="0"/>
        <v>20.468599999999999</v>
      </c>
    </row>
    <row r="22" spans="1:16" x14ac:dyDescent="0.25">
      <c r="O22" s="81">
        <v>1.05</v>
      </c>
      <c r="P22" s="81">
        <f t="shared" si="0"/>
        <v>20.275500000000001</v>
      </c>
    </row>
    <row r="23" spans="1:16" x14ac:dyDescent="0.25">
      <c r="O23" s="81">
        <v>1.04</v>
      </c>
      <c r="P23" s="81">
        <f t="shared" si="0"/>
        <v>20.0824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19.889299999999999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19.696199999999997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19.5031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19.309999999999999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19.116899999999998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18.9238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18.730699999999999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18.537599999999998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18.344499999999996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18.151399999999999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17.958300000000001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17.7652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17.572099999999999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17.378999999999998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4" priority="35">
      <formula>F47&gt;0</formula>
    </cfRule>
    <cfRule type="expression" dxfId="2383" priority="36">
      <formula>F47&lt;0</formula>
    </cfRule>
  </conditionalFormatting>
  <conditionalFormatting sqref="Q7">
    <cfRule type="expression" dxfId="2382" priority="33">
      <formula>Q7&gt;0</formula>
    </cfRule>
    <cfRule type="expression" dxfId="2381" priority="34">
      <formula>Q7&lt;0</formula>
    </cfRule>
  </conditionalFormatting>
  <conditionalFormatting sqref="Q8">
    <cfRule type="expression" dxfId="2380" priority="31">
      <formula>Q8&gt;0</formula>
    </cfRule>
    <cfRule type="expression" dxfId="2379" priority="32">
      <formula>Q8&lt;0</formula>
    </cfRule>
  </conditionalFormatting>
  <conditionalFormatting sqref="F30:F46">
    <cfRule type="expression" dxfId="2378" priority="29">
      <formula>F30&gt;0</formula>
    </cfRule>
    <cfRule type="expression" dxfId="2377" priority="30">
      <formula>F30&lt;0</formula>
    </cfRule>
  </conditionalFormatting>
  <conditionalFormatting sqref="H30:H46">
    <cfRule type="expression" dxfId="2376" priority="27">
      <formula>H30&gt;0</formula>
    </cfRule>
    <cfRule type="expression" dxfId="2375" priority="28">
      <formula>H30&lt;0</formula>
    </cfRule>
  </conditionalFormatting>
  <conditionalFormatting sqref="Q10">
    <cfRule type="expression" dxfId="2374" priority="25">
      <formula>Q10&gt;0</formula>
    </cfRule>
    <cfRule type="expression" dxfId="2373" priority="26">
      <formula>Q10&lt;0</formula>
    </cfRule>
  </conditionalFormatting>
  <conditionalFormatting sqref="J25:J38">
    <cfRule type="expression" dxfId="2372" priority="23">
      <formula>J25&gt;0</formula>
    </cfRule>
    <cfRule type="expression" dxfId="2371" priority="24">
      <formula>J25&lt;0</formula>
    </cfRule>
  </conditionalFormatting>
  <conditionalFormatting sqref="K25:K38">
    <cfRule type="expression" dxfId="2370" priority="21">
      <formula>K25&gt;0</formula>
    </cfRule>
    <cfRule type="expression" dxfId="2369" priority="22">
      <formula>K25&lt;0</formula>
    </cfRule>
  </conditionalFormatting>
  <conditionalFormatting sqref="L25 L38">
    <cfRule type="expression" dxfId="2368" priority="19">
      <formula>L25&gt;0</formula>
    </cfRule>
    <cfRule type="expression" dxfId="2367" priority="20">
      <formula>L25&lt;0</formula>
    </cfRule>
  </conditionalFormatting>
  <conditionalFormatting sqref="F89:F110">
    <cfRule type="expression" dxfId="2366" priority="17">
      <formula>F89&gt;0</formula>
    </cfRule>
    <cfRule type="expression" dxfId="2365" priority="18">
      <formula>F89&lt;0</formula>
    </cfRule>
  </conditionalFormatting>
  <conditionalFormatting sqref="H89:H110">
    <cfRule type="expression" dxfId="2364" priority="15">
      <formula>H89&gt;0</formula>
    </cfRule>
    <cfRule type="expression" dxfId="2363" priority="16">
      <formula>H89&lt;0</formula>
    </cfRule>
  </conditionalFormatting>
  <conditionalFormatting sqref="J89:J102">
    <cfRule type="expression" dxfId="2362" priority="13">
      <formula>J89&gt;0</formula>
    </cfRule>
    <cfRule type="expression" dxfId="2361" priority="14">
      <formula>J89&lt;0</formula>
    </cfRule>
  </conditionalFormatting>
  <conditionalFormatting sqref="K89:K102">
    <cfRule type="expression" dxfId="2360" priority="11">
      <formula>K89&gt;0</formula>
    </cfRule>
    <cfRule type="expression" dxfId="2359" priority="12">
      <formula>K89&lt;0</formula>
    </cfRule>
  </conditionalFormatting>
  <conditionalFormatting sqref="L89:L102">
    <cfRule type="expression" dxfId="2358" priority="9">
      <formula>L89&gt;0</formula>
    </cfRule>
    <cfRule type="expression" dxfId="2357" priority="10">
      <formula>L89&lt;0</formula>
    </cfRule>
  </conditionalFormatting>
  <conditionalFormatting sqref="F25 F29">
    <cfRule type="expression" dxfId="2356" priority="7">
      <formula>F25&gt;0</formula>
    </cfRule>
    <cfRule type="expression" dxfId="2355" priority="8">
      <formula>F25&lt;0</formula>
    </cfRule>
  </conditionalFormatting>
  <conditionalFormatting sqref="H29 H25:H27">
    <cfRule type="expression" dxfId="2354" priority="5">
      <formula>H25&gt;0</formula>
    </cfRule>
    <cfRule type="expression" dxfId="2353" priority="6">
      <formula>H25&lt;0</formula>
    </cfRule>
  </conditionalFormatting>
  <conditionalFormatting sqref="F26:F28">
    <cfRule type="expression" dxfId="2352" priority="3">
      <formula>F26&gt;0</formula>
    </cfRule>
    <cfRule type="expression" dxfId="2351" priority="4">
      <formula>F26&lt;0</formula>
    </cfRule>
  </conditionalFormatting>
  <conditionalFormatting sqref="H28">
    <cfRule type="expression" dxfId="2350" priority="1">
      <formula>H28&gt;0</formula>
    </cfRule>
    <cfRule type="expression" dxfId="234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54.98</v>
      </c>
      <c r="R4" s="495">
        <v>1.7999999999999999E-2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5498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6.9597069597069601E-3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60.478000000000002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59.928200000000004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59.378399999999999</v>
      </c>
    </row>
    <row r="20" spans="1:16" x14ac:dyDescent="0.25">
      <c r="O20" s="81">
        <v>1.07</v>
      </c>
      <c r="P20" s="81">
        <f t="shared" si="0"/>
        <v>58.828600000000002</v>
      </c>
    </row>
    <row r="21" spans="1:16" x14ac:dyDescent="0.25">
      <c r="O21" s="81">
        <v>1.06</v>
      </c>
      <c r="P21" s="81">
        <f t="shared" si="0"/>
        <v>58.278799999999997</v>
      </c>
    </row>
    <row r="22" spans="1:16" x14ac:dyDescent="0.25">
      <c r="O22" s="81">
        <v>1.05</v>
      </c>
      <c r="P22" s="81">
        <f t="shared" si="0"/>
        <v>57.728999999999999</v>
      </c>
    </row>
    <row r="23" spans="1:16" x14ac:dyDescent="0.25">
      <c r="O23" s="81">
        <v>1.04</v>
      </c>
      <c r="P23" s="81">
        <f t="shared" si="0"/>
        <v>57.179200000000002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56.629399999999997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56.079599999999999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55.529799999999994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54.98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54.430199999999999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53.880399999999995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53.330599999999997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52.780799999999992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52.230999999999995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51.681199999999997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51.131399999999999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50.581600000000002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50.031799999999997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49.481999999999999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8" priority="35">
      <formula>F47&gt;0</formula>
    </cfRule>
    <cfRule type="expression" dxfId="2347" priority="36">
      <formula>F47&lt;0</formula>
    </cfRule>
  </conditionalFormatting>
  <conditionalFormatting sqref="Q7">
    <cfRule type="expression" dxfId="2346" priority="33">
      <formula>Q7&gt;0</formula>
    </cfRule>
    <cfRule type="expression" dxfId="2345" priority="34">
      <formula>Q7&lt;0</formula>
    </cfRule>
  </conditionalFormatting>
  <conditionalFormatting sqref="Q8">
    <cfRule type="expression" dxfId="2344" priority="31">
      <formula>Q8&gt;0</formula>
    </cfRule>
    <cfRule type="expression" dxfId="2343" priority="32">
      <formula>Q8&lt;0</formula>
    </cfRule>
  </conditionalFormatting>
  <conditionalFormatting sqref="F30:F46">
    <cfRule type="expression" dxfId="2342" priority="29">
      <formula>F30&gt;0</formula>
    </cfRule>
    <cfRule type="expression" dxfId="2341" priority="30">
      <formula>F30&lt;0</formula>
    </cfRule>
  </conditionalFormatting>
  <conditionalFormatting sqref="H30:H46">
    <cfRule type="expression" dxfId="2340" priority="27">
      <formula>H30&gt;0</formula>
    </cfRule>
    <cfRule type="expression" dxfId="2339" priority="28">
      <formula>H30&lt;0</formula>
    </cfRule>
  </conditionalFormatting>
  <conditionalFormatting sqref="Q10">
    <cfRule type="expression" dxfId="2338" priority="25">
      <formula>Q10&gt;0</formula>
    </cfRule>
    <cfRule type="expression" dxfId="2337" priority="26">
      <formula>Q10&lt;0</formula>
    </cfRule>
  </conditionalFormatting>
  <conditionalFormatting sqref="J25:J38">
    <cfRule type="expression" dxfId="2336" priority="23">
      <formula>J25&gt;0</formula>
    </cfRule>
    <cfRule type="expression" dxfId="2335" priority="24">
      <formula>J25&lt;0</formula>
    </cfRule>
  </conditionalFormatting>
  <conditionalFormatting sqref="K25:K38">
    <cfRule type="expression" dxfId="2334" priority="21">
      <formula>K25&gt;0</formula>
    </cfRule>
    <cfRule type="expression" dxfId="2333" priority="22">
      <formula>K25&lt;0</formula>
    </cfRule>
  </conditionalFormatting>
  <conditionalFormatting sqref="L25 L38">
    <cfRule type="expression" dxfId="2332" priority="19">
      <formula>L25&gt;0</formula>
    </cfRule>
    <cfRule type="expression" dxfId="2331" priority="20">
      <formula>L25&lt;0</formula>
    </cfRule>
  </conditionalFormatting>
  <conditionalFormatting sqref="F89:F110">
    <cfRule type="expression" dxfId="2330" priority="17">
      <formula>F89&gt;0</formula>
    </cfRule>
    <cfRule type="expression" dxfId="2329" priority="18">
      <formula>F89&lt;0</formula>
    </cfRule>
  </conditionalFormatting>
  <conditionalFormatting sqref="H89:H110">
    <cfRule type="expression" dxfId="2328" priority="15">
      <formula>H89&gt;0</formula>
    </cfRule>
    <cfRule type="expression" dxfId="2327" priority="16">
      <formula>H89&lt;0</formula>
    </cfRule>
  </conditionalFormatting>
  <conditionalFormatting sqref="J89:J102">
    <cfRule type="expression" dxfId="2326" priority="13">
      <formula>J89&gt;0</formula>
    </cfRule>
    <cfRule type="expression" dxfId="2325" priority="14">
      <formula>J89&lt;0</formula>
    </cfRule>
  </conditionalFormatting>
  <conditionalFormatting sqref="K89:K102">
    <cfRule type="expression" dxfId="2324" priority="11">
      <formula>K89&gt;0</formula>
    </cfRule>
    <cfRule type="expression" dxfId="2323" priority="12">
      <formula>K89&lt;0</formula>
    </cfRule>
  </conditionalFormatting>
  <conditionalFormatting sqref="L89:L102">
    <cfRule type="expression" dxfId="2322" priority="9">
      <formula>L89&gt;0</formula>
    </cfRule>
    <cfRule type="expression" dxfId="2321" priority="10">
      <formula>L89&lt;0</formula>
    </cfRule>
  </conditionalFormatting>
  <conditionalFormatting sqref="F29 F25:F26">
    <cfRule type="expression" dxfId="2320" priority="7">
      <formula>F25&gt;0</formula>
    </cfRule>
    <cfRule type="expression" dxfId="2319" priority="8">
      <formula>F25&lt;0</formula>
    </cfRule>
  </conditionalFormatting>
  <conditionalFormatting sqref="H29 H25:H27">
    <cfRule type="expression" dxfId="2318" priority="5">
      <formula>H25&gt;0</formula>
    </cfRule>
    <cfRule type="expression" dxfId="2317" priority="6">
      <formula>H25&lt;0</formula>
    </cfRule>
  </conditionalFormatting>
  <conditionalFormatting sqref="F27:F28">
    <cfRule type="expression" dxfId="2316" priority="3">
      <formula>F27&gt;0</formula>
    </cfRule>
    <cfRule type="expression" dxfId="2315" priority="4">
      <formula>F27&lt;0</formula>
    </cfRule>
  </conditionalFormatting>
  <conditionalFormatting sqref="H28">
    <cfRule type="expression" dxfId="2314" priority="1">
      <formula>H28&gt;0</formula>
    </cfRule>
    <cfRule type="expression" dxfId="231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1293</v>
      </c>
      <c r="B2" s="72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34.979999999999997</v>
      </c>
      <c r="T3" s="1"/>
      <c r="U3" s="22"/>
    </row>
    <row r="4" spans="1:21" x14ac:dyDescent="0.25">
      <c r="B4" s="47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34.82</v>
      </c>
      <c r="R4" s="495">
        <v>3.3399999999999999E-2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13928</v>
      </c>
      <c r="T5" s="1"/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13991.999999999998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-4.5740423098913673E-3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38.302000000000007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37.953800000000001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37.605600000000003</v>
      </c>
    </row>
    <row r="20" spans="1:16" x14ac:dyDescent="0.25">
      <c r="O20" s="81">
        <v>1.07</v>
      </c>
      <c r="P20" s="81">
        <f t="shared" si="0"/>
        <v>37.257400000000004</v>
      </c>
    </row>
    <row r="21" spans="1:16" x14ac:dyDescent="0.25">
      <c r="O21" s="81">
        <v>1.06</v>
      </c>
      <c r="P21" s="81">
        <f t="shared" si="0"/>
        <v>36.909200000000006</v>
      </c>
    </row>
    <row r="22" spans="1:16" x14ac:dyDescent="0.25">
      <c r="O22" s="81">
        <v>1.05</v>
      </c>
      <c r="P22" s="81">
        <f t="shared" si="0"/>
        <v>36.561</v>
      </c>
    </row>
    <row r="23" spans="1:16" x14ac:dyDescent="0.25">
      <c r="O23" s="81">
        <v>1.04</v>
      </c>
      <c r="P23" s="81">
        <f t="shared" si="0"/>
        <v>36.212800000000001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35.864600000000003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35.516400000000004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35.168199999999999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34.82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34.471800000000002</v>
      </c>
    </row>
    <row r="29" spans="1:16" x14ac:dyDescent="0.25">
      <c r="B29" s="184">
        <v>43415</v>
      </c>
      <c r="C29" s="10">
        <v>400</v>
      </c>
      <c r="D29" s="39">
        <v>34.979999999999997</v>
      </c>
      <c r="E29" s="39">
        <v>34.82</v>
      </c>
      <c r="F29" s="39">
        <f>C29*(E29-D29)</f>
        <v>-63.999999999998636</v>
      </c>
      <c r="G29" s="39">
        <f>D29*C29</f>
        <v>13991.999999999998</v>
      </c>
      <c r="H29" s="222">
        <f>(E29-D29)/D29</f>
        <v>-4.5740423098912693E-3</v>
      </c>
      <c r="I29" s="39"/>
      <c r="J29" s="39"/>
      <c r="K29" s="39"/>
      <c r="L29" s="39"/>
      <c r="O29" s="81">
        <v>0.98</v>
      </c>
      <c r="P29" s="81">
        <f t="shared" si="0"/>
        <v>34.123599999999996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33.775399999999998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33.427199999999999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33.079000000000001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32.730799999999995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32.382600000000004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32.034400000000005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31.686200000000003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31.338000000000001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2" priority="35">
      <formula>F47&gt;0</formula>
    </cfRule>
    <cfRule type="expression" dxfId="2311" priority="36">
      <formula>F47&lt;0</formula>
    </cfRule>
  </conditionalFormatting>
  <conditionalFormatting sqref="Q7">
    <cfRule type="expression" dxfId="2310" priority="33">
      <formula>Q7&gt;0</formula>
    </cfRule>
    <cfRule type="expression" dxfId="2309" priority="34">
      <formula>Q7&lt;0</formula>
    </cfRule>
  </conditionalFormatting>
  <conditionalFormatting sqref="Q8">
    <cfRule type="expression" dxfId="2308" priority="31">
      <formula>Q8&gt;0</formula>
    </cfRule>
    <cfRule type="expression" dxfId="2307" priority="32">
      <formula>Q8&lt;0</formula>
    </cfRule>
  </conditionalFormatting>
  <conditionalFormatting sqref="F30:F46">
    <cfRule type="expression" dxfId="2306" priority="29">
      <formula>F30&gt;0</formula>
    </cfRule>
    <cfRule type="expression" dxfId="2305" priority="30">
      <formula>F30&lt;0</formula>
    </cfRule>
  </conditionalFormatting>
  <conditionalFormatting sqref="H30:H46">
    <cfRule type="expression" dxfId="2304" priority="27">
      <formula>H30&gt;0</formula>
    </cfRule>
    <cfRule type="expression" dxfId="2303" priority="28">
      <formula>H30&lt;0</formula>
    </cfRule>
  </conditionalFormatting>
  <conditionalFormatting sqref="Q10">
    <cfRule type="expression" dxfId="2302" priority="25">
      <formula>Q10&gt;0</formula>
    </cfRule>
    <cfRule type="expression" dxfId="2301" priority="26">
      <formula>Q10&lt;0</formula>
    </cfRule>
  </conditionalFormatting>
  <conditionalFormatting sqref="J25:J38">
    <cfRule type="expression" dxfId="2300" priority="23">
      <formula>J25&gt;0</formula>
    </cfRule>
    <cfRule type="expression" dxfId="2299" priority="24">
      <formula>J25&lt;0</formula>
    </cfRule>
  </conditionalFormatting>
  <conditionalFormatting sqref="K25:K38">
    <cfRule type="expression" dxfId="2298" priority="21">
      <formula>K25&gt;0</formula>
    </cfRule>
    <cfRule type="expression" dxfId="2297" priority="22">
      <formula>K25&lt;0</formula>
    </cfRule>
  </conditionalFormatting>
  <conditionalFormatting sqref="L25 L38">
    <cfRule type="expression" dxfId="2296" priority="19">
      <formula>L25&gt;0</formula>
    </cfRule>
    <cfRule type="expression" dxfId="2295" priority="20">
      <formula>L25&lt;0</formula>
    </cfRule>
  </conditionalFormatting>
  <conditionalFormatting sqref="F89:F110">
    <cfRule type="expression" dxfId="2294" priority="17">
      <formula>F89&gt;0</formula>
    </cfRule>
    <cfRule type="expression" dxfId="2293" priority="18">
      <formula>F89&lt;0</formula>
    </cfRule>
  </conditionalFormatting>
  <conditionalFormatting sqref="H89:H110">
    <cfRule type="expression" dxfId="2292" priority="15">
      <formula>H89&gt;0</formula>
    </cfRule>
    <cfRule type="expression" dxfId="2291" priority="16">
      <formula>H89&lt;0</formula>
    </cfRule>
  </conditionalFormatting>
  <conditionalFormatting sqref="J89:J102">
    <cfRule type="expression" dxfId="2290" priority="13">
      <formula>J89&gt;0</formula>
    </cfRule>
    <cfRule type="expression" dxfId="2289" priority="14">
      <formula>J89&lt;0</formula>
    </cfRule>
  </conditionalFormatting>
  <conditionalFormatting sqref="K89:K102">
    <cfRule type="expression" dxfId="2288" priority="11">
      <formula>K89&gt;0</formula>
    </cfRule>
    <cfRule type="expression" dxfId="2287" priority="12">
      <formula>K89&lt;0</formula>
    </cfRule>
  </conditionalFormatting>
  <conditionalFormatting sqref="L89:L102">
    <cfRule type="expression" dxfId="2286" priority="9">
      <formula>L89&gt;0</formula>
    </cfRule>
    <cfRule type="expression" dxfId="2285" priority="10">
      <formula>L89&lt;0</formula>
    </cfRule>
  </conditionalFormatting>
  <conditionalFormatting sqref="F25:F29">
    <cfRule type="expression" dxfId="2284" priority="7">
      <formula>F25&gt;0</formula>
    </cfRule>
    <cfRule type="expression" dxfId="2283" priority="8">
      <formula>F25&lt;0</formula>
    </cfRule>
  </conditionalFormatting>
  <conditionalFormatting sqref="H25:H29">
    <cfRule type="expression" dxfId="2282" priority="5">
      <formula>H25&gt;0</formula>
    </cfRule>
    <cfRule type="expression" dxfId="228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26" activePane="bottomLeft" state="frozen"/>
      <selection pane="bottomLeft" activeCell="P48" sqref="P4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5.6089400000000023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17.84</v>
      </c>
      <c r="R4" s="475">
        <v>9.7999999999999997E-3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35680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11217.880000000005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39077.691000001621</v>
      </c>
      <c r="R7">
        <v>1200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24462.119999999995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2.1806366265283623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1.1210762331838566E-2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1287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28.317460317460316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43407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21.764800000000001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21.586399999999998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21.407999999999998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21.229599999999998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21.051199999999998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20.872799999999998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20.694399999999998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20.515999999999998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20.337599999999998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20.159199999999998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19.980800000000002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19.802400000000002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19.624000000000002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19.445600000000002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19.267200000000003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19.088800000000003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18.910399999999999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18.731999999999999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18.553599999999999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18.3752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18.1968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18.0184</v>
      </c>
      <c r="U45" s="860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17.84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17.6616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17.4832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17.3048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17.1264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16.948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16.769600000000001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16.591200000000001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16.412800000000001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16.234400000000001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16.056000000000001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15.877599999999999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15.699199999999999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15.520799999999999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15.3424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15.164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1265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1274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2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1311</v>
      </c>
      <c r="AA88" s="2"/>
      <c r="AD88" s="2"/>
      <c r="AG88" s="2"/>
      <c r="AI88" s="2"/>
    </row>
    <row r="89" spans="1:35" x14ac:dyDescent="0.25">
      <c r="A89" s="88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3" t="s">
        <v>1281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3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3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3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4" t="s">
        <v>1295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4"/>
      <c r="B101" s="477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4"/>
      <c r="B102" s="47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4"/>
      <c r="B103" s="47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4"/>
      <c r="B104" s="477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1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3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3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2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3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3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3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3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2" si="52">D300*C300</f>
        <v>-14170.400000000001</v>
      </c>
      <c r="H300" s="222">
        <f t="shared" ref="H300:H312" si="53">(E300-D300)/D300</f>
        <v>-2.3470332524134814</v>
      </c>
      <c r="I300" s="39"/>
      <c r="J300" s="39"/>
      <c r="K300" s="863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222">
        <f t="shared" si="53"/>
        <v>-2.3543724947778468</v>
      </c>
      <c r="I301" s="39"/>
      <c r="J301" s="39"/>
      <c r="K301" s="863">
        <f t="shared" ref="K301:K312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222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222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222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222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222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222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222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222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222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222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222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55">IF(C318=0, 0,D318*C318)</f>
        <v>68120</v>
      </c>
      <c r="H318" s="365">
        <f t="shared" ref="H318:H324" si="56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55"/>
        <v>0</v>
      </c>
      <c r="H319" s="365" t="str">
        <f t="shared" si="56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55"/>
        <v>0</v>
      </c>
      <c r="H320" s="365" t="str">
        <f t="shared" si="56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55"/>
        <v>75600</v>
      </c>
      <c r="H321" s="365">
        <f t="shared" si="56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55"/>
        <v>0</v>
      </c>
      <c r="H322" s="365" t="str">
        <f t="shared" si="56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55"/>
        <v>82367.28</v>
      </c>
      <c r="H323" s="365">
        <f t="shared" si="56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55"/>
        <v>0</v>
      </c>
      <c r="H324" s="365" t="str">
        <f t="shared" si="56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57">C326*(E326-D326)</f>
        <v>-29017.579999999998</v>
      </c>
      <c r="G326" s="363">
        <f t="shared" ref="G326:G355" si="58">D326*C326</f>
        <v>91417.900000000009</v>
      </c>
      <c r="H326" s="364">
        <f t="shared" ref="H326:H355" si="59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57"/>
        <v>-31836.35999999999</v>
      </c>
      <c r="G327" s="363">
        <f t="shared" si="58"/>
        <v>101483.62</v>
      </c>
      <c r="H327" s="364">
        <f t="shared" si="59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57"/>
        <v>-34009.06</v>
      </c>
      <c r="G328" s="363">
        <f t="shared" si="58"/>
        <v>109418.42</v>
      </c>
      <c r="H328" s="364">
        <f t="shared" si="59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57"/>
        <v>-34008.920000000006</v>
      </c>
      <c r="G329" s="363">
        <f t="shared" si="58"/>
        <v>101358.28000000001</v>
      </c>
      <c r="H329" s="364">
        <f t="shared" si="59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57"/>
        <v>-39575.879999999997</v>
      </c>
      <c r="G330" s="363">
        <f t="shared" si="58"/>
        <v>108716.71999999999</v>
      </c>
      <c r="H330" s="364">
        <f t="shared" si="59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57"/>
        <v>-38892.919999999991</v>
      </c>
      <c r="G331" s="363">
        <f t="shared" si="58"/>
        <v>110180.68</v>
      </c>
      <c r="H331" s="364">
        <f t="shared" si="59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57"/>
        <v>-39649.22</v>
      </c>
      <c r="G332" s="363">
        <f t="shared" si="58"/>
        <v>101232.94</v>
      </c>
      <c r="H332" s="364">
        <f t="shared" si="59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57"/>
        <v>-41303.94</v>
      </c>
      <c r="G333" s="363">
        <f t="shared" si="58"/>
        <v>94046.46</v>
      </c>
      <c r="H333" s="364">
        <f t="shared" si="59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57"/>
        <v>-42699.159999999996</v>
      </c>
      <c r="G334" s="363">
        <f t="shared" si="58"/>
        <v>101024.04</v>
      </c>
      <c r="H334" s="364">
        <f t="shared" si="59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57"/>
        <v>-47715.600000000006</v>
      </c>
      <c r="G335" s="363">
        <f t="shared" si="58"/>
        <v>107500.44</v>
      </c>
      <c r="H335" s="364">
        <f t="shared" si="59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57"/>
        <v>-46809.119999999995</v>
      </c>
      <c r="G336" s="363">
        <f t="shared" si="58"/>
        <v>113864.21999999999</v>
      </c>
      <c r="H336" s="364">
        <f t="shared" si="59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57"/>
        <v>-47694.16</v>
      </c>
      <c r="G337" s="363">
        <f t="shared" si="58"/>
        <v>126525.44</v>
      </c>
      <c r="H337" s="364">
        <f t="shared" si="59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57"/>
        <v>-48128</v>
      </c>
      <c r="G338" s="363">
        <f t="shared" si="58"/>
        <v>129280</v>
      </c>
      <c r="H338" s="364">
        <f t="shared" si="59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57"/>
        <v>-48155.4</v>
      </c>
      <c r="G339" s="363">
        <f t="shared" si="58"/>
        <v>113708.88</v>
      </c>
      <c r="H339" s="364">
        <f t="shared" si="59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57"/>
        <v>-42239.579999999994</v>
      </c>
      <c r="G340" s="363">
        <f t="shared" si="58"/>
        <v>100564.46</v>
      </c>
      <c r="H340" s="364">
        <f t="shared" si="59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57"/>
        <v>-42072.46</v>
      </c>
      <c r="G341" s="363">
        <f t="shared" si="58"/>
        <v>100397.34000000001</v>
      </c>
      <c r="H341" s="364">
        <f t="shared" si="59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57"/>
        <v>-45543.96</v>
      </c>
      <c r="G342" s="363">
        <f t="shared" si="58"/>
        <v>132958.98000000001</v>
      </c>
      <c r="H342" s="364">
        <f t="shared" si="59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57"/>
        <v>-45906.62000000001</v>
      </c>
      <c r="G343" s="363">
        <f t="shared" si="58"/>
        <v>158980.96</v>
      </c>
      <c r="H343" s="364">
        <f t="shared" si="59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57"/>
        <v>-51777.299999999996</v>
      </c>
      <c r="G344" s="363">
        <f t="shared" si="58"/>
        <v>171590.94</v>
      </c>
      <c r="H344" s="365">
        <f t="shared" si="59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57"/>
        <v>-49664.193999999989</v>
      </c>
      <c r="G345" s="363">
        <f t="shared" si="58"/>
        <v>158920.21399999998</v>
      </c>
      <c r="H345" s="365">
        <f t="shared" si="59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57"/>
        <v>-47987.500000000015</v>
      </c>
      <c r="G346" s="363">
        <f t="shared" si="58"/>
        <v>145958.78</v>
      </c>
      <c r="H346" s="365">
        <f t="shared" si="59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57"/>
        <v>-47702.966000000015</v>
      </c>
      <c r="G347" s="363">
        <f t="shared" si="58"/>
        <v>158434.24600000001</v>
      </c>
      <c r="H347" s="365">
        <f t="shared" si="59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57"/>
        <v>-60971.399999999987</v>
      </c>
      <c r="G348" s="363">
        <f t="shared" si="58"/>
        <v>170139.24</v>
      </c>
      <c r="H348" s="365">
        <f t="shared" si="59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57"/>
        <v>-77656.859999999986</v>
      </c>
      <c r="G349" s="363">
        <f t="shared" si="58"/>
        <v>166354.54</v>
      </c>
      <c r="H349" s="365">
        <f t="shared" si="59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57"/>
        <v>-85359.959999999992</v>
      </c>
      <c r="G350" s="363">
        <f t="shared" si="58"/>
        <v>169945.68</v>
      </c>
      <c r="H350" s="365">
        <f t="shared" si="59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57"/>
        <v>-100883.47199999999</v>
      </c>
      <c r="G351" s="363">
        <f t="shared" si="58"/>
        <v>169887.61199999999</v>
      </c>
      <c r="H351" s="364">
        <f t="shared" si="59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57"/>
        <v>-97651.02</v>
      </c>
      <c r="G352" s="363">
        <f t="shared" si="58"/>
        <v>169848.9</v>
      </c>
      <c r="H352" s="364">
        <f t="shared" si="59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57"/>
        <v>-97231.731999999989</v>
      </c>
      <c r="G353" s="363">
        <f t="shared" si="58"/>
        <v>165974.95199999999</v>
      </c>
      <c r="H353" s="364">
        <f t="shared" si="59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57"/>
        <v>-97234.865999999995</v>
      </c>
      <c r="G354" s="363">
        <f t="shared" si="58"/>
        <v>169723.08599999998</v>
      </c>
      <c r="H354" s="364">
        <f t="shared" si="59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57"/>
        <v>-104373.632</v>
      </c>
      <c r="G355" s="363">
        <f t="shared" si="58"/>
        <v>197776.17199999999</v>
      </c>
      <c r="H355" s="364">
        <f t="shared" si="59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57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57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60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60"/>
        <v>-94166.28</v>
      </c>
      <c r="G359" s="363">
        <f t="shared" ref="G359:G366" si="61">IF(C359=0, 0,D359*C359)</f>
        <v>165387.56</v>
      </c>
      <c r="H359" s="364">
        <f t="shared" ref="H359:H366" si="62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60"/>
        <v>-91969.787999999986</v>
      </c>
      <c r="G360" s="363">
        <f t="shared" si="61"/>
        <v>157393.788</v>
      </c>
      <c r="H360" s="364">
        <f t="shared" si="62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60"/>
        <v>-91154.7</v>
      </c>
      <c r="G361" s="363">
        <f t="shared" si="61"/>
        <v>145246.5</v>
      </c>
      <c r="H361" s="364">
        <f t="shared" si="62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60"/>
        <v>-92238.461999999985</v>
      </c>
      <c r="G362" s="363">
        <f t="shared" si="61"/>
        <v>161141.78199999998</v>
      </c>
      <c r="H362" s="364">
        <f t="shared" si="62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60"/>
        <v>-89571.54800000001</v>
      </c>
      <c r="G363" s="363">
        <f t="shared" si="61"/>
        <v>152607.92800000001</v>
      </c>
      <c r="H363" s="364">
        <f t="shared" si="62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60"/>
        <v>-89550.534</v>
      </c>
      <c r="G364" s="363">
        <f t="shared" si="61"/>
        <v>169006.91400000002</v>
      </c>
      <c r="H364" s="364">
        <f t="shared" si="62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60"/>
        <v>-89678.238000000012</v>
      </c>
      <c r="G365" s="363">
        <f t="shared" si="61"/>
        <v>165029.61800000002</v>
      </c>
      <c r="H365" s="364">
        <f t="shared" si="62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60"/>
        <v>-89511.821999999986</v>
      </c>
      <c r="G366" s="363">
        <f t="shared" si="61"/>
        <v>168968.20199999999</v>
      </c>
      <c r="H366" s="364">
        <f t="shared" si="62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63">C367*(E367-D367)</f>
        <v>-89632.347999999984</v>
      </c>
      <c r="G367" s="363">
        <f t="shared" ref="G367:G378" si="64">IF(C367=0, 0,D367*C367)</f>
        <v>164983.728</v>
      </c>
      <c r="H367" s="364">
        <f t="shared" ref="H367:H418" si="65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63"/>
        <v>-93372.971999999994</v>
      </c>
      <c r="G368" s="363">
        <f t="shared" si="64"/>
        <v>172761.372</v>
      </c>
      <c r="H368" s="364">
        <f t="shared" si="65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63"/>
        <v>-91747.44</v>
      </c>
      <c r="G369" s="363">
        <f t="shared" si="64"/>
        <v>168784.32</v>
      </c>
      <c r="H369" s="364">
        <f t="shared" si="65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63"/>
        <v>-80757.467999999993</v>
      </c>
      <c r="G370" s="363">
        <f t="shared" si="64"/>
        <v>159727.26799999998</v>
      </c>
      <c r="H370" s="365">
        <f t="shared" si="65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63"/>
        <v>-72386.955999999976</v>
      </c>
      <c r="G371" s="363">
        <f t="shared" si="64"/>
        <v>164888.61599999998</v>
      </c>
      <c r="H371" s="365">
        <f t="shared" si="65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63"/>
        <v>-62830.615999999987</v>
      </c>
      <c r="G372" s="363">
        <f t="shared" si="64"/>
        <v>164888.61599999998</v>
      </c>
      <c r="H372" s="365">
        <f t="shared" si="65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63"/>
        <v>-66133.584000000003</v>
      </c>
      <c r="G373" s="363">
        <f t="shared" si="64"/>
        <v>164387.60399999999</v>
      </c>
      <c r="H373" s="365">
        <f t="shared" si="65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63"/>
        <v>-61160.576000000008</v>
      </c>
      <c r="G374" s="363">
        <f t="shared" si="64"/>
        <v>164331.93599999999</v>
      </c>
      <c r="H374" s="365">
        <f t="shared" si="65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63"/>
        <v>-58033.889999999992</v>
      </c>
      <c r="G375" s="363">
        <f t="shared" si="64"/>
        <v>164266.99</v>
      </c>
      <c r="H375" s="365">
        <f t="shared" si="65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63"/>
        <v>-56328.439999999988</v>
      </c>
      <c r="G376" s="363">
        <f t="shared" si="64"/>
        <v>148531.07999999999</v>
      </c>
      <c r="H376" s="365">
        <f t="shared" si="65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63"/>
        <v>-57894.720000000016</v>
      </c>
      <c r="G377" s="363">
        <f t="shared" si="64"/>
        <v>163942.26</v>
      </c>
      <c r="H377" s="364">
        <f t="shared" si="65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63"/>
        <v>-58904.104000000007</v>
      </c>
      <c r="G378" s="363">
        <f t="shared" si="64"/>
        <v>167796.78400000001</v>
      </c>
      <c r="H378" s="364">
        <f t="shared" si="65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66">C379*(E379-D379)</f>
        <v>-69928.587000000014</v>
      </c>
      <c r="G379" s="363">
        <f t="shared" ref="G379:G418" si="67">IF(C379=0, 0,D379*C379)</f>
        <v>206559.20699999999</v>
      </c>
      <c r="H379" s="364">
        <f t="shared" si="65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66"/>
        <v>-66302.234199999992</v>
      </c>
      <c r="G380" s="363">
        <f t="shared" si="67"/>
        <v>185059.5742</v>
      </c>
      <c r="H380" s="364">
        <f t="shared" si="65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66"/>
        <v>-59729.712599999977</v>
      </c>
      <c r="G381" s="363">
        <f t="shared" si="67"/>
        <v>167542.63259999998</v>
      </c>
      <c r="H381" s="364">
        <f t="shared" si="65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66"/>
        <v>-65233.308000000005</v>
      </c>
      <c r="G382" s="363">
        <f t="shared" si="67"/>
        <v>188202.64799999999</v>
      </c>
      <c r="H382" s="364">
        <f t="shared" si="65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66"/>
        <v>-64902.603600000009</v>
      </c>
      <c r="G383" s="363">
        <f t="shared" si="67"/>
        <v>167102.28360000002</v>
      </c>
      <c r="H383" s="364">
        <f t="shared" si="65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66"/>
        <v>-66452.265800000008</v>
      </c>
      <c r="G384" s="363">
        <f t="shared" si="67"/>
        <v>168143.46580000001</v>
      </c>
      <c r="H384" s="364">
        <f t="shared" si="65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66"/>
        <v>-64191.270599999982</v>
      </c>
      <c r="G385" s="363">
        <f t="shared" si="67"/>
        <v>167068.4106</v>
      </c>
      <c r="H385" s="364">
        <f t="shared" si="65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66"/>
        <v>-53072.044600000016</v>
      </c>
      <c r="G386" s="363">
        <f t="shared" si="67"/>
        <v>155298.88460000002</v>
      </c>
      <c r="H386" s="364">
        <f t="shared" si="65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66"/>
        <v>-54016.789200000007</v>
      </c>
      <c r="G387" s="363">
        <f t="shared" si="67"/>
        <v>166959.04920000001</v>
      </c>
      <c r="H387" s="364">
        <f t="shared" si="65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66"/>
        <v>-40694.080000000002</v>
      </c>
      <c r="G388" s="363">
        <f t="shared" si="67"/>
        <v>148852.48000000001</v>
      </c>
      <c r="H388" s="364">
        <f t="shared" si="65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66"/>
        <v>-41622.116400000006</v>
      </c>
      <c r="G389" s="363">
        <f t="shared" si="67"/>
        <v>161235.47640000001</v>
      </c>
      <c r="H389" s="364">
        <f t="shared" si="65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66"/>
        <v>-39713.673000000003</v>
      </c>
      <c r="G390" s="363">
        <f t="shared" si="67"/>
        <v>166592.253</v>
      </c>
      <c r="H390" s="364">
        <f t="shared" si="65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66"/>
        <v>-39679.2474</v>
      </c>
      <c r="G391" s="363">
        <f t="shared" si="67"/>
        <v>160002.82739999998</v>
      </c>
      <c r="H391" s="364">
        <f t="shared" si="65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66"/>
        <v>-40600.177800000019</v>
      </c>
      <c r="G392" s="363">
        <f t="shared" si="67"/>
        <v>166510.9578</v>
      </c>
      <c r="H392" s="364">
        <f t="shared" si="65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66"/>
        <v>-37192.92720000002</v>
      </c>
      <c r="G393" s="363">
        <f t="shared" si="67"/>
        <v>159811.00720000002</v>
      </c>
      <c r="H393" s="364">
        <f t="shared" si="65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66"/>
        <v>-28198.487200000018</v>
      </c>
      <c r="G394" s="363">
        <f t="shared" si="67"/>
        <v>159811.00720000002</v>
      </c>
      <c r="H394" s="364">
        <f t="shared" si="65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66"/>
        <v>-32939.072999999997</v>
      </c>
      <c r="G395" s="363">
        <f t="shared" si="67"/>
        <v>166785.81299999999</v>
      </c>
      <c r="H395" s="364">
        <f t="shared" si="65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66"/>
        <v>-27080.606799999998</v>
      </c>
      <c r="G396" s="363">
        <f t="shared" si="67"/>
        <v>159610.92679999999</v>
      </c>
      <c r="H396" s="365">
        <f t="shared" si="65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66"/>
        <v>-23278.161400000005</v>
      </c>
      <c r="G397" s="363">
        <f t="shared" si="67"/>
        <v>159479.6814</v>
      </c>
      <c r="H397" s="365">
        <f t="shared" si="65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66"/>
        <v>-27860.058600000004</v>
      </c>
      <c r="G398" s="363">
        <f t="shared" si="67"/>
        <v>166739.35860000001</v>
      </c>
      <c r="H398" s="365">
        <f t="shared" si="65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66"/>
        <v>-29897.277600000016</v>
      </c>
      <c r="G399" s="363">
        <f t="shared" si="67"/>
        <v>166260.29760000002</v>
      </c>
      <c r="H399" s="365">
        <f t="shared" si="65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66"/>
        <v>-34709.179199999977</v>
      </c>
      <c r="G400" s="363">
        <f t="shared" si="67"/>
        <v>165846.07919999998</v>
      </c>
      <c r="H400" s="365">
        <f t="shared" si="65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66"/>
        <v>-41926.063800000004</v>
      </c>
      <c r="G401" s="363">
        <f t="shared" si="67"/>
        <v>165707.6838</v>
      </c>
      <c r="H401" s="365">
        <f t="shared" si="65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66"/>
        <v>-48426.330400000006</v>
      </c>
      <c r="G402" s="363">
        <f t="shared" si="67"/>
        <v>190547.59040000002</v>
      </c>
      <c r="H402" s="365">
        <f t="shared" si="65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66"/>
        <v>-48374.515200000002</v>
      </c>
      <c r="G403" s="363">
        <f t="shared" si="67"/>
        <v>165187.97520000002</v>
      </c>
      <c r="H403" s="364">
        <f t="shared" si="65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66"/>
        <v>-54432.172800000015</v>
      </c>
      <c r="G404" s="363">
        <f t="shared" si="67"/>
        <v>176588.49280000001</v>
      </c>
      <c r="H404" s="364">
        <f t="shared" si="65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66"/>
        <v>-49378.123800000016</v>
      </c>
      <c r="G405" s="363">
        <f t="shared" si="67"/>
        <v>164933.44380000001</v>
      </c>
      <c r="H405" s="364">
        <f t="shared" si="65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66"/>
        <v>-45614.280400000011</v>
      </c>
      <c r="G406" s="363">
        <f t="shared" si="67"/>
        <v>177274.02040000001</v>
      </c>
      <c r="H406" s="364">
        <f t="shared" si="65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66"/>
        <v>-45519.5052</v>
      </c>
      <c r="G407" s="363">
        <f t="shared" si="67"/>
        <v>164849.2452</v>
      </c>
      <c r="H407" s="364">
        <f t="shared" si="65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66"/>
        <v>-45770.165399999983</v>
      </c>
      <c r="G408" s="363">
        <f t="shared" si="67"/>
        <v>164809.56539999999</v>
      </c>
      <c r="H408" s="364">
        <f t="shared" si="65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66"/>
        <v>-41109.240599999997</v>
      </c>
      <c r="G409" s="363">
        <f t="shared" si="67"/>
        <v>164794.08059999999</v>
      </c>
      <c r="H409" s="364">
        <f t="shared" si="65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66"/>
        <v>-37211.283199999991</v>
      </c>
      <c r="G410" s="363">
        <f t="shared" si="67"/>
        <v>158269.10319999998</v>
      </c>
      <c r="H410" s="364">
        <f t="shared" si="65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66"/>
        <v>-38770.067999999999</v>
      </c>
      <c r="G411" s="363">
        <f t="shared" si="67"/>
        <v>164777.628</v>
      </c>
      <c r="H411" s="364">
        <f t="shared" si="65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66"/>
        <v>-33653.890400000018</v>
      </c>
      <c r="G412" s="363">
        <f t="shared" si="67"/>
        <v>157924.0104</v>
      </c>
      <c r="H412" s="364">
        <f t="shared" si="65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66"/>
        <v>-37103.516399999986</v>
      </c>
      <c r="G413" s="363">
        <f t="shared" si="67"/>
        <v>164562.77639999997</v>
      </c>
      <c r="H413" s="364">
        <f t="shared" si="65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66"/>
        <v>-39676.8966</v>
      </c>
      <c r="G414" s="363">
        <f t="shared" si="67"/>
        <v>164523.09660000002</v>
      </c>
      <c r="H414" s="364">
        <f t="shared" si="65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66"/>
        <v>-35572.456799999993</v>
      </c>
      <c r="G415" s="363">
        <f t="shared" si="67"/>
        <v>164483.41680000001</v>
      </c>
      <c r="H415" s="364">
        <f t="shared" si="65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66"/>
        <v>-29514.401999999984</v>
      </c>
      <c r="G416" s="363">
        <f t="shared" si="67"/>
        <v>143679.28200000001</v>
      </c>
      <c r="H416" s="364">
        <f t="shared" si="65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66"/>
        <v>-24105.848799999996</v>
      </c>
      <c r="G417" s="363">
        <f t="shared" si="67"/>
        <v>136358.20879999999</v>
      </c>
      <c r="H417" s="364">
        <f t="shared" si="65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66"/>
        <v>-24823.50120000001</v>
      </c>
      <c r="G418" s="363">
        <f t="shared" si="67"/>
        <v>143649.8412</v>
      </c>
      <c r="H418" s="364">
        <f t="shared" si="65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68">C419*(E419-D419)</f>
        <v>-33713.287800000006</v>
      </c>
      <c r="G419" s="363">
        <f t="shared" ref="G419:G427" si="69">IF(C419=0, 0,D419*C419)</f>
        <v>154198.0478</v>
      </c>
      <c r="H419" s="364">
        <f t="shared" ref="H419:H427" si="70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68"/>
        <v>-34191.285600000003</v>
      </c>
      <c r="G420" s="363">
        <f t="shared" si="69"/>
        <v>158702.04560000001</v>
      </c>
      <c r="H420" s="364">
        <f t="shared" si="70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68"/>
        <v>-33706.974000000009</v>
      </c>
      <c r="G421" s="363">
        <f t="shared" si="69"/>
        <v>158217.734</v>
      </c>
      <c r="H421" s="364">
        <f t="shared" si="70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68"/>
        <v>-35317.9254</v>
      </c>
      <c r="G422" s="363">
        <f t="shared" si="69"/>
        <v>163357.86540000001</v>
      </c>
      <c r="H422" s="364">
        <f t="shared" si="70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68"/>
        <v>-36815.103999999985</v>
      </c>
      <c r="G423" s="363">
        <f t="shared" si="69"/>
        <v>157985.78399999999</v>
      </c>
      <c r="H423" s="364">
        <f t="shared" si="70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68"/>
        <v>-40329.610399999998</v>
      </c>
      <c r="G424" s="363">
        <f t="shared" si="69"/>
        <v>157881.87039999999</v>
      </c>
      <c r="H424" s="364">
        <f t="shared" si="70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68"/>
        <v>-35684.1158</v>
      </c>
      <c r="G425" s="363">
        <f t="shared" si="69"/>
        <v>157782.59580000001</v>
      </c>
      <c r="H425" s="364">
        <f t="shared" si="70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68"/>
        <v>-23709.664000000008</v>
      </c>
      <c r="G426" s="363">
        <f t="shared" si="69"/>
        <v>134887.10400000002</v>
      </c>
      <c r="H426" s="365">
        <f t="shared" si="70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68"/>
        <v>-19054.279999999995</v>
      </c>
      <c r="G427" s="363">
        <f t="shared" si="69"/>
        <v>121666.28</v>
      </c>
      <c r="H427" s="365">
        <f t="shared" si="70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71">C428*(E428-D428)</f>
        <v>-21366.37</v>
      </c>
      <c r="G428" s="363">
        <f t="shared" ref="G428:G436" si="72">IF(C428=0, 0,D428*C428)</f>
        <v>129041.37</v>
      </c>
      <c r="H428" s="365">
        <f t="shared" ref="H428:H436" si="73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71"/>
        <v>-17585.480000000014</v>
      </c>
      <c r="G429" s="363">
        <f t="shared" si="72"/>
        <v>121421.48000000001</v>
      </c>
      <c r="H429" s="365">
        <f t="shared" si="73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71"/>
        <v>-23433.255999999998</v>
      </c>
      <c r="G430" s="363">
        <f t="shared" si="72"/>
        <v>134073.236</v>
      </c>
      <c r="H430" s="365">
        <f t="shared" si="73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71"/>
        <v>-21154.320000000003</v>
      </c>
      <c r="G431" s="363">
        <f t="shared" si="72"/>
        <v>138785.16</v>
      </c>
      <c r="H431" s="365">
        <f t="shared" si="73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71"/>
        <v>-29477.467400000005</v>
      </c>
      <c r="G432" s="363">
        <f t="shared" si="72"/>
        <v>152116.9474</v>
      </c>
      <c r="H432" s="365">
        <f t="shared" si="73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71"/>
        <v>-29453.938799999982</v>
      </c>
      <c r="G433" s="363">
        <f t="shared" si="72"/>
        <v>156191.41879999998</v>
      </c>
      <c r="H433" s="364">
        <f t="shared" si="73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71"/>
        <v>-19172.503200000017</v>
      </c>
      <c r="G434" s="363">
        <f t="shared" si="72"/>
        <v>140043.3432</v>
      </c>
      <c r="H434" s="364">
        <f t="shared" si="73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71"/>
        <v>-13448.017</v>
      </c>
      <c r="G435" s="363">
        <f t="shared" si="72"/>
        <v>132303.45699999999</v>
      </c>
      <c r="H435" s="364">
        <f t="shared" si="73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71"/>
        <v>-12142.820000000009</v>
      </c>
      <c r="G436" s="363">
        <f t="shared" si="72"/>
        <v>126387.82</v>
      </c>
      <c r="H436" s="364">
        <f t="shared" si="73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74">C437*(E437-D437)</f>
        <v>-11873.480000000014</v>
      </c>
      <c r="G437" s="363">
        <f t="shared" ref="G437:G458" si="75">IF(C437=0, 0,D437*C437)</f>
        <v>118633.48000000001</v>
      </c>
      <c r="H437" s="364">
        <f t="shared" ref="H437:H458" si="76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74"/>
        <v>-11929.199999999995</v>
      </c>
      <c r="G438" s="363">
        <f t="shared" si="75"/>
        <v>106009.2</v>
      </c>
      <c r="H438" s="364">
        <f t="shared" si="76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74"/>
        <v>-18473.284199999991</v>
      </c>
      <c r="G439" s="363">
        <f t="shared" si="75"/>
        <v>138853.4442</v>
      </c>
      <c r="H439" s="364">
        <f t="shared" si="76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74"/>
        <v>-18423.393999999993</v>
      </c>
      <c r="G440" s="363">
        <f t="shared" si="75"/>
        <v>146163.554</v>
      </c>
      <c r="H440" s="364">
        <f t="shared" si="76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74"/>
        <v>-17342.266799999998</v>
      </c>
      <c r="G441" s="363">
        <f t="shared" si="75"/>
        <v>138703.7868</v>
      </c>
      <c r="H441" s="364">
        <f t="shared" si="76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74"/>
        <v>-17312.610000000008</v>
      </c>
      <c r="G442" s="363">
        <f t="shared" si="75"/>
        <v>146094.13</v>
      </c>
      <c r="H442" s="364">
        <f t="shared" si="76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74"/>
        <v>-16618.370000000006</v>
      </c>
      <c r="G443" s="363">
        <f t="shared" si="75"/>
        <v>146094.13</v>
      </c>
      <c r="H443" s="364">
        <f t="shared" si="76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74"/>
        <v>-18614.310000000012</v>
      </c>
      <c r="G444" s="363">
        <f t="shared" si="75"/>
        <v>146094.13</v>
      </c>
      <c r="H444" s="364">
        <f t="shared" si="76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74"/>
        <v>-10717.330000000011</v>
      </c>
      <c r="G445" s="363">
        <f t="shared" si="75"/>
        <v>146094.13</v>
      </c>
      <c r="H445" s="364">
        <f t="shared" si="76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74"/>
        <v>-13335.061799999996</v>
      </c>
      <c r="G446" s="363">
        <f t="shared" si="75"/>
        <v>146939.08179999999</v>
      </c>
      <c r="H446" s="364">
        <f t="shared" si="76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74"/>
        <v>-14034.101799999982</v>
      </c>
      <c r="G447" s="363">
        <f t="shared" si="75"/>
        <v>146939.08179999999</v>
      </c>
      <c r="H447" s="364">
        <f t="shared" si="76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74"/>
        <v>-18125.222999999994</v>
      </c>
      <c r="G448" s="363">
        <f t="shared" si="75"/>
        <v>152910.723</v>
      </c>
      <c r="H448" s="364">
        <f t="shared" si="76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74"/>
        <v>-17204.112599999997</v>
      </c>
      <c r="G449" s="363">
        <f t="shared" si="75"/>
        <v>152812.03260000001</v>
      </c>
      <c r="H449" s="364">
        <f t="shared" si="76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74"/>
        <v>-21007.348200000015</v>
      </c>
      <c r="G450" s="363">
        <f t="shared" si="75"/>
        <v>152777.3082</v>
      </c>
      <c r="H450" s="364">
        <f t="shared" si="76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74"/>
        <v>-23836.109799999987</v>
      </c>
      <c r="G451" s="363">
        <f t="shared" si="75"/>
        <v>154748.68979999999</v>
      </c>
      <c r="H451" s="364">
        <f t="shared" si="76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74"/>
        <v>-28747.721799999992</v>
      </c>
      <c r="G452" s="363">
        <f t="shared" si="75"/>
        <v>157458.96179999999</v>
      </c>
      <c r="H452" s="364">
        <f t="shared" si="76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74"/>
        <v>-26852.387599999998</v>
      </c>
      <c r="G453" s="363">
        <f t="shared" si="75"/>
        <v>154703.22759999998</v>
      </c>
      <c r="H453" s="364">
        <f t="shared" si="76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74"/>
        <v>-32892.451199999996</v>
      </c>
      <c r="G454" s="363">
        <f t="shared" si="75"/>
        <v>157338.5912</v>
      </c>
      <c r="H454" s="364">
        <f t="shared" si="76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74"/>
        <v>-28045.401999999998</v>
      </c>
      <c r="G455" s="363">
        <f t="shared" si="75"/>
        <v>157325.32200000001</v>
      </c>
      <c r="H455" s="365">
        <f t="shared" si="76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74"/>
        <v>-28056.67200000001</v>
      </c>
      <c r="G456" s="363">
        <f t="shared" si="75"/>
        <v>154608.592</v>
      </c>
      <c r="H456" s="365">
        <f t="shared" si="76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74"/>
        <v>-34756.773799999995</v>
      </c>
      <c r="G457" s="363">
        <f t="shared" si="75"/>
        <v>157212.5338</v>
      </c>
      <c r="H457" s="365">
        <f t="shared" si="76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74"/>
        <v>-34901.771399999991</v>
      </c>
      <c r="G458" s="363">
        <f t="shared" si="75"/>
        <v>159747.97140000001</v>
      </c>
      <c r="H458" s="365">
        <f t="shared" si="76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77">C459*(E459-D459)</f>
        <v>-36344.291399999995</v>
      </c>
      <c r="G459" s="363">
        <f t="shared" ref="G459:G474" si="78">IF(C459=0, 0,D459*C459)</f>
        <v>166350.4914</v>
      </c>
      <c r="H459" s="365">
        <f t="shared" ref="H459:H474" si="79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77"/>
        <v>-29806.304399999986</v>
      </c>
      <c r="G460" s="363">
        <f t="shared" si="78"/>
        <v>159588.28439999997</v>
      </c>
      <c r="H460" s="365">
        <f t="shared" si="79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77"/>
        <v>-27362.67760000001</v>
      </c>
      <c r="G461" s="363">
        <f t="shared" si="78"/>
        <v>154100.15760000001</v>
      </c>
      <c r="H461" s="365">
        <f t="shared" si="79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77"/>
        <v>-25413.691800000004</v>
      </c>
      <c r="G462" s="363">
        <f t="shared" si="78"/>
        <v>152157.7518</v>
      </c>
      <c r="H462" s="364">
        <f t="shared" si="79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77"/>
        <v>-18660.303400000012</v>
      </c>
      <c r="G463" s="363">
        <f t="shared" si="78"/>
        <v>145445.88340000002</v>
      </c>
      <c r="H463" s="364">
        <f t="shared" si="79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77"/>
        <v>-16029.133799999994</v>
      </c>
      <c r="G464" s="363">
        <f t="shared" si="78"/>
        <v>145331.33379999999</v>
      </c>
      <c r="H464" s="364">
        <f t="shared" si="79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77"/>
        <v>-13680.976200000003</v>
      </c>
      <c r="G465" s="363">
        <f t="shared" si="78"/>
        <v>137741.23620000001</v>
      </c>
      <c r="H465" s="364">
        <f t="shared" si="79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77"/>
        <v>-9402.4621999999927</v>
      </c>
      <c r="G466" s="363">
        <f t="shared" si="78"/>
        <v>122097.06219999999</v>
      </c>
      <c r="H466" s="364">
        <f t="shared" si="79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77"/>
        <v>-2780.8000000000065</v>
      </c>
      <c r="G467" s="363">
        <f t="shared" si="78"/>
        <v>94520.8</v>
      </c>
      <c r="H467" s="364">
        <f t="shared" si="79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77"/>
        <v>-2111.0000000000005</v>
      </c>
      <c r="G468" s="363">
        <f t="shared" si="78"/>
        <v>86111</v>
      </c>
      <c r="H468" s="364">
        <f t="shared" si="79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77"/>
        <v>-7950.599999999994</v>
      </c>
      <c r="G469" s="363">
        <f t="shared" si="78"/>
        <v>101790.59999999999</v>
      </c>
      <c r="H469" s="364">
        <f t="shared" si="79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77"/>
        <v>-7870.8499999999922</v>
      </c>
      <c r="G470" s="363">
        <f t="shared" si="78"/>
        <v>109530.84999999999</v>
      </c>
      <c r="H470" s="364">
        <f t="shared" si="79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77"/>
        <v>-2961.0000000000055</v>
      </c>
      <c r="G471" s="363">
        <f t="shared" si="78"/>
        <v>101541</v>
      </c>
      <c r="H471" s="364">
        <f t="shared" si="79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77"/>
        <v>-3051.400000000001</v>
      </c>
      <c r="G472" s="363">
        <f t="shared" si="78"/>
        <v>93416.4</v>
      </c>
      <c r="H472" s="364">
        <f t="shared" si="79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77"/>
        <v>-3026.4999999999986</v>
      </c>
      <c r="G473" s="363">
        <f t="shared" si="78"/>
        <v>85176.5</v>
      </c>
      <c r="H473" s="364">
        <f t="shared" si="79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77"/>
        <v>-4876.1226000000042</v>
      </c>
      <c r="G474" s="363">
        <f t="shared" si="78"/>
        <v>88034.802599999995</v>
      </c>
      <c r="H474" s="364">
        <f t="shared" si="79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80">C477*(E477-D477)</f>
        <v>-5163.5724000000046</v>
      </c>
      <c r="G477" s="363">
        <f t="shared" ref="G477:G482" si="81">IF(C477=0, 0,D477*C477)</f>
        <v>103949.79240000001</v>
      </c>
      <c r="H477" s="364">
        <f t="shared" ref="H477:H482" si="82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80"/>
        <v>-7946.8199999999852</v>
      </c>
      <c r="G478" s="363">
        <f t="shared" si="81"/>
        <v>111789.71999999999</v>
      </c>
      <c r="H478" s="365">
        <f t="shared" si="82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80"/>
        <v>-7946.7637999999934</v>
      </c>
      <c r="G479" s="363">
        <f t="shared" si="81"/>
        <v>119564.66379999999</v>
      </c>
      <c r="H479" s="364">
        <f t="shared" si="82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80"/>
        <v>-11864.04560000001</v>
      </c>
      <c r="G480" s="363">
        <f t="shared" si="81"/>
        <v>127187.60560000001</v>
      </c>
      <c r="H480" s="364">
        <f t="shared" si="82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80"/>
        <v>-11894.083199999997</v>
      </c>
      <c r="G481" s="363">
        <f t="shared" si="81"/>
        <v>134727.64319999999</v>
      </c>
      <c r="H481" s="364">
        <f t="shared" si="82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80"/>
        <v>-7970.5317999999861</v>
      </c>
      <c r="G482" s="363">
        <f t="shared" si="81"/>
        <v>126902.75179999998</v>
      </c>
      <c r="H482" s="364">
        <f t="shared" si="82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83">C488*(E488-D488)</f>
        <v>-5839.4414759999936</v>
      </c>
      <c r="G488" s="363">
        <f t="shared" ref="G488:G494" si="84">IF(C488=0, 0,D488*C488)</f>
        <v>126153.70147599999</v>
      </c>
      <c r="H488" s="364">
        <f t="shared" ref="H488:H494" si="85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83"/>
        <v>-7235.2097400000011</v>
      </c>
      <c r="G489" s="363">
        <f t="shared" si="84"/>
        <v>126013.86974000001</v>
      </c>
      <c r="H489" s="364">
        <f t="shared" si="85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83"/>
        <v>-6801.3106039999893</v>
      </c>
      <c r="G490" s="363">
        <f t="shared" si="84"/>
        <v>125579.970604</v>
      </c>
      <c r="H490" s="364">
        <f t="shared" si="85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83"/>
        <v>-15816.44348</v>
      </c>
      <c r="G491" s="363">
        <f t="shared" si="84"/>
        <v>134522.96348000001</v>
      </c>
      <c r="H491" s="365">
        <f t="shared" si="85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83"/>
        <v>-15980.450220000002</v>
      </c>
      <c r="G492" s="363">
        <f t="shared" si="84"/>
        <v>140422.97021999999</v>
      </c>
      <c r="H492" s="365">
        <f t="shared" si="85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83"/>
        <v>-16022.453030000013</v>
      </c>
      <c r="G493" s="363">
        <f t="shared" si="84"/>
        <v>144766.97303000002</v>
      </c>
      <c r="H493" s="365">
        <f t="shared" si="85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83"/>
        <v>-15995.457559999995</v>
      </c>
      <c r="G494" s="363">
        <f t="shared" si="84"/>
        <v>149041.97756</v>
      </c>
      <c r="H494" s="365">
        <f t="shared" si="85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86">C495*(E495-D495)</f>
        <v>-19058.277097999995</v>
      </c>
      <c r="G495" s="363">
        <f t="shared" ref="G495:G502" si="87">IF(C495=0, 0,D495*C495)</f>
        <v>151845.05709799999</v>
      </c>
      <c r="H495" s="365">
        <f t="shared" ref="H495:H502" si="88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86"/>
        <v>-16640.780505999985</v>
      </c>
      <c r="G496" s="363">
        <f t="shared" si="87"/>
        <v>151797.06050599998</v>
      </c>
      <c r="H496" s="365">
        <f t="shared" si="88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86"/>
        <v>-16830.340505999982</v>
      </c>
      <c r="G497" s="363">
        <f t="shared" si="87"/>
        <v>151797.06050599998</v>
      </c>
      <c r="H497" s="365">
        <f t="shared" si="88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86"/>
        <v>-18246.039857999996</v>
      </c>
      <c r="G498" s="363">
        <f t="shared" si="87"/>
        <v>154609.05985799999</v>
      </c>
      <c r="H498" s="364">
        <f t="shared" si="88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86"/>
        <v>-20423.199632000014</v>
      </c>
      <c r="G499" s="363">
        <f t="shared" si="87"/>
        <v>157431.05963200002</v>
      </c>
      <c r="H499" s="364">
        <f t="shared" si="88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86"/>
        <v>-20451.260000000017</v>
      </c>
      <c r="G500" s="363">
        <f t="shared" si="87"/>
        <v>159151.26</v>
      </c>
      <c r="H500" s="364">
        <f t="shared" si="88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86"/>
        <v>-12770.498441999989</v>
      </c>
      <c r="G501" s="363">
        <f t="shared" si="87"/>
        <v>154553.19844199999</v>
      </c>
      <c r="H501" s="364">
        <f t="shared" si="88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86"/>
        <v>-12774.627693999981</v>
      </c>
      <c r="G502" s="363">
        <f t="shared" si="87"/>
        <v>148697.32769399998</v>
      </c>
      <c r="H502" s="364">
        <f t="shared" si="88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89">C503*(E503-D503)</f>
        <v>-10733.467693999992</v>
      </c>
      <c r="G503" s="363">
        <f t="shared" ref="G503:G514" si="90">IF(C503=0, 0,D503*C503)</f>
        <v>148697.32769399998</v>
      </c>
      <c r="H503" s="364">
        <f t="shared" ref="H503:H514" si="91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89"/>
        <v>-14237.112315999999</v>
      </c>
      <c r="G504" s="363">
        <f t="shared" si="90"/>
        <v>151573.33231600001</v>
      </c>
      <c r="H504" s="364">
        <f t="shared" si="91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89"/>
        <v>-14933.404899999989</v>
      </c>
      <c r="G505" s="363">
        <f t="shared" si="90"/>
        <v>148629.38489999998</v>
      </c>
      <c r="H505" s="364">
        <f t="shared" si="91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89"/>
        <v>-14951.241703999996</v>
      </c>
      <c r="G506" s="363">
        <f t="shared" si="90"/>
        <v>151529.221704</v>
      </c>
      <c r="H506" s="364">
        <f t="shared" si="91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89"/>
        <v>-14945.406348000004</v>
      </c>
      <c r="G507" s="363">
        <f t="shared" si="90"/>
        <v>154405.386348</v>
      </c>
      <c r="H507" s="364">
        <f t="shared" si="91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89"/>
        <v>-18303.73</v>
      </c>
      <c r="G508" s="363">
        <f t="shared" si="90"/>
        <v>158903.73000000001</v>
      </c>
      <c r="H508" s="364">
        <f t="shared" si="91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89"/>
        <v>-7311.0640000000021</v>
      </c>
      <c r="G509" s="363">
        <f t="shared" si="90"/>
        <v>148151.10399999999</v>
      </c>
      <c r="H509" s="364">
        <f t="shared" si="91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89"/>
        <v>-7285.3417480000098</v>
      </c>
      <c r="G510" s="363">
        <f t="shared" si="90"/>
        <v>143571.38174800001</v>
      </c>
      <c r="H510" s="364">
        <f t="shared" si="91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89"/>
        <v>-1007.5158000000105</v>
      </c>
      <c r="G511" s="363">
        <f t="shared" si="90"/>
        <v>138987.71580000001</v>
      </c>
      <c r="H511" s="364">
        <f t="shared" si="91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89"/>
        <v>-1091.5898499999998</v>
      </c>
      <c r="G512" s="363">
        <f t="shared" si="90"/>
        <v>127941.78985</v>
      </c>
      <c r="H512" s="364">
        <f t="shared" si="91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89"/>
        <v>-1074.5375999999919</v>
      </c>
      <c r="G513" s="363">
        <f t="shared" si="90"/>
        <v>124522.1376</v>
      </c>
      <c r="H513" s="364">
        <f t="shared" si="91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89"/>
        <v>-975.11200799999187</v>
      </c>
      <c r="G514" s="363">
        <f t="shared" si="90"/>
        <v>131005.31200799999</v>
      </c>
      <c r="H514" s="364">
        <f t="shared" si="91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92">C516*(E516-D516)</f>
        <v>-320.8720079999913</v>
      </c>
      <c r="G516" s="363">
        <f t="shared" ref="G516:G525" si="93">IF(C516=0, 0,D516*C516)</f>
        <v>131005.31200799999</v>
      </c>
      <c r="H516" s="364">
        <f t="shared" ref="H516:H525" si="94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92"/>
        <v>-3298.169357999996</v>
      </c>
      <c r="G517" s="363">
        <f t="shared" si="93"/>
        <v>138935.309358</v>
      </c>
      <c r="H517" s="364">
        <f t="shared" si="94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92"/>
        <v>-3293.1673579999938</v>
      </c>
      <c r="G518" s="363">
        <f t="shared" si="93"/>
        <v>146745.30735799999</v>
      </c>
      <c r="H518" s="364">
        <f t="shared" si="94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92"/>
        <v>1163.524950000012</v>
      </c>
      <c r="G519" s="363">
        <f t="shared" si="93"/>
        <v>130665.83504999999</v>
      </c>
      <c r="H519" s="364">
        <f t="shared" si="94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92"/>
        <v>1293.5203380000021</v>
      </c>
      <c r="G520" s="363">
        <f t="shared" si="93"/>
        <v>122475.839662</v>
      </c>
      <c r="H520" s="364">
        <f t="shared" si="94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92"/>
        <v>1201.2174379999781</v>
      </c>
      <c r="G521" s="363">
        <f t="shared" si="93"/>
        <v>138341.022562</v>
      </c>
      <c r="H521" s="364">
        <f t="shared" si="94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92"/>
        <v>-3368.3391059999908</v>
      </c>
      <c r="G522" s="363">
        <f t="shared" si="93"/>
        <v>143066.01910599999</v>
      </c>
      <c r="H522" s="364">
        <f t="shared" si="94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92"/>
        <v>-3374.3343760000034</v>
      </c>
      <c r="G523" s="363">
        <f t="shared" si="93"/>
        <v>147740.01437600001</v>
      </c>
      <c r="H523" s="364">
        <f t="shared" si="94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92"/>
        <v>-1890.1133999999961</v>
      </c>
      <c r="G524" s="363">
        <f t="shared" si="93"/>
        <v>154028.27340000001</v>
      </c>
      <c r="H524" s="364">
        <f t="shared" si="94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92"/>
        <v>-17012.580000000009</v>
      </c>
      <c r="G525" s="363">
        <f t="shared" si="93"/>
        <v>159012.58000000002</v>
      </c>
      <c r="H525" s="364">
        <f t="shared" si="94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95">C529*(E529-D529)</f>
        <v>-19935.600000000009</v>
      </c>
      <c r="G529" s="363">
        <f t="shared" ref="G529:G536" si="96">IF(C529=0, 0,D529*C529)</f>
        <v>187335.6</v>
      </c>
      <c r="H529" s="365">
        <f t="shared" ref="H529:H536" si="97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95"/>
        <v>-19900.075000000015</v>
      </c>
      <c r="G530" s="363">
        <f t="shared" si="96"/>
        <v>194275.07500000001</v>
      </c>
      <c r="H530" s="365">
        <f t="shared" si="97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95"/>
        <v>-22705.387499999997</v>
      </c>
      <c r="G531" s="363">
        <f t="shared" si="96"/>
        <v>194205.38750000001</v>
      </c>
      <c r="H531" s="365">
        <f t="shared" si="97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95"/>
        <v>-29391.250000000004</v>
      </c>
      <c r="G532" s="363">
        <f t="shared" si="96"/>
        <v>194141.25</v>
      </c>
      <c r="H532" s="365">
        <f t="shared" si="97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95"/>
        <v>-34359.325000000004</v>
      </c>
      <c r="G533" s="363">
        <f t="shared" si="96"/>
        <v>194109.32500000001</v>
      </c>
      <c r="H533" s="364">
        <f t="shared" si="97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95"/>
        <v>-16630.000000000004</v>
      </c>
      <c r="G534" s="363">
        <f t="shared" si="96"/>
        <v>158130</v>
      </c>
      <c r="H534" s="364">
        <f t="shared" si="97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95"/>
        <v>-21229.999999999996</v>
      </c>
      <c r="G535" s="363">
        <f t="shared" si="96"/>
        <v>171820</v>
      </c>
      <c r="H535" s="364">
        <f t="shared" si="97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95"/>
        <v>6109.9988400000047</v>
      </c>
      <c r="G536" s="363">
        <f t="shared" si="96"/>
        <v>118887.84116000001</v>
      </c>
      <c r="H536" s="364">
        <f t="shared" si="97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98">C537*(E537-D537)</f>
        <v>822.70680000000016</v>
      </c>
      <c r="G537" s="363">
        <f t="shared" ref="G537:G554" si="99">IF(C537=0, 0,D537*C537)</f>
        <v>126917.6532</v>
      </c>
      <c r="H537" s="364">
        <f t="shared" ref="H537:H554" si="100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98"/>
        <v>83.308799999990825</v>
      </c>
      <c r="G538" s="363">
        <f t="shared" si="99"/>
        <v>134772.8112</v>
      </c>
      <c r="H538" s="364">
        <f t="shared" si="100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98"/>
        <v>-4985.4834000000074</v>
      </c>
      <c r="G539" s="363">
        <f t="shared" si="99"/>
        <v>139206.5834</v>
      </c>
      <c r="H539" s="364">
        <f t="shared" si="100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98"/>
        <v>18978.923399999992</v>
      </c>
      <c r="G540" s="363">
        <f t="shared" si="99"/>
        <v>74535.756600000008</v>
      </c>
      <c r="H540" s="364">
        <f t="shared" si="100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98"/>
        <v>18638.087600000006</v>
      </c>
      <c r="G541" s="363">
        <f t="shared" si="99"/>
        <v>65051.332399999999</v>
      </c>
      <c r="H541" s="364">
        <f t="shared" si="100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98"/>
        <v>18627.5</v>
      </c>
      <c r="G542" s="363">
        <f t="shared" si="99"/>
        <v>70822.5</v>
      </c>
      <c r="H542" s="364">
        <f t="shared" si="100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98"/>
        <v>20177.499999999996</v>
      </c>
      <c r="G543" s="363">
        <f t="shared" si="99"/>
        <v>70822.5</v>
      </c>
      <c r="H543" s="364">
        <f t="shared" si="100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98"/>
        <v>21382.430000000011</v>
      </c>
      <c r="G544" s="363">
        <f t="shared" si="99"/>
        <v>70717.569999999992</v>
      </c>
      <c r="H544" s="364">
        <f t="shared" si="100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98"/>
        <v>20612.23</v>
      </c>
      <c r="G545" s="363">
        <f t="shared" si="99"/>
        <v>70637.77</v>
      </c>
      <c r="H545" s="364">
        <f t="shared" si="100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98"/>
        <v>22311.999999999993</v>
      </c>
      <c r="G546" s="363">
        <f t="shared" si="99"/>
        <v>70138</v>
      </c>
      <c r="H546" s="364">
        <f t="shared" si="100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98"/>
        <v>20873</v>
      </c>
      <c r="G547" s="363">
        <f t="shared" si="99"/>
        <v>70127</v>
      </c>
      <c r="H547" s="364">
        <f t="shared" si="100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98"/>
        <v>20073</v>
      </c>
      <c r="G548" s="363">
        <f t="shared" si="99"/>
        <v>70127</v>
      </c>
      <c r="H548" s="364">
        <f t="shared" si="100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98"/>
        <v>17654.651999999998</v>
      </c>
      <c r="G549" s="363">
        <f t="shared" si="99"/>
        <v>87765.347999999998</v>
      </c>
      <c r="H549" s="365">
        <f t="shared" si="100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98"/>
        <v>16484.261999999992</v>
      </c>
      <c r="G550" s="363">
        <f t="shared" si="99"/>
        <v>87375.737999999998</v>
      </c>
      <c r="H550" s="365">
        <f t="shared" si="100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98"/>
        <v>20939.061000000002</v>
      </c>
      <c r="G551" s="363">
        <f t="shared" si="99"/>
        <v>78335.938999999998</v>
      </c>
      <c r="H551" s="365">
        <f t="shared" si="100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98"/>
        <v>20604.060000000005</v>
      </c>
      <c r="G552" s="363">
        <f t="shared" si="99"/>
        <v>87275.94</v>
      </c>
      <c r="H552" s="365">
        <f t="shared" si="100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98"/>
        <v>17593.872000000007</v>
      </c>
      <c r="G553" s="363">
        <f t="shared" si="99"/>
        <v>87166.127999999997</v>
      </c>
      <c r="H553" s="365">
        <f t="shared" si="100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98"/>
        <v>16453.871999999999</v>
      </c>
      <c r="G554" s="363">
        <f t="shared" si="99"/>
        <v>87166.127999999997</v>
      </c>
      <c r="H554" s="365">
        <f t="shared" si="100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01">C555*(E555-D555)</f>
        <v>19333.872000000003</v>
      </c>
      <c r="G555" s="363">
        <f t="shared" ref="G555:G569" si="102">IF(C555=0, 0,D555*C555)</f>
        <v>87166.127999999997</v>
      </c>
      <c r="H555" s="365">
        <f t="shared" ref="H555:H569" si="103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01"/>
        <v>19450.98</v>
      </c>
      <c r="G556" s="363">
        <f t="shared" si="102"/>
        <v>87049.02</v>
      </c>
      <c r="H556" s="365">
        <f t="shared" si="103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01"/>
        <v>17423.978999999996</v>
      </c>
      <c r="G557" s="363">
        <f t="shared" si="102"/>
        <v>88777.021000000008</v>
      </c>
      <c r="H557" s="365">
        <f t="shared" si="103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01"/>
        <v>11978.979600000011</v>
      </c>
      <c r="G558" s="363">
        <f t="shared" si="102"/>
        <v>102078.02039999999</v>
      </c>
      <c r="H558" s="365">
        <f t="shared" si="103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01"/>
        <v>13568.870699999996</v>
      </c>
      <c r="G559" s="363">
        <f t="shared" si="102"/>
        <v>102006.1293</v>
      </c>
      <c r="H559" s="365">
        <f t="shared" si="103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01"/>
        <v>12886.949999999995</v>
      </c>
      <c r="G560" s="363">
        <f t="shared" si="102"/>
        <v>86653.05</v>
      </c>
      <c r="H560" s="365">
        <f t="shared" si="103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01"/>
        <v>13051.947999999999</v>
      </c>
      <c r="G561" s="363">
        <f t="shared" si="102"/>
        <v>103078.052</v>
      </c>
      <c r="H561" s="365">
        <f t="shared" si="103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01"/>
        <v>13089.952800000001</v>
      </c>
      <c r="G562" s="363">
        <f t="shared" si="102"/>
        <v>106358.0472</v>
      </c>
      <c r="H562" s="365">
        <f t="shared" si="103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01"/>
        <v>13075.699000000004</v>
      </c>
      <c r="G563" s="363">
        <f t="shared" si="102"/>
        <v>94759.300999999992</v>
      </c>
      <c r="H563" s="365">
        <f t="shared" si="103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01"/>
        <v>13867.271999999995</v>
      </c>
      <c r="G564" s="363">
        <f>IF(C564=0, 0,D564*C564)</f>
        <v>86212.728000000003</v>
      </c>
      <c r="H564" s="365">
        <f t="shared" si="103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01"/>
        <v>17083.611900000004</v>
      </c>
      <c r="G565" s="363">
        <f t="shared" si="102"/>
        <v>74235.388099999996</v>
      </c>
      <c r="H565" s="365">
        <f t="shared" si="103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01"/>
        <v>13252.614000000001</v>
      </c>
      <c r="G566" s="363">
        <f t="shared" si="102"/>
        <v>85867.385999999999</v>
      </c>
      <c r="H566" s="365">
        <f t="shared" si="103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01"/>
        <v>10351.611600000004</v>
      </c>
      <c r="G567" s="363">
        <f t="shared" si="102"/>
        <v>95446.388400000011</v>
      </c>
      <c r="H567" s="365">
        <f t="shared" si="103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01"/>
        <v>12307.2804</v>
      </c>
      <c r="G568" s="363">
        <f t="shared" si="102"/>
        <v>80602.719600000011</v>
      </c>
      <c r="H568" s="365">
        <f t="shared" si="103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01"/>
        <v>11781.900000000011</v>
      </c>
      <c r="G569" s="363">
        <f t="shared" si="102"/>
        <v>80387.100000000006</v>
      </c>
      <c r="H569" s="365">
        <f t="shared" si="103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04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05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04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05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04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05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04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05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04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05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04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05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04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05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04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05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04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05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04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05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04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05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04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05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04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05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04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05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04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05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04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05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04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05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04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05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04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05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04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05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04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05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04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05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04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05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04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05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04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05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04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05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04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05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04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05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04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04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04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06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04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06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04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06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04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06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04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06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04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06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04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06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04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06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04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06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04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06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04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06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04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06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04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06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04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04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04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07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04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07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04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07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04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07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04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07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04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07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04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07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04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07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04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07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04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07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04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07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04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07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04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07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04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07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04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07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04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07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04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07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04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07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04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07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08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07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08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07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08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07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08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07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08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07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08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07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08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07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08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07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08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07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08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07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08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07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08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07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08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07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08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07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08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07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08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07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08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07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08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07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08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07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08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07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08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07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08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07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08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07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08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07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08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07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08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07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08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07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08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07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08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07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08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07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08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07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08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07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08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07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08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07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08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07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08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07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08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07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08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07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08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07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08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07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08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07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08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08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08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08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08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08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08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08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08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08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08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08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08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08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08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08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08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08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08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08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08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08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08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09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09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09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09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09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09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09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09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09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09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09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09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09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09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09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09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10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09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10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09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10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09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10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09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10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09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10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09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10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09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10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09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10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09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10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09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10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09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10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09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10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09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10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09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10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09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10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09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10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09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10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09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10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09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10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09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10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09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10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09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10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09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10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09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10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09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10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09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10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09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10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09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10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09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10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09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10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09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10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09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10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09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10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09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10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09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10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09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10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09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10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09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10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09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10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09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10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09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10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09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10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09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10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09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10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09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10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09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10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09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10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09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10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11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10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11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10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11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10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11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10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11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10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11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10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11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10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11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10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11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10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11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10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11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10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11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10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11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10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11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10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11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10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10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10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12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10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12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10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12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10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12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10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12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10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12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10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12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10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12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10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12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10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12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10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10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13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10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13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10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13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10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13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10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13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10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13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10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13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10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13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10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13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10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13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13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13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13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13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13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13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13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80" priority="191">
      <formula>F117&gt;0</formula>
    </cfRule>
    <cfRule type="expression" dxfId="2279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78" priority="184">
      <formula>F318&gt;0</formula>
    </cfRule>
    <cfRule type="expression" dxfId="2277" priority="185">
      <formula>F318&lt;0</formula>
    </cfRule>
  </conditionalFormatting>
  <conditionalFormatting sqref="H318:H324">
    <cfRule type="expression" dxfId="2276" priority="180">
      <formula>H318&gt;0</formula>
    </cfRule>
    <cfRule type="expression" dxfId="2275" priority="181">
      <formula>H318&lt;0</formula>
    </cfRule>
  </conditionalFormatting>
  <conditionalFormatting sqref="Q8">
    <cfRule type="expression" dxfId="2274" priority="166">
      <formula>Q8&gt;0</formula>
    </cfRule>
    <cfRule type="expression" dxfId="2273" priority="167">
      <formula>Q8&lt;0</formula>
    </cfRule>
  </conditionalFormatting>
  <conditionalFormatting sqref="Q7">
    <cfRule type="expression" dxfId="2272" priority="168">
      <formula>Q7&gt;0</formula>
    </cfRule>
    <cfRule type="expression" dxfId="2271" priority="169">
      <formula>Q7&lt;0</formula>
    </cfRule>
  </conditionalFormatting>
  <conditionalFormatting sqref="F426:F432">
    <cfRule type="expression" dxfId="2270" priority="140">
      <formula>F426&gt;0</formula>
    </cfRule>
    <cfRule type="expression" dxfId="2269" priority="141">
      <formula>F426&lt;0</formula>
    </cfRule>
  </conditionalFormatting>
  <conditionalFormatting sqref="F351:F369 H351:H369">
    <cfRule type="expression" dxfId="2268" priority="162">
      <formula>F351&gt;0</formula>
    </cfRule>
    <cfRule type="expression" dxfId="2267" priority="163">
      <formula>F351&lt;0</formula>
    </cfRule>
  </conditionalFormatting>
  <conditionalFormatting sqref="F344:F350">
    <cfRule type="expression" dxfId="2266" priority="160">
      <formula>F344&gt;0</formula>
    </cfRule>
    <cfRule type="expression" dxfId="2265" priority="161">
      <formula>F344&lt;0</formula>
    </cfRule>
  </conditionalFormatting>
  <conditionalFormatting sqref="H344:H350">
    <cfRule type="expression" dxfId="2264" priority="158">
      <formula>H344&gt;0</formula>
    </cfRule>
    <cfRule type="expression" dxfId="2263" priority="159">
      <formula>H344&lt;0</formula>
    </cfRule>
  </conditionalFormatting>
  <conditionalFormatting sqref="F377:F395 H377:H395">
    <cfRule type="expression" dxfId="2262" priority="156">
      <formula>F377&gt;0</formula>
    </cfRule>
    <cfRule type="expression" dxfId="2261" priority="157">
      <formula>F377&lt;0</formula>
    </cfRule>
  </conditionalFormatting>
  <conditionalFormatting sqref="F370:F376">
    <cfRule type="expression" dxfId="2260" priority="154">
      <formula>F370&gt;0</formula>
    </cfRule>
    <cfRule type="expression" dxfId="2259" priority="155">
      <formula>F370&lt;0</formula>
    </cfRule>
  </conditionalFormatting>
  <conditionalFormatting sqref="H370:H376">
    <cfRule type="expression" dxfId="2258" priority="152">
      <formula>H370&gt;0</formula>
    </cfRule>
    <cfRule type="expression" dxfId="2257" priority="153">
      <formula>H370&lt;0</formula>
    </cfRule>
  </conditionalFormatting>
  <conditionalFormatting sqref="F403:F420 H403:H420">
    <cfRule type="expression" dxfId="2256" priority="150">
      <formula>F403&gt;0</formula>
    </cfRule>
    <cfRule type="expression" dxfId="2255" priority="151">
      <formula>F403&lt;0</formula>
    </cfRule>
  </conditionalFormatting>
  <conditionalFormatting sqref="F396:F402">
    <cfRule type="expression" dxfId="2254" priority="148">
      <formula>F396&gt;0</formula>
    </cfRule>
    <cfRule type="expression" dxfId="2253" priority="149">
      <formula>F396&lt;0</formula>
    </cfRule>
  </conditionalFormatting>
  <conditionalFormatting sqref="H396:H402">
    <cfRule type="expression" dxfId="2252" priority="146">
      <formula>H396&gt;0</formula>
    </cfRule>
    <cfRule type="expression" dxfId="2251" priority="147">
      <formula>H396&lt;0</formula>
    </cfRule>
  </conditionalFormatting>
  <conditionalFormatting sqref="F421:F425 H421:H425">
    <cfRule type="expression" dxfId="2250" priority="144">
      <formula>F421&gt;0</formula>
    </cfRule>
    <cfRule type="expression" dxfId="2249" priority="145">
      <formula>F421&lt;0</formula>
    </cfRule>
  </conditionalFormatting>
  <conditionalFormatting sqref="F433:F448 H433:H448">
    <cfRule type="expression" dxfId="2248" priority="142">
      <formula>F433&gt;0</formula>
    </cfRule>
    <cfRule type="expression" dxfId="2247" priority="143">
      <formula>F433&lt;0</formula>
    </cfRule>
  </conditionalFormatting>
  <conditionalFormatting sqref="H426:H432">
    <cfRule type="expression" dxfId="2246" priority="138">
      <formula>H426&gt;0</formula>
    </cfRule>
    <cfRule type="expression" dxfId="2245" priority="139">
      <formula>H426&lt;0</formula>
    </cfRule>
  </conditionalFormatting>
  <conditionalFormatting sqref="F449 H449">
    <cfRule type="expression" dxfId="2244" priority="136">
      <formula>F449&gt;0</formula>
    </cfRule>
    <cfRule type="expression" dxfId="2243" priority="137">
      <formula>F449&lt;0</formula>
    </cfRule>
  </conditionalFormatting>
  <conditionalFormatting sqref="F450:F454 H450:H454">
    <cfRule type="expression" dxfId="2242" priority="134">
      <formula>F450&gt;0</formula>
    </cfRule>
    <cfRule type="expression" dxfId="2241" priority="135">
      <formula>F450&lt;0</formula>
    </cfRule>
  </conditionalFormatting>
  <conditionalFormatting sqref="F462:F477 H462:H477">
    <cfRule type="expression" dxfId="2240" priority="132">
      <formula>F462&gt;0</formula>
    </cfRule>
    <cfRule type="expression" dxfId="2239" priority="133">
      <formula>F462&lt;0</formula>
    </cfRule>
  </conditionalFormatting>
  <conditionalFormatting sqref="F455:F461">
    <cfRule type="expression" dxfId="2238" priority="130">
      <formula>F455&gt;0</formula>
    </cfRule>
    <cfRule type="expression" dxfId="2237" priority="131">
      <formula>F455&lt;0</formula>
    </cfRule>
  </conditionalFormatting>
  <conditionalFormatting sqref="H455:H461">
    <cfRule type="expression" dxfId="2236" priority="128">
      <formula>H455&gt;0</formula>
    </cfRule>
    <cfRule type="expression" dxfId="2235" priority="129">
      <formula>H455&lt;0</formula>
    </cfRule>
  </conditionalFormatting>
  <conditionalFormatting sqref="F479:F484 H479:H484">
    <cfRule type="expression" dxfId="2234" priority="126">
      <formula>F479&gt;0</formula>
    </cfRule>
    <cfRule type="expression" dxfId="2233" priority="127">
      <formula>F479&lt;0</formula>
    </cfRule>
  </conditionalFormatting>
  <conditionalFormatting sqref="F485 H485">
    <cfRule type="expression" dxfId="2232" priority="124">
      <formula>F485&gt;0</formula>
    </cfRule>
    <cfRule type="expression" dxfId="2231" priority="125">
      <formula>F485&lt;0</formula>
    </cfRule>
  </conditionalFormatting>
  <conditionalFormatting sqref="F486:F490 H486:H490">
    <cfRule type="expression" dxfId="2230" priority="122">
      <formula>F486&gt;0</formula>
    </cfRule>
    <cfRule type="expression" dxfId="2229" priority="123">
      <formula>F486&lt;0</formula>
    </cfRule>
  </conditionalFormatting>
  <conditionalFormatting sqref="F498:F513 H498:H513">
    <cfRule type="expression" dxfId="2228" priority="120">
      <formula>F498&gt;0</formula>
    </cfRule>
    <cfRule type="expression" dxfId="2227" priority="121">
      <formula>F498&lt;0</formula>
    </cfRule>
  </conditionalFormatting>
  <conditionalFormatting sqref="F491:F497">
    <cfRule type="expression" dxfId="2226" priority="118">
      <formula>F491&gt;0</formula>
    </cfRule>
    <cfRule type="expression" dxfId="2225" priority="119">
      <formula>F491&lt;0</formula>
    </cfRule>
  </conditionalFormatting>
  <conditionalFormatting sqref="H491:H497">
    <cfRule type="expression" dxfId="2224" priority="116">
      <formula>H491&gt;0</formula>
    </cfRule>
    <cfRule type="expression" dxfId="2223" priority="117">
      <formula>H491&lt;0</formula>
    </cfRule>
  </conditionalFormatting>
  <conditionalFormatting sqref="F514:F519 H514:H519">
    <cfRule type="expression" dxfId="2222" priority="114">
      <formula>F514&gt;0</formula>
    </cfRule>
    <cfRule type="expression" dxfId="2221" priority="115">
      <formula>F514&lt;0</formula>
    </cfRule>
  </conditionalFormatting>
  <conditionalFormatting sqref="F520 H520">
    <cfRule type="expression" dxfId="2220" priority="112">
      <formula>F520&gt;0</formula>
    </cfRule>
    <cfRule type="expression" dxfId="2219" priority="113">
      <formula>F520&lt;0</formula>
    </cfRule>
  </conditionalFormatting>
  <conditionalFormatting sqref="F521:F525 H521:H525">
    <cfRule type="expression" dxfId="2218" priority="110">
      <formula>F521&gt;0</formula>
    </cfRule>
    <cfRule type="expression" dxfId="2217" priority="111">
      <formula>F521&lt;0</formula>
    </cfRule>
  </conditionalFormatting>
  <conditionalFormatting sqref="F533:F548 H533:H548">
    <cfRule type="expression" dxfId="2216" priority="108">
      <formula>F533&gt;0</formula>
    </cfRule>
    <cfRule type="expression" dxfId="2215" priority="109">
      <formula>F533&lt;0</formula>
    </cfRule>
  </conditionalFormatting>
  <conditionalFormatting sqref="F526:F532">
    <cfRule type="expression" dxfId="2214" priority="106">
      <formula>F526&gt;0</formula>
    </cfRule>
    <cfRule type="expression" dxfId="2213" priority="107">
      <formula>F526&lt;0</formula>
    </cfRule>
  </conditionalFormatting>
  <conditionalFormatting sqref="H526:H532">
    <cfRule type="expression" dxfId="2212" priority="104">
      <formula>H526&gt;0</formula>
    </cfRule>
    <cfRule type="expression" dxfId="2211" priority="105">
      <formula>H526&lt;0</formula>
    </cfRule>
  </conditionalFormatting>
  <conditionalFormatting sqref="M577">
    <cfRule type="expression" dxfId="2210" priority="102">
      <formula>M577&gt;0</formula>
    </cfRule>
    <cfRule type="expression" dxfId="2209" priority="103">
      <formula>M577&lt;0</formula>
    </cfRule>
  </conditionalFormatting>
  <conditionalFormatting sqref="F123:F134">
    <cfRule type="expression" dxfId="2208" priority="98">
      <formula>F123&gt;0</formula>
    </cfRule>
    <cfRule type="expression" dxfId="2207" priority="99">
      <formula>F123&lt;0</formula>
    </cfRule>
  </conditionalFormatting>
  <conditionalFormatting sqref="H123:H134">
    <cfRule type="expression" dxfId="2206" priority="96">
      <formula>H123&gt;0</formula>
    </cfRule>
    <cfRule type="expression" dxfId="2205" priority="97">
      <formula>H123&lt;0</formula>
    </cfRule>
  </conditionalFormatting>
  <conditionalFormatting sqref="F117:F122 H117:H122">
    <cfRule type="expression" dxfId="2204" priority="94">
      <formula>F117&gt;0</formula>
    </cfRule>
    <cfRule type="expression" dxfId="2203" priority="95">
      <formula>F117&lt;0</formula>
    </cfRule>
  </conditionalFormatting>
  <conditionalFormatting sqref="J119">
    <cfRule type="expression" dxfId="2202" priority="92">
      <formula>J119&gt;0</formula>
    </cfRule>
    <cfRule type="expression" dxfId="2201" priority="93">
      <formula>J119&lt;0</formula>
    </cfRule>
  </conditionalFormatting>
  <conditionalFormatting sqref="J120:J126">
    <cfRule type="expression" dxfId="2200" priority="90">
      <formula>J120&gt;0</formula>
    </cfRule>
    <cfRule type="expression" dxfId="2199" priority="91">
      <formula>J120&lt;0</formula>
    </cfRule>
  </conditionalFormatting>
  <conditionalFormatting sqref="L119:L201 L208 L210">
    <cfRule type="expression" dxfId="2198" priority="86">
      <formula>L119&gt;0</formula>
    </cfRule>
    <cfRule type="expression" dxfId="2197" priority="87">
      <formula>L119&lt;0</formula>
    </cfRule>
  </conditionalFormatting>
  <conditionalFormatting sqref="Q10">
    <cfRule type="expression" dxfId="2196" priority="84">
      <formula>Q10&gt;0</formula>
    </cfRule>
    <cfRule type="expression" dxfId="2195" priority="85">
      <formula>Q10&lt;0</formula>
    </cfRule>
  </conditionalFormatting>
  <conditionalFormatting sqref="H230:H232 F230:F232">
    <cfRule type="expression" dxfId="2194" priority="81">
      <formula>F230&gt;0</formula>
    </cfRule>
    <cfRule type="expression" dxfId="2193" priority="82">
      <formula>F230&lt;0</formula>
    </cfRule>
  </conditionalFormatting>
  <conditionalFormatting sqref="H226:H228 F226:F228">
    <cfRule type="expression" dxfId="2192" priority="79">
      <formula>F226&gt;0</formula>
    </cfRule>
    <cfRule type="expression" dxfId="2191" priority="80">
      <formula>F226&lt;0</formula>
    </cfRule>
  </conditionalFormatting>
  <conditionalFormatting sqref="H225 F225">
    <cfRule type="expression" dxfId="2190" priority="77">
      <formula>F225&gt;0</formula>
    </cfRule>
    <cfRule type="expression" dxfId="2189" priority="78">
      <formula>F225&lt;0</formula>
    </cfRule>
  </conditionalFormatting>
  <conditionalFormatting sqref="H229 F229">
    <cfRule type="expression" dxfId="2188" priority="75">
      <formula>F229&gt;0</formula>
    </cfRule>
    <cfRule type="expression" dxfId="2187" priority="76">
      <formula>F229&lt;0</formula>
    </cfRule>
  </conditionalFormatting>
  <conditionalFormatting sqref="H235:H238 F235:F238">
    <cfRule type="expression" dxfId="2186" priority="71">
      <formula>F235&gt;0</formula>
    </cfRule>
    <cfRule type="expression" dxfId="2185" priority="72">
      <formula>F235&lt;0</formula>
    </cfRule>
  </conditionalFormatting>
  <conditionalFormatting sqref="H233:H234 F233:F234">
    <cfRule type="expression" dxfId="2184" priority="69">
      <formula>F233&gt;0</formula>
    </cfRule>
    <cfRule type="expression" dxfId="2183" priority="70">
      <formula>F233&lt;0</formula>
    </cfRule>
  </conditionalFormatting>
  <conditionalFormatting sqref="H260 F260">
    <cfRule type="expression" dxfId="2182" priority="67">
      <formula>F260&gt;0</formula>
    </cfRule>
    <cfRule type="expression" dxfId="2181" priority="68">
      <formula>F260&lt;0</formula>
    </cfRule>
  </conditionalFormatting>
  <conditionalFormatting sqref="H241:H243 F241:F243">
    <cfRule type="expression" dxfId="2180" priority="65">
      <formula>F241&gt;0</formula>
    </cfRule>
    <cfRule type="expression" dxfId="2179" priority="66">
      <formula>F241&lt;0</formula>
    </cfRule>
  </conditionalFormatting>
  <conditionalFormatting sqref="H239:H240 F239:F240">
    <cfRule type="expression" dxfId="2178" priority="63">
      <formula>F239&gt;0</formula>
    </cfRule>
    <cfRule type="expression" dxfId="2177" priority="64">
      <formula>F239&lt;0</formula>
    </cfRule>
  </conditionalFormatting>
  <conditionalFormatting sqref="H253:H255 F253:F255">
    <cfRule type="expression" dxfId="2176" priority="61">
      <formula>F253&gt;0</formula>
    </cfRule>
    <cfRule type="expression" dxfId="2175" priority="62">
      <formula>F253&lt;0</formula>
    </cfRule>
  </conditionalFormatting>
  <conditionalFormatting sqref="H252 F252">
    <cfRule type="expression" dxfId="2174" priority="59">
      <formula>F252&gt;0</formula>
    </cfRule>
    <cfRule type="expression" dxfId="2173" priority="60">
      <formula>F252&lt;0</formula>
    </cfRule>
  </conditionalFormatting>
  <conditionalFormatting sqref="H249:H251 F249:F251">
    <cfRule type="expression" dxfId="2172" priority="57">
      <formula>F249&gt;0</formula>
    </cfRule>
    <cfRule type="expression" dxfId="2171" priority="58">
      <formula>F249&lt;0</formula>
    </cfRule>
  </conditionalFormatting>
  <conditionalFormatting sqref="H248 F248">
    <cfRule type="expression" dxfId="2170" priority="55">
      <formula>F248&gt;0</formula>
    </cfRule>
    <cfRule type="expression" dxfId="2169" priority="56">
      <formula>F248&lt;0</formula>
    </cfRule>
  </conditionalFormatting>
  <conditionalFormatting sqref="H245:H247 F245:F247">
    <cfRule type="expression" dxfId="2168" priority="53">
      <formula>F245&gt;0</formula>
    </cfRule>
    <cfRule type="expression" dxfId="2167" priority="54">
      <formula>F245&lt;0</formula>
    </cfRule>
  </conditionalFormatting>
  <conditionalFormatting sqref="H244 F244">
    <cfRule type="expression" dxfId="2166" priority="51">
      <formula>F244&gt;0</formula>
    </cfRule>
    <cfRule type="expression" dxfId="2165" priority="52">
      <formula>F244&lt;0</formula>
    </cfRule>
  </conditionalFormatting>
  <conditionalFormatting sqref="H257:H259 F257:F259">
    <cfRule type="expression" dxfId="2164" priority="49">
      <formula>F257&gt;0</formula>
    </cfRule>
    <cfRule type="expression" dxfId="2163" priority="50">
      <formula>F257&lt;0</formula>
    </cfRule>
  </conditionalFormatting>
  <conditionalFormatting sqref="H256 F256">
    <cfRule type="expression" dxfId="2162" priority="47">
      <formula>F256&gt;0</formula>
    </cfRule>
    <cfRule type="expression" dxfId="2161" priority="48">
      <formula>F256&lt;0</formula>
    </cfRule>
  </conditionalFormatting>
  <conditionalFormatting sqref="H264 F264">
    <cfRule type="expression" dxfId="2160" priority="43">
      <formula>F264&gt;0</formula>
    </cfRule>
    <cfRule type="expression" dxfId="2159" priority="44">
      <formula>F264&lt;0</formula>
    </cfRule>
  </conditionalFormatting>
  <conditionalFormatting sqref="H261:H263 F261:F263">
    <cfRule type="expression" dxfId="2158" priority="41">
      <formula>F261&gt;0</formula>
    </cfRule>
    <cfRule type="expression" dxfId="2157" priority="42">
      <formula>F261&lt;0</formula>
    </cfRule>
  </conditionalFormatting>
  <conditionalFormatting sqref="H275:H276 F275:F276">
    <cfRule type="expression" dxfId="2156" priority="39">
      <formula>F275&gt;0</formula>
    </cfRule>
    <cfRule type="expression" dxfId="2155" priority="40">
      <formula>F275&lt;0</formula>
    </cfRule>
  </conditionalFormatting>
  <conditionalFormatting sqref="H271:H274 F271:F274">
    <cfRule type="expression" dxfId="2154" priority="35">
      <formula>F271&gt;0</formula>
    </cfRule>
    <cfRule type="expression" dxfId="2153" priority="36">
      <formula>F271&lt;0</formula>
    </cfRule>
  </conditionalFormatting>
  <conditionalFormatting sqref="H269:H270 F269:F270">
    <cfRule type="expression" dxfId="2152" priority="33">
      <formula>F269&gt;0</formula>
    </cfRule>
    <cfRule type="expression" dxfId="2151" priority="34">
      <formula>F269&lt;0</formula>
    </cfRule>
  </conditionalFormatting>
  <conditionalFormatting sqref="H265:H268 F265:F268">
    <cfRule type="expression" dxfId="2150" priority="29">
      <formula>F265&gt;0</formula>
    </cfRule>
    <cfRule type="expression" dxfId="2149" priority="30">
      <formula>F265&lt;0</formula>
    </cfRule>
  </conditionalFormatting>
  <conditionalFormatting sqref="F284:F287 H284:H287">
    <cfRule type="expression" dxfId="2148" priority="27">
      <formula>F284&gt;0</formula>
    </cfRule>
    <cfRule type="expression" dxfId="2147" priority="28">
      <formula>F284&lt;0</formula>
    </cfRule>
  </conditionalFormatting>
  <conditionalFormatting sqref="F282:F283 H282:H283">
    <cfRule type="expression" dxfId="2146" priority="25">
      <formula>F282&gt;0</formula>
    </cfRule>
    <cfRule type="expression" dxfId="2145" priority="26">
      <formula>F282&lt;0</formula>
    </cfRule>
  </conditionalFormatting>
  <conditionalFormatting sqref="F288:F290 H288:H290 K288:K291">
    <cfRule type="expression" dxfId="2144" priority="19">
      <formula>F288&gt;0</formula>
    </cfRule>
    <cfRule type="expression" dxfId="2143" priority="20">
      <formula>F288&lt;0</formula>
    </cfRule>
  </conditionalFormatting>
  <conditionalFormatting sqref="H295:H297 F295:F297 K295:K298">
    <cfRule type="expression" dxfId="2142" priority="15">
      <formula>F295&gt;0</formula>
    </cfRule>
    <cfRule type="expression" dxfId="2141" priority="16">
      <formula>F295&lt;0</formula>
    </cfRule>
  </conditionalFormatting>
  <conditionalFormatting sqref="H298:H301 F298:F301 K299:K301">
    <cfRule type="expression" dxfId="2140" priority="13">
      <formula>F298&gt;0</formula>
    </cfRule>
    <cfRule type="expression" dxfId="2139" priority="14">
      <formula>F298&lt;0</formula>
    </cfRule>
  </conditionalFormatting>
  <conditionalFormatting sqref="H302:H303 F302:F303 K302:K303">
    <cfRule type="expression" dxfId="2138" priority="11">
      <formula>F302&gt;0</formula>
    </cfRule>
    <cfRule type="expression" dxfId="2137" priority="12">
      <formula>F302&lt;0</formula>
    </cfRule>
  </conditionalFormatting>
  <conditionalFormatting sqref="K313 F313 H313">
    <cfRule type="expression" dxfId="2136" priority="9">
      <formula>F313&gt;0</formula>
    </cfRule>
    <cfRule type="expression" dxfId="2135" priority="10">
      <formula>F313&lt;0</formula>
    </cfRule>
  </conditionalFormatting>
  <conditionalFormatting sqref="K307:K309 F307:F309 H307:H309">
    <cfRule type="expression" dxfId="2134" priority="7">
      <formula>F307&gt;0</formula>
    </cfRule>
    <cfRule type="expression" dxfId="2133" priority="8">
      <formula>F307&lt;0</formula>
    </cfRule>
  </conditionalFormatting>
  <conditionalFormatting sqref="K311:K312 F311:F312 H311:H312">
    <cfRule type="expression" dxfId="2132" priority="3">
      <formula>F311&gt;0</formula>
    </cfRule>
    <cfRule type="expression" dxfId="2131" priority="4">
      <formula>F311&lt;0</formula>
    </cfRule>
  </conditionalFormatting>
  <conditionalFormatting sqref="K310 F310 H310">
    <cfRule type="expression" dxfId="2130" priority="1">
      <formula>F310&gt;0</formula>
    </cfRule>
    <cfRule type="expression" dxfId="2129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320</v>
      </c>
      <c r="AJ2">
        <f>$Q$2*$Q$4</f>
        <v>3432</v>
      </c>
      <c r="AK2">
        <f ca="1">AJ2*EXP(-$X$2 * AI2/365.25)</f>
        <v>3432</v>
      </c>
      <c r="AM2" s="2">
        <f>Q10</f>
        <v>0</v>
      </c>
      <c r="AO2">
        <f ca="1" xml:space="preserve"> (SUM(AB:AB) - SUM(AE:AE) - SUM(AH:AH) - SUM(AK:AK))/SUM(AB:AB)</f>
        <v>7.1063840825961913E-2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8.58</v>
      </c>
      <c r="R4" s="495">
        <v>-2.3400000000000001E-2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3432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-1369.720000000003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-1369.720000000003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-0.28525611655823374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5.5944055944055944E-2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C13" s="4"/>
      <c r="D13" s="3"/>
      <c r="E13" s="3"/>
      <c r="F13" s="3"/>
      <c r="H13" s="70"/>
      <c r="O13" s="11" t="s">
        <v>952</v>
      </c>
      <c r="Q13" s="2">
        <f>Q4/0.95</f>
        <v>9.0315789473684216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9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1450</v>
      </c>
      <c r="D18" s="18"/>
      <c r="E18" s="18"/>
      <c r="F18" s="18">
        <f>SUM(F2:F13)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9.4380000000000006</v>
      </c>
      <c r="W21" s="134"/>
    </row>
    <row r="22" spans="1:34" x14ac:dyDescent="0.25">
      <c r="O22" s="81">
        <v>1.0900000000000001</v>
      </c>
      <c r="P22" s="81">
        <f t="shared" ref="P22:P41" si="11">O22*$Q$4</f>
        <v>9.3522000000000016</v>
      </c>
      <c r="W22" s="134"/>
    </row>
    <row r="23" spans="1:34" x14ac:dyDescent="0.25">
      <c r="O23" s="81">
        <v>1.08</v>
      </c>
      <c r="P23" s="81">
        <f t="shared" si="11"/>
        <v>9.2664000000000009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9.1806000000000001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9.0948000000000011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9.0090000000000003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8.9231999999999996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8.8374000000000006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8.7515999999999998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8.6658000000000008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8.58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8.4941999999999993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8.4084000000000003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8.3225999999999996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8.2368000000000006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8.1509999999999998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8.065199999999999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7.9794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7.8936000000000002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7.8078000000000003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7.7220000000000004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7" si="18">C48*(E48-D48)</f>
        <v>-827.99999999999943</v>
      </c>
      <c r="G48" s="39">
        <f t="shared" ref="G48:G57" si="19">D48*C48</f>
        <v>5812</v>
      </c>
      <c r="H48" s="222">
        <f t="shared" ref="H48:H57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28" priority="25">
      <formula>F62&gt;0</formula>
    </cfRule>
    <cfRule type="expression" dxfId="2127" priority="26">
      <formula>F62&lt;0</formula>
    </cfRule>
  </conditionalFormatting>
  <conditionalFormatting sqref="Q7">
    <cfRule type="expression" dxfId="2126" priority="23">
      <formula>Q7&gt;0</formula>
    </cfRule>
    <cfRule type="expression" dxfId="2125" priority="24">
      <formula>Q7&lt;0</formula>
    </cfRule>
  </conditionalFormatting>
  <conditionalFormatting sqref="Q8">
    <cfRule type="expression" dxfId="2124" priority="21">
      <formula>Q8&gt;0</formula>
    </cfRule>
    <cfRule type="expression" dxfId="2123" priority="22">
      <formula>Q8&lt;0</formula>
    </cfRule>
  </conditionalFormatting>
  <conditionalFormatting sqref="F25:F30 F34:F61">
    <cfRule type="expression" dxfId="2122" priority="19">
      <formula>F25&gt;0</formula>
    </cfRule>
    <cfRule type="expression" dxfId="2121" priority="20">
      <formula>F25&lt;0</formula>
    </cfRule>
  </conditionalFormatting>
  <conditionalFormatting sqref="H25:H30 H34:H61">
    <cfRule type="expression" dxfId="2120" priority="17">
      <formula>H25&gt;0</formula>
    </cfRule>
    <cfRule type="expression" dxfId="2119" priority="18">
      <formula>H25&lt;0</formula>
    </cfRule>
  </conditionalFormatting>
  <conditionalFormatting sqref="F89:F110">
    <cfRule type="expression" dxfId="2118" priority="15">
      <formula>F89&gt;0</formula>
    </cfRule>
    <cfRule type="expression" dxfId="2117" priority="16">
      <formula>F89&lt;0</formula>
    </cfRule>
  </conditionalFormatting>
  <conditionalFormatting sqref="H89:H110">
    <cfRule type="expression" dxfId="2116" priority="13">
      <formula>H89&gt;0</formula>
    </cfRule>
    <cfRule type="expression" dxfId="2115" priority="14">
      <formula>H89&lt;0</formula>
    </cfRule>
  </conditionalFormatting>
  <conditionalFormatting sqref="Q10">
    <cfRule type="expression" dxfId="2114" priority="11">
      <formula>Q10&gt;0</formula>
    </cfRule>
    <cfRule type="expression" dxfId="2113" priority="12">
      <formula>Q10&lt;0</formula>
    </cfRule>
  </conditionalFormatting>
  <conditionalFormatting sqref="J25:J38">
    <cfRule type="expression" dxfId="2112" priority="9">
      <formula>J25&gt;0</formula>
    </cfRule>
    <cfRule type="expression" dxfId="2111" priority="10">
      <formula>J25&lt;0</formula>
    </cfRule>
  </conditionalFormatting>
  <conditionalFormatting sqref="K25:K38">
    <cfRule type="expression" dxfId="2110" priority="7">
      <formula>K25&gt;0</formula>
    </cfRule>
    <cfRule type="expression" dxfId="2109" priority="8">
      <formula>K25&lt;0</formula>
    </cfRule>
  </conditionalFormatting>
  <conditionalFormatting sqref="L25:L38">
    <cfRule type="expression" dxfId="2108" priority="5">
      <formula>L25&gt;0</formula>
    </cfRule>
    <cfRule type="expression" dxfId="210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06" priority="3">
      <formula>F31&gt;0</formula>
    </cfRule>
    <cfRule type="expression" dxfId="2105" priority="4">
      <formula>F31&lt;0</formula>
    </cfRule>
  </conditionalFormatting>
  <conditionalFormatting sqref="H31:H33">
    <cfRule type="expression" dxfId="2104" priority="1">
      <formula>H31&gt;0</formula>
    </cfRule>
    <cfRule type="expression" dxfId="210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1252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36.06</v>
      </c>
      <c r="R4" s="495">
        <v>2.8199999999999999E-2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12621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-2325.1800000000003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-2325.1800000000003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-0.15557018582674637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9.7060454797559606E-3</v>
      </c>
      <c r="R11">
        <v>8.7499999999999994E-2</v>
      </c>
    </row>
    <row r="12" spans="1:21" x14ac:dyDescent="0.25">
      <c r="H12" s="70"/>
      <c r="O12" s="11" t="s">
        <v>82</v>
      </c>
      <c r="Q12" s="1" t="s">
        <v>1318</v>
      </c>
    </row>
    <row r="13" spans="1:21" x14ac:dyDescent="0.25">
      <c r="H13" s="70"/>
      <c r="O13" s="11" t="s">
        <v>952</v>
      </c>
      <c r="Q13" s="2">
        <f>Q4/2.075</f>
        <v>17.378313253012049</v>
      </c>
      <c r="T13" s="1">
        <v>43319</v>
      </c>
      <c r="U13" t="s">
        <v>1220</v>
      </c>
    </row>
    <row r="14" spans="1:21" x14ac:dyDescent="0.25">
      <c r="H14" s="70"/>
      <c r="O14" s="11" t="s">
        <v>1039</v>
      </c>
      <c r="Q14" s="1">
        <v>43331</v>
      </c>
      <c r="U14" t="s">
        <v>1221</v>
      </c>
    </row>
    <row r="15" spans="1:21" x14ac:dyDescent="0.25">
      <c r="H15" s="70"/>
      <c r="U15" t="s">
        <v>1222</v>
      </c>
    </row>
    <row r="16" spans="1:21" x14ac:dyDescent="0.25">
      <c r="H16" s="70"/>
    </row>
    <row r="17" spans="1:21" x14ac:dyDescent="0.25">
      <c r="T17" s="1">
        <v>43348</v>
      </c>
      <c r="U17" t="s">
        <v>1269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39.666000000000004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39.305400000000006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38.944800000000008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38.584200000000003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38.223600000000005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37.863000000000007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37.502400000000002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37.141800000000003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36.781200000000005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36.4206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36.06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35.699400000000004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35.338799999999999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34.978200000000001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34.617600000000003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34.256999999999998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33.8964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33.535800000000002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33.175200000000004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32.814600000000006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32.454000000000001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02" priority="35">
      <formula>F60&gt;0</formula>
    </cfRule>
    <cfRule type="expression" dxfId="2101" priority="36">
      <formula>F60&lt;0</formula>
    </cfRule>
  </conditionalFormatting>
  <conditionalFormatting sqref="Q7">
    <cfRule type="expression" dxfId="2100" priority="33">
      <formula>Q7&gt;0</formula>
    </cfRule>
    <cfRule type="expression" dxfId="2099" priority="34">
      <formula>Q7&lt;0</formula>
    </cfRule>
  </conditionalFormatting>
  <conditionalFormatting sqref="Q8">
    <cfRule type="expression" dxfId="2098" priority="31">
      <formula>Q8&gt;0</formula>
    </cfRule>
    <cfRule type="expression" dxfId="2097" priority="32">
      <formula>Q8&lt;0</formula>
    </cfRule>
  </conditionalFormatting>
  <conditionalFormatting sqref="F31:F49 F51:F59">
    <cfRule type="expression" dxfId="2096" priority="29">
      <formula>F31&gt;0</formula>
    </cfRule>
    <cfRule type="expression" dxfId="2095" priority="30">
      <formula>F31&lt;0</formula>
    </cfRule>
  </conditionalFormatting>
  <conditionalFormatting sqref="H31:H49 H51:H59">
    <cfRule type="expression" dxfId="2094" priority="27">
      <formula>H31&gt;0</formula>
    </cfRule>
    <cfRule type="expression" dxfId="2093" priority="28">
      <formula>H31&lt;0</formula>
    </cfRule>
  </conditionalFormatting>
  <conditionalFormatting sqref="Q10">
    <cfRule type="expression" dxfId="2092" priority="25">
      <formula>Q10&gt;0</formula>
    </cfRule>
    <cfRule type="expression" dxfId="2091" priority="26">
      <formula>Q10&lt;0</formula>
    </cfRule>
  </conditionalFormatting>
  <conditionalFormatting sqref="J25:J38">
    <cfRule type="expression" dxfId="2090" priority="23">
      <formula>J25&gt;0</formula>
    </cfRule>
    <cfRule type="expression" dxfId="2089" priority="24">
      <formula>J25&lt;0</formula>
    </cfRule>
  </conditionalFormatting>
  <conditionalFormatting sqref="K38">
    <cfRule type="expression" dxfId="2088" priority="21">
      <formula>K38&gt;0</formula>
    </cfRule>
    <cfRule type="expression" dxfId="2087" priority="22">
      <formula>K38&lt;0</formula>
    </cfRule>
  </conditionalFormatting>
  <conditionalFormatting sqref="L25:L38">
    <cfRule type="expression" dxfId="2086" priority="19">
      <formula>L25&gt;0</formula>
    </cfRule>
    <cfRule type="expression" dxfId="2085" priority="20">
      <formula>L25&lt;0</formula>
    </cfRule>
  </conditionalFormatting>
  <conditionalFormatting sqref="F89:F110">
    <cfRule type="expression" dxfId="2084" priority="17">
      <formula>F89&gt;0</formula>
    </cfRule>
    <cfRule type="expression" dxfId="2083" priority="18">
      <formula>F89&lt;0</formula>
    </cfRule>
  </conditionalFormatting>
  <conditionalFormatting sqref="H89:H110">
    <cfRule type="expression" dxfId="2082" priority="15">
      <formula>H89&gt;0</formula>
    </cfRule>
    <cfRule type="expression" dxfId="2081" priority="16">
      <formula>H89&lt;0</formula>
    </cfRule>
  </conditionalFormatting>
  <conditionalFormatting sqref="J89:J102">
    <cfRule type="expression" dxfId="2080" priority="13">
      <formula>J89&gt;0</formula>
    </cfRule>
    <cfRule type="expression" dxfId="2079" priority="14">
      <formula>J89&lt;0</formula>
    </cfRule>
  </conditionalFormatting>
  <conditionalFormatting sqref="K89:K102">
    <cfRule type="expression" dxfId="2078" priority="11">
      <formula>K89&gt;0</formula>
    </cfRule>
    <cfRule type="expression" dxfId="2077" priority="12">
      <formula>K89&lt;0</formula>
    </cfRule>
  </conditionalFormatting>
  <conditionalFormatting sqref="L89:L102">
    <cfRule type="expression" dxfId="2076" priority="9">
      <formula>L89&gt;0</formula>
    </cfRule>
    <cfRule type="expression" dxfId="2075" priority="10">
      <formula>L89&lt;0</formula>
    </cfRule>
  </conditionalFormatting>
  <conditionalFormatting sqref="F25:F30">
    <cfRule type="expression" dxfId="2074" priority="7">
      <formula>F25&gt;0</formula>
    </cfRule>
    <cfRule type="expression" dxfId="2073" priority="8">
      <formula>F25&lt;0</formula>
    </cfRule>
  </conditionalFormatting>
  <conditionalFormatting sqref="H25:H30">
    <cfRule type="expression" dxfId="2072" priority="5">
      <formula>H25&gt;0</formula>
    </cfRule>
    <cfRule type="expression" dxfId="2071" priority="6">
      <formula>H25&lt;0</formula>
    </cfRule>
  </conditionalFormatting>
  <conditionalFormatting sqref="F50">
    <cfRule type="expression" dxfId="2070" priority="3">
      <formula>F50&gt;0</formula>
    </cfRule>
    <cfRule type="expression" dxfId="2069" priority="4">
      <formula>F50&lt;0</formula>
    </cfRule>
  </conditionalFormatting>
  <conditionalFormatting sqref="H50">
    <cfRule type="expression" dxfId="2068" priority="1">
      <formula>H50&gt;0</formula>
    </cfRule>
    <cfRule type="expression" dxfId="2067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66" priority="35">
      <formula>F47&gt;0</formula>
    </cfRule>
    <cfRule type="expression" dxfId="2065" priority="36">
      <formula>F47&lt;0</formula>
    </cfRule>
  </conditionalFormatting>
  <conditionalFormatting sqref="Q7">
    <cfRule type="expression" dxfId="2064" priority="33">
      <formula>Q7&gt;0</formula>
    </cfRule>
    <cfRule type="expression" dxfId="2063" priority="34">
      <formula>Q7&lt;0</formula>
    </cfRule>
  </conditionalFormatting>
  <conditionalFormatting sqref="Q8">
    <cfRule type="expression" dxfId="2062" priority="31">
      <formula>Q8&gt;0</formula>
    </cfRule>
    <cfRule type="expression" dxfId="2061" priority="32">
      <formula>Q8&lt;0</formula>
    </cfRule>
  </conditionalFormatting>
  <conditionalFormatting sqref="F30:F46">
    <cfRule type="expression" dxfId="2060" priority="29">
      <formula>F30&gt;0</formula>
    </cfRule>
    <cfRule type="expression" dxfId="2059" priority="30">
      <formula>F30&lt;0</formula>
    </cfRule>
  </conditionalFormatting>
  <conditionalFormatting sqref="H30:H46">
    <cfRule type="expression" dxfId="2058" priority="27">
      <formula>H30&gt;0</formula>
    </cfRule>
    <cfRule type="expression" dxfId="2057" priority="28">
      <formula>H30&lt;0</formula>
    </cfRule>
  </conditionalFormatting>
  <conditionalFormatting sqref="Q10">
    <cfRule type="expression" dxfId="2056" priority="25">
      <formula>Q10&gt;0</formula>
    </cfRule>
    <cfRule type="expression" dxfId="2055" priority="26">
      <formula>Q10&lt;0</formula>
    </cfRule>
  </conditionalFormatting>
  <conditionalFormatting sqref="J25:J38">
    <cfRule type="expression" dxfId="2054" priority="23">
      <formula>J25&gt;0</formula>
    </cfRule>
    <cfRule type="expression" dxfId="2053" priority="24">
      <formula>J25&lt;0</formula>
    </cfRule>
  </conditionalFormatting>
  <conditionalFormatting sqref="K25:K38">
    <cfRule type="expression" dxfId="2052" priority="21">
      <formula>K25&gt;0</formula>
    </cfRule>
    <cfRule type="expression" dxfId="2051" priority="22">
      <formula>K25&lt;0</formula>
    </cfRule>
  </conditionalFormatting>
  <conditionalFormatting sqref="L25 L38">
    <cfRule type="expression" dxfId="2050" priority="19">
      <formula>L25&gt;0</formula>
    </cfRule>
    <cfRule type="expression" dxfId="2049" priority="20">
      <formula>L25&lt;0</formula>
    </cfRule>
  </conditionalFormatting>
  <conditionalFormatting sqref="F89:F110">
    <cfRule type="expression" dxfId="2048" priority="17">
      <formula>F89&gt;0</formula>
    </cfRule>
    <cfRule type="expression" dxfId="2047" priority="18">
      <formula>F89&lt;0</formula>
    </cfRule>
  </conditionalFormatting>
  <conditionalFormatting sqref="H89:H110">
    <cfRule type="expression" dxfId="2046" priority="15">
      <formula>H89&gt;0</formula>
    </cfRule>
    <cfRule type="expression" dxfId="2045" priority="16">
      <formula>H89&lt;0</formula>
    </cfRule>
  </conditionalFormatting>
  <conditionalFormatting sqref="J89:J102">
    <cfRule type="expression" dxfId="2044" priority="13">
      <formula>J89&gt;0</formula>
    </cfRule>
    <cfRule type="expression" dxfId="2043" priority="14">
      <formula>J89&lt;0</formula>
    </cfRule>
  </conditionalFormatting>
  <conditionalFormatting sqref="K89:K102">
    <cfRule type="expression" dxfId="2042" priority="11">
      <formula>K89&gt;0</formula>
    </cfRule>
    <cfRule type="expression" dxfId="2041" priority="12">
      <formula>K89&lt;0</formula>
    </cfRule>
  </conditionalFormatting>
  <conditionalFormatting sqref="L89:L102">
    <cfRule type="expression" dxfId="2040" priority="9">
      <formula>L89&gt;0</formula>
    </cfRule>
    <cfRule type="expression" dxfId="2039" priority="10">
      <formula>L89&lt;0</formula>
    </cfRule>
  </conditionalFormatting>
  <conditionalFormatting sqref="F25 F29">
    <cfRule type="expression" dxfId="2038" priority="7">
      <formula>F25&gt;0</formula>
    </cfRule>
    <cfRule type="expression" dxfId="2037" priority="8">
      <formula>F25&lt;0</formula>
    </cfRule>
  </conditionalFormatting>
  <conditionalFormatting sqref="H29 H25:H27">
    <cfRule type="expression" dxfId="2036" priority="5">
      <formula>H25&gt;0</formula>
    </cfRule>
    <cfRule type="expression" dxfId="2035" priority="6">
      <formula>H25&lt;0</formula>
    </cfRule>
  </conditionalFormatting>
  <conditionalFormatting sqref="F26:F28">
    <cfRule type="expression" dxfId="2034" priority="3">
      <formula>F26&gt;0</formula>
    </cfRule>
    <cfRule type="expression" dxfId="2033" priority="4">
      <formula>F26&lt;0</formula>
    </cfRule>
  </conditionalFormatting>
  <conditionalFormatting sqref="H28">
    <cfRule type="expression" dxfId="2032" priority="1">
      <formula>H28&gt;0</formula>
    </cfRule>
    <cfRule type="expression" dxfId="203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200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5.353099999999511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31.39</v>
      </c>
      <c r="R4" s="222">
        <v>1.5900000000000001E-2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6278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1070.6199999999021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6955.350000000115</v>
      </c>
      <c r="R7">
        <v>200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5207.3800000001211</v>
      </c>
      <c r="T8" s="813" t="s">
        <v>1242</v>
      </c>
      <c r="U8" t="s">
        <v>1255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4.8638919504591707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1.7840076457470534E-2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1301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15.127710843373492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34.529000000000003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34.2151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33.901200000000003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33.587299999999999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33.273400000000002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32.959499999999998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32.645600000000002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32.331699999999998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32.017800000000001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31.703900000000001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31.0761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30.7622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30.4483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30.134399999999999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29.820499999999999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29.506599999999999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29.192700000000002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H41" s="176"/>
      <c r="I41" s="3"/>
      <c r="J41" s="3"/>
      <c r="K41" s="3"/>
      <c r="O41" s="81">
        <v>0.92</v>
      </c>
      <c r="P41" s="81">
        <f t="shared" si="2"/>
        <v>28.878800000000002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28.564900000000002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28.251000000000001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4" t="s">
        <v>1298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477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4"/>
      <c r="B54" s="477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12020</v>
      </c>
      <c r="I59" s="18"/>
      <c r="J59" s="18"/>
      <c r="K59" s="18">
        <f>SUM(K2:K58)</f>
        <v>321754.65000000008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12020</v>
      </c>
      <c r="D60" s="343"/>
      <c r="E60" s="343"/>
      <c r="F60" s="344">
        <f>SumByColor($A$60,F2:F58)</f>
        <v>318639</v>
      </c>
      <c r="G60" s="344"/>
      <c r="H60" s="747">
        <f>SumByColor($A$60,H2:H58)</f>
        <v>12020</v>
      </c>
      <c r="I60" s="343"/>
      <c r="J60" s="343"/>
      <c r="K60" s="344">
        <f>SumByColor($A$60,K2:K58)</f>
        <v>321760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1226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1277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1302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3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3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3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222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222">
        <f>(E180-D180)/D180</f>
        <v>4.7592796697240844</v>
      </c>
      <c r="I180" s="39"/>
      <c r="J180" s="39"/>
      <c r="K180" s="863">
        <f t="shared" si="27"/>
        <v>6843.3499999999931</v>
      </c>
      <c r="L180" s="39">
        <v>14.86</v>
      </c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28">C189*(E189-D189)</f>
        <v>-33.800000000000097</v>
      </c>
      <c r="G189" s="363">
        <f t="shared" ref="G189:G202" si="29">D189*C189</f>
        <v>3591.7999999999997</v>
      </c>
      <c r="H189" s="364">
        <f t="shared" ref="H189:H202" si="30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28"/>
        <v>85.200000000000387</v>
      </c>
      <c r="G190" s="363">
        <f t="shared" si="29"/>
        <v>3591.7999999999997</v>
      </c>
      <c r="H190" s="364">
        <f t="shared" si="30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28"/>
        <v>-136.80000000000021</v>
      </c>
      <c r="G191" s="363">
        <f t="shared" si="29"/>
        <v>3591.7999999999997</v>
      </c>
      <c r="H191" s="364">
        <f t="shared" si="30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28"/>
        <v>-147.56000000000029</v>
      </c>
      <c r="G192" s="363">
        <f t="shared" si="29"/>
        <v>4959.3599999999997</v>
      </c>
      <c r="H192" s="364">
        <f t="shared" si="30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28"/>
        <v>-49.199999999999591</v>
      </c>
      <c r="G193" s="363">
        <f t="shared" si="29"/>
        <v>8408.4</v>
      </c>
      <c r="H193" s="364">
        <f t="shared" si="30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28"/>
        <v>109.60000000000036</v>
      </c>
      <c r="G194" s="363">
        <f t="shared" si="29"/>
        <v>6994.4000000000005</v>
      </c>
      <c r="H194" s="364">
        <f t="shared" si="30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28"/>
        <v>-6.4000000000007162</v>
      </c>
      <c r="G195" s="363">
        <f t="shared" si="29"/>
        <v>6994.4000000000005</v>
      </c>
      <c r="H195" s="364">
        <f t="shared" si="30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28"/>
        <v>166.71999999999912</v>
      </c>
      <c r="G196" s="363">
        <f t="shared" si="29"/>
        <v>5554.880000000001</v>
      </c>
      <c r="H196" s="364">
        <f t="shared" si="30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28"/>
        <v>218.88000000000034</v>
      </c>
      <c r="G197" s="363">
        <f t="shared" si="29"/>
        <v>5544.32</v>
      </c>
      <c r="H197" s="364">
        <f t="shared" si="30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28"/>
        <v>298.88000000000034</v>
      </c>
      <c r="G198" s="363">
        <f t="shared" si="29"/>
        <v>5544.32</v>
      </c>
      <c r="H198" s="364">
        <f t="shared" si="30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28"/>
        <v>363.18000000000006</v>
      </c>
      <c r="G199" s="363">
        <f t="shared" si="29"/>
        <v>1845.42</v>
      </c>
      <c r="H199" s="364">
        <f t="shared" si="30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28"/>
        <v>329.12000000000035</v>
      </c>
      <c r="G200" s="363">
        <f t="shared" si="29"/>
        <v>5384.48</v>
      </c>
      <c r="H200" s="364">
        <f t="shared" si="30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28"/>
        <v>169.60000000000036</v>
      </c>
      <c r="G201" s="363">
        <f t="shared" si="29"/>
        <v>5384</v>
      </c>
      <c r="H201" s="364">
        <f t="shared" si="30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28"/>
        <v>474.7199999999998</v>
      </c>
      <c r="G202" s="363">
        <f t="shared" si="29"/>
        <v>5384.48</v>
      </c>
      <c r="H202" s="364">
        <f t="shared" si="30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1">C203*(E203-D203)</f>
        <v>588.31999999999994</v>
      </c>
      <c r="G203" s="363">
        <f t="shared" ref="G203:G216" si="32">D203*C203</f>
        <v>5384.48</v>
      </c>
      <c r="H203" s="364">
        <f t="shared" ref="H203:H245" si="33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1"/>
        <v>673.12000000000012</v>
      </c>
      <c r="G204" s="363">
        <f t="shared" si="32"/>
        <v>5384.48</v>
      </c>
      <c r="H204" s="364">
        <f t="shared" si="33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1"/>
        <v>597.9200000000003</v>
      </c>
      <c r="G205" s="363">
        <f t="shared" si="32"/>
        <v>5384.48</v>
      </c>
      <c r="H205" s="364">
        <f t="shared" si="33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1"/>
        <v>489.12000000000035</v>
      </c>
      <c r="G206" s="363">
        <f t="shared" si="32"/>
        <v>5384.48</v>
      </c>
      <c r="H206" s="364">
        <f t="shared" si="33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1"/>
        <v>409.12000000000035</v>
      </c>
      <c r="G207" s="363">
        <f t="shared" si="32"/>
        <v>5384.48</v>
      </c>
      <c r="H207" s="364">
        <f t="shared" si="33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1"/>
        <v>439.52</v>
      </c>
      <c r="G208" s="363">
        <f t="shared" si="32"/>
        <v>5384.48</v>
      </c>
      <c r="H208" s="364">
        <f t="shared" si="33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1"/>
        <v>369.12000000000035</v>
      </c>
      <c r="G209" s="363">
        <f t="shared" si="32"/>
        <v>5384.48</v>
      </c>
      <c r="H209" s="364">
        <f t="shared" si="33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1"/>
        <v>341.92000000000007</v>
      </c>
      <c r="G210" s="363">
        <f t="shared" si="32"/>
        <v>5384.48</v>
      </c>
      <c r="H210" s="364">
        <f t="shared" si="33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1"/>
        <v>442.72000000000048</v>
      </c>
      <c r="G211" s="363">
        <f t="shared" si="32"/>
        <v>5384.48</v>
      </c>
      <c r="H211" s="364">
        <f t="shared" si="33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1"/>
        <v>90.619999999999621</v>
      </c>
      <c r="G212" s="363">
        <f t="shared" si="32"/>
        <v>7821.38</v>
      </c>
      <c r="H212" s="364">
        <f t="shared" si="33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1"/>
        <v>51.480000000000103</v>
      </c>
      <c r="G213" s="363">
        <f t="shared" si="32"/>
        <v>8837.92</v>
      </c>
      <c r="H213" s="364">
        <f t="shared" si="33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1"/>
        <v>-376.80000000000007</v>
      </c>
      <c r="G214" s="363">
        <f t="shared" si="32"/>
        <v>10159.799999999999</v>
      </c>
      <c r="H214" s="364">
        <f t="shared" si="33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1"/>
        <v>-388.00000000000239</v>
      </c>
      <c r="G215" s="363">
        <f t="shared" si="32"/>
        <v>13408.000000000002</v>
      </c>
      <c r="H215" s="364">
        <f t="shared" si="33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1"/>
        <v>-262.9400000000004</v>
      </c>
      <c r="G216" s="363">
        <f t="shared" si="32"/>
        <v>13354.939999999999</v>
      </c>
      <c r="H216" s="364">
        <f t="shared" si="33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1"/>
        <v>-514.93999999999858</v>
      </c>
      <c r="G217" s="363">
        <f t="shared" ref="G217:G222" si="34">D217*C217</f>
        <v>13354.939999999999</v>
      </c>
      <c r="H217" s="364">
        <f t="shared" si="33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1"/>
        <v>-582.93999999999892</v>
      </c>
      <c r="G218" s="363">
        <f t="shared" si="34"/>
        <v>16522.939999999999</v>
      </c>
      <c r="H218" s="364">
        <f t="shared" si="33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1"/>
        <v>-292.93999999999801</v>
      </c>
      <c r="G219" s="363">
        <f t="shared" si="34"/>
        <v>16522.939999999999</v>
      </c>
      <c r="H219" s="364">
        <f t="shared" si="33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1"/>
        <v>-217.93999999999869</v>
      </c>
      <c r="G220" s="363">
        <f t="shared" si="34"/>
        <v>16522.939999999999</v>
      </c>
      <c r="H220" s="364">
        <f t="shared" si="33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1"/>
        <v>-92.93999999999869</v>
      </c>
      <c r="G221" s="363">
        <f t="shared" si="34"/>
        <v>16522.939999999999</v>
      </c>
      <c r="H221" s="364">
        <f t="shared" si="33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1"/>
        <v>-397.93999999999841</v>
      </c>
      <c r="G222" s="363">
        <f t="shared" si="34"/>
        <v>16522.939999999999</v>
      </c>
      <c r="H222" s="364">
        <f t="shared" si="33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1"/>
        <v>-27.939999999997411</v>
      </c>
      <c r="G223" s="363">
        <f t="shared" ref="G223:G245" si="35">D223*C223</f>
        <v>16522.939999999999</v>
      </c>
      <c r="H223" s="364">
        <f t="shared" si="33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1"/>
        <v>-142.9399999999994</v>
      </c>
      <c r="G224" s="363">
        <f t="shared" si="35"/>
        <v>16522.939999999999</v>
      </c>
      <c r="H224" s="364">
        <f t="shared" si="33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1"/>
        <v>-357.93999999999926</v>
      </c>
      <c r="G225" s="363">
        <f t="shared" si="35"/>
        <v>16522.939999999999</v>
      </c>
      <c r="H225" s="364">
        <f t="shared" si="33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1"/>
        <v>-442.94000000000011</v>
      </c>
      <c r="G226" s="363">
        <f t="shared" si="35"/>
        <v>16522.939999999999</v>
      </c>
      <c r="H226" s="364">
        <f t="shared" si="33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1"/>
        <v>-542.93999999999801</v>
      </c>
      <c r="G227" s="363">
        <f t="shared" si="35"/>
        <v>16522.939999999999</v>
      </c>
      <c r="H227" s="364">
        <f t="shared" si="33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1"/>
        <v>-224.94000000000014</v>
      </c>
      <c r="G228" s="363">
        <f t="shared" si="35"/>
        <v>16474.939999999999</v>
      </c>
      <c r="H228" s="364">
        <f t="shared" si="33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1"/>
        <v>-139.93999999999929</v>
      </c>
      <c r="G229" s="363">
        <f t="shared" si="35"/>
        <v>16474.939999999999</v>
      </c>
      <c r="H229" s="364">
        <f t="shared" si="33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1"/>
        <v>-847.93799999999919</v>
      </c>
      <c r="G230" s="363">
        <f t="shared" si="35"/>
        <v>19639.937999999998</v>
      </c>
      <c r="H230" s="364">
        <f t="shared" si="33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1"/>
        <v>-833.93799999999771</v>
      </c>
      <c r="G231" s="363">
        <f t="shared" si="35"/>
        <v>22757.937999999998</v>
      </c>
      <c r="H231" s="364">
        <f t="shared" si="33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1"/>
        <v>-840.93799999999885</v>
      </c>
      <c r="G232" s="363">
        <f t="shared" si="35"/>
        <v>22757.937999999998</v>
      </c>
      <c r="H232" s="364">
        <f t="shared" si="33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1"/>
        <v>-700.9379999999968</v>
      </c>
      <c r="G233" s="363">
        <f t="shared" si="35"/>
        <v>22757.937999999998</v>
      </c>
      <c r="H233" s="364">
        <f t="shared" si="33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1"/>
        <v>-1125.9439999999984</v>
      </c>
      <c r="G234" s="363">
        <f t="shared" si="35"/>
        <v>25837.944</v>
      </c>
      <c r="H234" s="364">
        <f t="shared" si="33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1"/>
        <v>-1205.9439999999995</v>
      </c>
      <c r="G235" s="363">
        <f t="shared" si="35"/>
        <v>25837.944</v>
      </c>
      <c r="H235" s="364">
        <f t="shared" si="33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1"/>
        <v>-965.94399999999894</v>
      </c>
      <c r="G236" s="363">
        <f t="shared" si="35"/>
        <v>25837.944</v>
      </c>
      <c r="H236" s="364">
        <f t="shared" si="33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1"/>
        <v>-1477.9439999999995</v>
      </c>
      <c r="G237" s="363">
        <f t="shared" si="35"/>
        <v>25837.944</v>
      </c>
      <c r="H237" s="364">
        <f t="shared" si="33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1"/>
        <v>-1773.936000000002</v>
      </c>
      <c r="G238" s="363">
        <f t="shared" si="35"/>
        <v>28845.936000000002</v>
      </c>
      <c r="H238" s="364">
        <f t="shared" si="33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1"/>
        <v>-1935.9360000000017</v>
      </c>
      <c r="G239" s="363">
        <f t="shared" si="35"/>
        <v>28845.936000000002</v>
      </c>
      <c r="H239" s="364">
        <f t="shared" si="33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1"/>
        <v>-1989.9360000000006</v>
      </c>
      <c r="G240" s="363">
        <f t="shared" si="35"/>
        <v>28845.936000000002</v>
      </c>
      <c r="H240" s="364">
        <f t="shared" si="33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1"/>
        <v>-2133.9360000000006</v>
      </c>
      <c r="G241" s="363">
        <f t="shared" si="35"/>
        <v>28845.936000000002</v>
      </c>
      <c r="H241" s="364">
        <f t="shared" si="33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1"/>
        <v>-2505.9399999999991</v>
      </c>
      <c r="G242" s="363">
        <f t="shared" si="35"/>
        <v>31785.94</v>
      </c>
      <c r="H242" s="364">
        <f t="shared" si="33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1"/>
        <v>-2945.94</v>
      </c>
      <c r="G243" s="363">
        <f t="shared" si="35"/>
        <v>31785.94</v>
      </c>
      <c r="H243" s="364">
        <f t="shared" si="33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1"/>
        <v>-2415.9399999999991</v>
      </c>
      <c r="G244" s="363">
        <f t="shared" si="35"/>
        <v>31785.94</v>
      </c>
      <c r="H244" s="364">
        <f t="shared" si="33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1"/>
        <v>-2785.94</v>
      </c>
      <c r="G245" s="363">
        <f t="shared" si="35"/>
        <v>31785.94</v>
      </c>
      <c r="H245" s="364">
        <f t="shared" si="33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6">C246*(E246-D246)</f>
        <v>-1145.9399999999996</v>
      </c>
      <c r="G246" s="363">
        <f t="shared" ref="G246:G251" si="37">D246*C246</f>
        <v>31785.94</v>
      </c>
      <c r="H246" s="364">
        <f t="shared" ref="H246:H251" si="38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6"/>
        <v>-520.01099999999701</v>
      </c>
      <c r="G247" s="363">
        <f t="shared" si="37"/>
        <v>28654.010999999999</v>
      </c>
      <c r="H247" s="364">
        <f t="shared" si="38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6"/>
        <v>-783.99999999999886</v>
      </c>
      <c r="G248" s="363">
        <f t="shared" si="37"/>
        <v>31764</v>
      </c>
      <c r="H248" s="364">
        <f t="shared" si="38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6"/>
        <v>350.64000000000027</v>
      </c>
      <c r="G249" s="363">
        <f t="shared" si="37"/>
        <v>15759.359999999999</v>
      </c>
      <c r="H249" s="364">
        <f t="shared" si="38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6"/>
        <v>-398.86400000000037</v>
      </c>
      <c r="G250" s="363">
        <f t="shared" si="37"/>
        <v>25214.864000000001</v>
      </c>
      <c r="H250" s="364">
        <f t="shared" si="38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6"/>
        <v>1280.8600000000013</v>
      </c>
      <c r="G251" s="363">
        <f t="shared" si="37"/>
        <v>12271.14</v>
      </c>
      <c r="H251" s="364">
        <f t="shared" si="38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39">C252*(E252-D252)</f>
        <v>648.8599999999991</v>
      </c>
      <c r="G252" s="363">
        <f t="shared" ref="G252:G258" si="40">D252*C252</f>
        <v>12271.14</v>
      </c>
      <c r="H252" s="364">
        <f t="shared" ref="H252:H258" si="41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39"/>
        <v>1108.8599999999985</v>
      </c>
      <c r="G253" s="363">
        <f t="shared" si="40"/>
        <v>12211.14</v>
      </c>
      <c r="H253" s="364">
        <f t="shared" si="41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39"/>
        <v>1467.7889999999991</v>
      </c>
      <c r="G254" s="363">
        <f t="shared" si="40"/>
        <v>8789.2109999999993</v>
      </c>
      <c r="H254" s="364">
        <f t="shared" si="41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39"/>
        <v>1645.7100000000005</v>
      </c>
      <c r="G255" s="363">
        <f t="shared" si="40"/>
        <v>5310.29</v>
      </c>
      <c r="H255" s="364">
        <f t="shared" si="41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39"/>
        <v>1537.7099999999996</v>
      </c>
      <c r="G256" s="363">
        <f t="shared" si="40"/>
        <v>8728.2900000000009</v>
      </c>
      <c r="H256" s="364">
        <f t="shared" si="41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39"/>
        <v>1754.0499999999997</v>
      </c>
      <c r="G257" s="363">
        <f t="shared" si="40"/>
        <v>1717.95</v>
      </c>
      <c r="H257" s="364">
        <f t="shared" si="41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39"/>
        <v>1742.0399999999997</v>
      </c>
      <c r="G258" s="363">
        <f t="shared" si="40"/>
        <v>8673.9599999999991</v>
      </c>
      <c r="H258" s="364">
        <f t="shared" si="41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2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2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2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3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2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3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2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3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2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3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2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3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2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3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2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3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2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3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2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3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2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3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2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3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2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3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2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3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2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3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2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3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2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3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2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2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2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30" priority="127">
      <formula>F141&gt;0</formula>
    </cfRule>
    <cfRule type="expression" dxfId="2029" priority="128">
      <formula>F141&lt;0</formula>
    </cfRule>
  </conditionalFormatting>
  <conditionalFormatting sqref="F198:F211 F214:F258 F261:F262">
    <cfRule type="expression" dxfId="2028" priority="123">
      <formula>F198&gt;0</formula>
    </cfRule>
    <cfRule type="expression" dxfId="2027" priority="124">
      <formula>F198&lt;0</formula>
    </cfRule>
  </conditionalFormatting>
  <conditionalFormatting sqref="F198:F211 F214:F258 F261:F262">
    <cfRule type="expression" dxfId="2026" priority="125">
      <formula>F198&gt;0</formula>
    </cfRule>
    <cfRule type="expression" dxfId="2025" priority="126">
      <formula>F198&lt;0</formula>
    </cfRule>
  </conditionalFormatting>
  <conditionalFormatting sqref="H193:H211 H214:H258 H261:H262">
    <cfRule type="expression" dxfId="2024" priority="121">
      <formula>H193&gt;0</formula>
    </cfRule>
    <cfRule type="expression" dxfId="2023" priority="122">
      <formula>H193&lt;0</formula>
    </cfRule>
  </conditionalFormatting>
  <conditionalFormatting sqref="F189:F192">
    <cfRule type="expression" dxfId="2022" priority="115">
      <formula>F189&gt;0</formula>
    </cfRule>
    <cfRule type="expression" dxfId="2021" priority="116">
      <formula>F189&lt;0</formula>
    </cfRule>
  </conditionalFormatting>
  <conditionalFormatting sqref="H189:H192">
    <cfRule type="expression" dxfId="2020" priority="113">
      <formula>H189&gt;0</formula>
    </cfRule>
    <cfRule type="expression" dxfId="2019" priority="114">
      <formula>H189&lt;0</formula>
    </cfRule>
  </conditionalFormatting>
  <conditionalFormatting sqref="Q8">
    <cfRule type="expression" dxfId="2018" priority="109">
      <formula>Q8&gt;0</formula>
    </cfRule>
    <cfRule type="expression" dxfId="2017" priority="110">
      <formula>Q8&lt;0</formula>
    </cfRule>
  </conditionalFormatting>
  <conditionalFormatting sqref="Q7">
    <cfRule type="expression" dxfId="2016" priority="111">
      <formula>Q7&gt;0</formula>
    </cfRule>
    <cfRule type="expression" dxfId="2015" priority="112">
      <formula>Q7&lt;0</formula>
    </cfRule>
  </conditionalFormatting>
  <conditionalFormatting sqref="F212">
    <cfRule type="expression" dxfId="2014" priority="105">
      <formula>F212&gt;0</formula>
    </cfRule>
    <cfRule type="expression" dxfId="2013" priority="106">
      <formula>F212&lt;0</formula>
    </cfRule>
  </conditionalFormatting>
  <conditionalFormatting sqref="F212">
    <cfRule type="expression" dxfId="2012" priority="107">
      <formula>F212&gt;0</formula>
    </cfRule>
    <cfRule type="expression" dxfId="2011" priority="108">
      <formula>F212&lt;0</formula>
    </cfRule>
  </conditionalFormatting>
  <conditionalFormatting sqref="H212">
    <cfRule type="expression" dxfId="2010" priority="103">
      <formula>H212&gt;0</formula>
    </cfRule>
    <cfRule type="expression" dxfId="2009" priority="104">
      <formula>H212&lt;0</formula>
    </cfRule>
  </conditionalFormatting>
  <conditionalFormatting sqref="F213">
    <cfRule type="expression" dxfId="2008" priority="99">
      <formula>F213&gt;0</formula>
    </cfRule>
    <cfRule type="expression" dxfId="2007" priority="100">
      <formula>F213&lt;0</formula>
    </cfRule>
  </conditionalFormatting>
  <conditionalFormatting sqref="F213">
    <cfRule type="expression" dxfId="2006" priority="101">
      <formula>F213&gt;0</formula>
    </cfRule>
    <cfRule type="expression" dxfId="2005" priority="102">
      <formula>F213&lt;0</formula>
    </cfRule>
  </conditionalFormatting>
  <conditionalFormatting sqref="H213">
    <cfRule type="expression" dxfId="2004" priority="97">
      <formula>H213&gt;0</formula>
    </cfRule>
    <cfRule type="expression" dxfId="2003" priority="98">
      <formula>H213&lt;0</formula>
    </cfRule>
  </conditionalFormatting>
  <conditionalFormatting sqref="F259:F260">
    <cfRule type="expression" dxfId="2002" priority="93">
      <formula>F259&gt;0</formula>
    </cfRule>
    <cfRule type="expression" dxfId="2001" priority="94">
      <formula>F259&lt;0</formula>
    </cfRule>
  </conditionalFormatting>
  <conditionalFormatting sqref="F259:F260">
    <cfRule type="expression" dxfId="2000" priority="95">
      <formula>F259&gt;0</formula>
    </cfRule>
    <cfRule type="expression" dxfId="1999" priority="96">
      <formula>F259&lt;0</formula>
    </cfRule>
  </conditionalFormatting>
  <conditionalFormatting sqref="H259:H260">
    <cfRule type="expression" dxfId="1998" priority="91">
      <formula>H259&gt;0</formula>
    </cfRule>
    <cfRule type="expression" dxfId="1997" priority="92">
      <formula>H259&lt;0</formula>
    </cfRule>
  </conditionalFormatting>
  <conditionalFormatting sqref="F66:F81">
    <cfRule type="expression" dxfId="1996" priority="89">
      <formula>F66&gt;0</formula>
    </cfRule>
    <cfRule type="expression" dxfId="1995" priority="90">
      <formula>F66&lt;0</formula>
    </cfRule>
  </conditionalFormatting>
  <conditionalFormatting sqref="H66:H81">
    <cfRule type="expression" dxfId="1994" priority="87">
      <formula>H66&gt;0</formula>
    </cfRule>
    <cfRule type="expression" dxfId="1993" priority="88">
      <formula>H66&lt;0</formula>
    </cfRule>
  </conditionalFormatting>
  <conditionalFormatting sqref="Q10">
    <cfRule type="expression" dxfId="1992" priority="85">
      <formula>Q10&gt;0</formula>
    </cfRule>
    <cfRule type="expression" dxfId="1991" priority="86">
      <formula>Q10&lt;0</formula>
    </cfRule>
  </conditionalFormatting>
  <conditionalFormatting sqref="J76">
    <cfRule type="expression" dxfId="1990" priority="83">
      <formula>J76&gt;0</formula>
    </cfRule>
    <cfRule type="expression" dxfId="1989" priority="84">
      <formula>J76&lt;0</formula>
    </cfRule>
  </conditionalFormatting>
  <conditionalFormatting sqref="F83:F91">
    <cfRule type="expression" dxfId="1988" priority="77">
      <formula>F83&gt;0</formula>
    </cfRule>
    <cfRule type="expression" dxfId="1987" priority="78">
      <formula>F83&lt;0</formula>
    </cfRule>
  </conditionalFormatting>
  <conditionalFormatting sqref="H83:H91">
    <cfRule type="expression" dxfId="1986" priority="75">
      <formula>H83&gt;0</formula>
    </cfRule>
    <cfRule type="expression" dxfId="1985" priority="76">
      <formula>H83&lt;0</formula>
    </cfRule>
  </conditionalFormatting>
  <conditionalFormatting sqref="R4">
    <cfRule type="expression" dxfId="1984" priority="73">
      <formula>R4&gt;0</formula>
    </cfRule>
    <cfRule type="expression" dxfId="1983" priority="74">
      <formula>R4&lt;0</formula>
    </cfRule>
  </conditionalFormatting>
  <conditionalFormatting sqref="Q9">
    <cfRule type="expression" dxfId="1982" priority="71">
      <formula>Q9&gt;0</formula>
    </cfRule>
    <cfRule type="expression" dxfId="1981" priority="72">
      <formula>Q9&lt;0</formula>
    </cfRule>
  </conditionalFormatting>
  <conditionalFormatting sqref="F92:F115">
    <cfRule type="expression" dxfId="1980" priority="67">
      <formula>F92&gt;0</formula>
    </cfRule>
    <cfRule type="expression" dxfId="1979" priority="68">
      <formula>F92&lt;0</formula>
    </cfRule>
  </conditionalFormatting>
  <conditionalFormatting sqref="H92:H115">
    <cfRule type="expression" dxfId="1978" priority="65">
      <formula>H92&gt;0</formula>
    </cfRule>
    <cfRule type="expression" dxfId="1977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76" priority="61">
      <formula>F116&gt;0</formula>
    </cfRule>
    <cfRule type="expression" dxfId="1975" priority="62">
      <formula>F116&lt;0</formula>
    </cfRule>
  </conditionalFormatting>
  <conditionalFormatting sqref="H116:H140">
    <cfRule type="expression" dxfId="1974" priority="59">
      <formula>H116&gt;0</formula>
    </cfRule>
    <cfRule type="expression" dxfId="1973" priority="60">
      <formula>H116&lt;0</formula>
    </cfRule>
  </conditionalFormatting>
  <conditionalFormatting sqref="H150:H151 F150:F151">
    <cfRule type="expression" dxfId="1972" priority="41">
      <formula>F150&gt;0</formula>
    </cfRule>
    <cfRule type="expression" dxfId="1971" priority="42">
      <formula>F150&lt;0</formula>
    </cfRule>
  </conditionalFormatting>
  <conditionalFormatting sqref="H145:H149 F145:F149">
    <cfRule type="expression" dxfId="1970" priority="39">
      <formula>F145&gt;0</formula>
    </cfRule>
    <cfRule type="expression" dxfId="1969" priority="40">
      <formula>F145&lt;0</formula>
    </cfRule>
  </conditionalFormatting>
  <conditionalFormatting sqref="F82">
    <cfRule type="expression" dxfId="1968" priority="37">
      <formula>F82&gt;0</formula>
    </cfRule>
    <cfRule type="expression" dxfId="1967" priority="38">
      <formula>F82&lt;0</formula>
    </cfRule>
  </conditionalFormatting>
  <conditionalFormatting sqref="H82">
    <cfRule type="expression" dxfId="1966" priority="35">
      <formula>H82&gt;0</formula>
    </cfRule>
    <cfRule type="expression" dxfId="1965" priority="36">
      <formula>H82&lt;0</formula>
    </cfRule>
  </conditionalFormatting>
  <conditionalFormatting sqref="F173:F175 H173:H175">
    <cfRule type="expression" dxfId="1964" priority="33">
      <formula>F173&gt;0</formula>
    </cfRule>
    <cfRule type="expression" dxfId="1963" priority="34">
      <formula>F173&lt;0</formula>
    </cfRule>
  </conditionalFormatting>
  <conditionalFormatting sqref="F162:F166 H162:H166">
    <cfRule type="expression" dxfId="1962" priority="29">
      <formula>F162&gt;0</formula>
    </cfRule>
    <cfRule type="expression" dxfId="1961" priority="30">
      <formula>F162&lt;0</formula>
    </cfRule>
  </conditionalFormatting>
  <conditionalFormatting sqref="F159:F161 H159:H161">
    <cfRule type="expression" dxfId="1960" priority="25">
      <formula>F159&gt;0</formula>
    </cfRule>
    <cfRule type="expression" dxfId="1959" priority="26">
      <formula>F159&lt;0</formula>
    </cfRule>
  </conditionalFormatting>
  <conditionalFormatting sqref="F156:F158 H156:H158">
    <cfRule type="expression" dxfId="1958" priority="23">
      <formula>F156&gt;0</formula>
    </cfRule>
    <cfRule type="expression" dxfId="1957" priority="24">
      <formula>F156&lt;0</formula>
    </cfRule>
  </conditionalFormatting>
  <conditionalFormatting sqref="F155 H155">
    <cfRule type="expression" dxfId="1956" priority="21">
      <formula>F155&gt;0</formula>
    </cfRule>
    <cfRule type="expression" dxfId="1955" priority="22">
      <formula>F155&lt;0</formula>
    </cfRule>
  </conditionalFormatting>
  <conditionalFormatting sqref="F168:F170 H168:H170 K66:K170">
    <cfRule type="expression" dxfId="1954" priority="19">
      <formula>F66&gt;0</formula>
    </cfRule>
    <cfRule type="expression" dxfId="1953" priority="20">
      <formula>F66&lt;0</formula>
    </cfRule>
  </conditionalFormatting>
  <conditionalFormatting sqref="F167 H167">
    <cfRule type="expression" dxfId="1952" priority="17">
      <formula>F167&gt;0</formula>
    </cfRule>
    <cfRule type="expression" dxfId="1951" priority="18">
      <formula>F167&lt;0</formula>
    </cfRule>
  </conditionalFormatting>
  <conditionalFormatting sqref="F171:F172 H171:H172 K171:K172">
    <cfRule type="expression" dxfId="1950" priority="15">
      <formula>F171&gt;0</formula>
    </cfRule>
    <cfRule type="expression" dxfId="1949" priority="16">
      <formula>F171&lt;0</formula>
    </cfRule>
  </conditionalFormatting>
  <conditionalFormatting sqref="F178:F180 H178:H180 K178:K180">
    <cfRule type="expression" dxfId="1948" priority="11">
      <formula>F178&gt;0</formula>
    </cfRule>
    <cfRule type="expression" dxfId="1947" priority="12">
      <formula>F178&lt;0</formula>
    </cfRule>
  </conditionalFormatting>
  <conditionalFormatting sqref="F176:F177 H176:H177 K176:K177">
    <cfRule type="expression" dxfId="1946" priority="9">
      <formula>F176&gt;0</formula>
    </cfRule>
    <cfRule type="expression" dxfId="1945" priority="10">
      <formula>F176&lt;0</formula>
    </cfRule>
  </conditionalFormatting>
  <conditionalFormatting sqref="F184:F185 H184:H185 K184:K185">
    <cfRule type="expression" dxfId="1944" priority="5">
      <formula>F184&gt;0</formula>
    </cfRule>
    <cfRule type="expression" dxfId="1943" priority="6">
      <formula>F184&lt;0</formula>
    </cfRule>
  </conditionalFormatting>
  <conditionalFormatting sqref="F182:F183 H182:H183 K182:K183">
    <cfRule type="expression" dxfId="1942" priority="3">
      <formula>F182&gt;0</formula>
    </cfRule>
    <cfRule type="expression" dxfId="1941" priority="4">
      <formula>F182&lt;0</formula>
    </cfRule>
  </conditionalFormatting>
  <conditionalFormatting sqref="F181 H181 K181">
    <cfRule type="expression" dxfId="1940" priority="1">
      <formula>F181&gt;0</formula>
    </cfRule>
    <cfRule type="expression" dxfId="1939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8" priority="31">
      <formula>Q7&gt;0</formula>
    </cfRule>
    <cfRule type="expression" dxfId="1937" priority="32">
      <formula>Q7&lt;0</formula>
    </cfRule>
  </conditionalFormatting>
  <conditionalFormatting sqref="Q8">
    <cfRule type="expression" dxfId="1936" priority="29">
      <formula>Q8&gt;0</formula>
    </cfRule>
    <cfRule type="expression" dxfId="1935" priority="30">
      <formula>Q8&lt;0</formula>
    </cfRule>
  </conditionalFormatting>
  <conditionalFormatting sqref="F62:F65">
    <cfRule type="expression" dxfId="1934" priority="21">
      <formula>F62&gt;0</formula>
    </cfRule>
    <cfRule type="expression" dxfId="1933" priority="22">
      <formula>F62&lt;0</formula>
    </cfRule>
  </conditionalFormatting>
  <conditionalFormatting sqref="F66:F74 F78:F98 F102:F106">
    <cfRule type="expression" dxfId="1932" priority="17">
      <formula>F66&gt;0</formula>
    </cfRule>
    <cfRule type="expression" dxfId="1931" priority="18">
      <formula>F66&lt;0</formula>
    </cfRule>
  </conditionalFormatting>
  <conditionalFormatting sqref="F66:F74 F78:F98 F102:F106">
    <cfRule type="expression" dxfId="1930" priority="19">
      <formula>F66&gt;0</formula>
    </cfRule>
    <cfRule type="expression" dxfId="1929" priority="20">
      <formula>F66&lt;0</formula>
    </cfRule>
  </conditionalFormatting>
  <conditionalFormatting sqref="H62:H74 H78:H98 H102:H106">
    <cfRule type="expression" dxfId="1928" priority="15">
      <formula>H62&gt;0</formula>
    </cfRule>
    <cfRule type="expression" dxfId="1927" priority="16">
      <formula>H62&lt;0</formula>
    </cfRule>
  </conditionalFormatting>
  <conditionalFormatting sqref="F57:F61">
    <cfRule type="expression" dxfId="1926" priority="13">
      <formula>F57&gt;0</formula>
    </cfRule>
    <cfRule type="expression" dxfId="1925" priority="14">
      <formula>F57&lt;0</formula>
    </cfRule>
  </conditionalFormatting>
  <conditionalFormatting sqref="H57:H61">
    <cfRule type="expression" dxfId="1924" priority="11">
      <formula>H57&gt;0</formula>
    </cfRule>
    <cfRule type="expression" dxfId="1923" priority="12">
      <formula>H57&lt;0</formula>
    </cfRule>
  </conditionalFormatting>
  <conditionalFormatting sqref="F75:F77">
    <cfRule type="expression" dxfId="1922" priority="7">
      <formula>F75&gt;0</formula>
    </cfRule>
    <cfRule type="expression" dxfId="1921" priority="8">
      <formula>F75&lt;0</formula>
    </cfRule>
  </conditionalFormatting>
  <conditionalFormatting sqref="F75:F77">
    <cfRule type="expression" dxfId="1920" priority="9">
      <formula>F75&gt;0</formula>
    </cfRule>
    <cfRule type="expression" dxfId="1919" priority="10">
      <formula>F75&lt;0</formula>
    </cfRule>
  </conditionalFormatting>
  <conditionalFormatting sqref="H75:H77">
    <cfRule type="expression" dxfId="1918" priority="5">
      <formula>H75&gt;0</formula>
    </cfRule>
    <cfRule type="expression" dxfId="1917" priority="6">
      <formula>H75&lt;0</formula>
    </cfRule>
  </conditionalFormatting>
  <conditionalFormatting sqref="F22:F30">
    <cfRule type="expression" dxfId="1916" priority="3">
      <formula>F22&gt;0</formula>
    </cfRule>
    <cfRule type="expression" dxfId="1915" priority="4">
      <formula>F22&lt;0</formula>
    </cfRule>
  </conditionalFormatting>
  <conditionalFormatting sqref="F99:F101">
    <cfRule type="expression" dxfId="1914" priority="1">
      <formula>F99&gt;0</formula>
    </cfRule>
    <cfRule type="expression" dxfId="19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12" priority="25">
      <formula>F30&gt;0</formula>
    </cfRule>
    <cfRule type="expression" dxfId="1911" priority="26">
      <formula>F30&lt;0</formula>
    </cfRule>
  </conditionalFormatting>
  <conditionalFormatting sqref="Q7">
    <cfRule type="expression" dxfId="1910" priority="23">
      <formula>Q7&gt;0</formula>
    </cfRule>
    <cfRule type="expression" dxfId="1909" priority="24">
      <formula>Q7&lt;0</formula>
    </cfRule>
  </conditionalFormatting>
  <conditionalFormatting sqref="Q8">
    <cfRule type="expression" dxfId="1908" priority="21">
      <formula>Q8&gt;0</formula>
    </cfRule>
    <cfRule type="expression" dxfId="1907" priority="22">
      <formula>Q8&lt;0</formula>
    </cfRule>
  </conditionalFormatting>
  <conditionalFormatting sqref="M74">
    <cfRule type="expression" dxfId="1906" priority="15">
      <formula>M74&gt;0</formula>
    </cfRule>
    <cfRule type="expression" dxfId="1905" priority="16">
      <formula>M74&lt;0</formula>
    </cfRule>
  </conditionalFormatting>
  <conditionalFormatting sqref="F113:F149 H113:H149">
    <cfRule type="expression" dxfId="1904" priority="13">
      <formula>F113&gt;0</formula>
    </cfRule>
    <cfRule type="expression" dxfId="1903" priority="14">
      <formula>F113&lt;0</formula>
    </cfRule>
  </conditionalFormatting>
  <conditionalFormatting sqref="F105:F112">
    <cfRule type="expression" dxfId="1902" priority="11">
      <formula>F105&gt;0</formula>
    </cfRule>
    <cfRule type="expression" dxfId="1901" priority="12">
      <formula>F105&lt;0</formula>
    </cfRule>
  </conditionalFormatting>
  <conditionalFormatting sqref="H105:H112">
    <cfRule type="expression" dxfId="1900" priority="9">
      <formula>H105&gt;0</formula>
    </cfRule>
    <cfRule type="expression" dxfId="1899" priority="10">
      <formula>H105&lt;0</formula>
    </cfRule>
  </conditionalFormatting>
  <conditionalFormatting sqref="Q10">
    <cfRule type="expression" dxfId="1898" priority="7">
      <formula>Q10&gt;0</formula>
    </cfRule>
    <cfRule type="expression" dxfId="1897" priority="8">
      <formula>Q10&lt;0</formula>
    </cfRule>
  </conditionalFormatting>
  <conditionalFormatting sqref="F25:F29">
    <cfRule type="expression" dxfId="1896" priority="5">
      <formula>F25&gt;0</formula>
    </cfRule>
    <cfRule type="expression" dxfId="1895" priority="6">
      <formula>F25&lt;0</formula>
    </cfRule>
  </conditionalFormatting>
  <conditionalFormatting sqref="H25:H29">
    <cfRule type="expression" dxfId="1894" priority="3">
      <formula>H25&gt;0</formula>
    </cfRule>
    <cfRule type="expression" dxfId="1893" priority="4">
      <formula>H25&lt;0</formula>
    </cfRule>
  </conditionalFormatting>
  <conditionalFormatting sqref="J26:J35">
    <cfRule type="expression" dxfId="1892" priority="1">
      <formula>J26&gt;0</formula>
    </cfRule>
    <cfRule type="expression" dxfId="189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1241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3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3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90" priority="47">
      <formula>F7&gt;0</formula>
    </cfRule>
    <cfRule type="expression" dxfId="1889" priority="48">
      <formula>F7&lt;0</formula>
    </cfRule>
  </conditionalFormatting>
  <conditionalFormatting sqref="Q8">
    <cfRule type="expression" dxfId="1888" priority="45">
      <formula>Q8&gt;0</formula>
    </cfRule>
    <cfRule type="expression" dxfId="1887" priority="46">
      <formula>Q8&lt;0</formula>
    </cfRule>
  </conditionalFormatting>
  <conditionalFormatting sqref="F41:F60">
    <cfRule type="expression" dxfId="1886" priority="43">
      <formula>F41&gt;0</formula>
    </cfRule>
    <cfRule type="expression" dxfId="1885" priority="44">
      <formula>F41&lt;0</formula>
    </cfRule>
  </conditionalFormatting>
  <conditionalFormatting sqref="H41:H60">
    <cfRule type="expression" dxfId="1884" priority="41">
      <formula>H41&gt;0</formula>
    </cfRule>
    <cfRule type="expression" dxfId="1883" priority="42">
      <formula>H41&lt;0</formula>
    </cfRule>
  </conditionalFormatting>
  <conditionalFormatting sqref="Q10">
    <cfRule type="expression" dxfId="1882" priority="35">
      <formula>Q10&gt;0</formula>
    </cfRule>
    <cfRule type="expression" dxfId="1881" priority="36">
      <formula>Q10&lt;0</formula>
    </cfRule>
  </conditionalFormatting>
  <conditionalFormatting sqref="J36:J60">
    <cfRule type="expression" dxfId="1880" priority="33">
      <formula>J36&gt;0</formula>
    </cfRule>
    <cfRule type="expression" dxfId="1879" priority="34">
      <formula>J36&lt;0</formula>
    </cfRule>
  </conditionalFormatting>
  <conditionalFormatting sqref="K36:K49">
    <cfRule type="expression" dxfId="1878" priority="31">
      <formula>K36&gt;0</formula>
    </cfRule>
    <cfRule type="expression" dxfId="1877" priority="32">
      <formula>K36&lt;0</formula>
    </cfRule>
  </conditionalFormatting>
  <conditionalFormatting sqref="L36:L49">
    <cfRule type="expression" dxfId="1876" priority="29">
      <formula>L36&gt;0</formula>
    </cfRule>
    <cfRule type="expression" dxfId="1875" priority="30">
      <formula>L36&lt;0</formula>
    </cfRule>
  </conditionalFormatting>
  <conditionalFormatting sqref="F114:F135">
    <cfRule type="expression" dxfId="1874" priority="27">
      <formula>F114&gt;0</formula>
    </cfRule>
    <cfRule type="expression" dxfId="1873" priority="28">
      <formula>F114&lt;0</formula>
    </cfRule>
  </conditionalFormatting>
  <conditionalFormatting sqref="H114:H135">
    <cfRule type="expression" dxfId="1872" priority="25">
      <formula>H114&gt;0</formula>
    </cfRule>
    <cfRule type="expression" dxfId="1871" priority="26">
      <formula>H114&lt;0</formula>
    </cfRule>
  </conditionalFormatting>
  <conditionalFormatting sqref="J114:J127">
    <cfRule type="expression" dxfId="1870" priority="23">
      <formula>J114&gt;0</formula>
    </cfRule>
    <cfRule type="expression" dxfId="1869" priority="24">
      <formula>J114&lt;0</formula>
    </cfRule>
  </conditionalFormatting>
  <conditionalFormatting sqref="K114:K127">
    <cfRule type="expression" dxfId="1868" priority="21">
      <formula>K114&gt;0</formula>
    </cfRule>
    <cfRule type="expression" dxfId="1867" priority="22">
      <formula>K114&lt;0</formula>
    </cfRule>
  </conditionalFormatting>
  <conditionalFormatting sqref="L114:L127">
    <cfRule type="expression" dxfId="1866" priority="19">
      <formula>L114&gt;0</formula>
    </cfRule>
    <cfRule type="expression" dxfId="1865" priority="20">
      <formula>L114&lt;0</formula>
    </cfRule>
  </conditionalFormatting>
  <conditionalFormatting sqref="F36:F40">
    <cfRule type="expression" dxfId="1864" priority="17">
      <formula>F36&gt;0</formula>
    </cfRule>
    <cfRule type="expression" dxfId="1863" priority="18">
      <formula>F36&lt;0</formula>
    </cfRule>
  </conditionalFormatting>
  <conditionalFormatting sqref="H36:H40">
    <cfRule type="expression" dxfId="1862" priority="15">
      <formula>H36&gt;0</formula>
    </cfRule>
    <cfRule type="expression" dxfId="1861" priority="16">
      <formula>H36&lt;0</formula>
    </cfRule>
  </conditionalFormatting>
  <conditionalFormatting sqref="F61:F62">
    <cfRule type="expression" dxfId="1860" priority="13">
      <formula>F61&gt;0</formula>
    </cfRule>
    <cfRule type="expression" dxfId="1859" priority="14">
      <formula>F61&lt;0</formula>
    </cfRule>
  </conditionalFormatting>
  <conditionalFormatting sqref="H61:H62">
    <cfRule type="expression" dxfId="1858" priority="11">
      <formula>H61&gt;0</formula>
    </cfRule>
    <cfRule type="expression" dxfId="1857" priority="12">
      <formula>H61&lt;0</formula>
    </cfRule>
  </conditionalFormatting>
  <conditionalFormatting sqref="J61:J62">
    <cfRule type="expression" dxfId="1856" priority="9">
      <formula>J61&gt;0</formula>
    </cfRule>
    <cfRule type="expression" dxfId="1855" priority="10">
      <formula>J61&lt;0</formula>
    </cfRule>
  </conditionalFormatting>
  <conditionalFormatting sqref="J74:J75 H74:H75 F74:F75">
    <cfRule type="expression" dxfId="1854" priority="7">
      <formula>F74&gt;0</formula>
    </cfRule>
    <cfRule type="expression" dxfId="1853" priority="8">
      <formula>F74&lt;0</formula>
    </cfRule>
  </conditionalFormatting>
  <conditionalFormatting sqref="J79:J82 F79:F83 H79:H83">
    <cfRule type="expression" dxfId="1852" priority="3">
      <formula>F79&gt;0</formula>
    </cfRule>
    <cfRule type="expression" dxfId="1851" priority="4">
      <formula>F79&lt;0</formula>
    </cfRule>
  </conditionalFormatting>
  <conditionalFormatting sqref="J84:J86 F84:F86 H84:H86">
    <cfRule type="expression" dxfId="1850" priority="1">
      <formula>F84&gt;0</formula>
    </cfRule>
    <cfRule type="expression" dxfId="184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92.057000000000002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92.9</v>
      </c>
      <c r="R4" s="495">
        <v>-4.0000000000000001E-3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9290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84.299999999999272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84.299999999999272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9.1573698903939151E-3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7.3196986006458555E-3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19.557894736842105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33</v>
      </c>
      <c r="O19" s="81">
        <v>1.1000000000000001</v>
      </c>
      <c r="P19" s="81">
        <f>O19*$Q$4</f>
        <v>102.19000000000001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101.26100000000001</v>
      </c>
      <c r="W20" s="134"/>
    </row>
    <row r="21" spans="1:23" x14ac:dyDescent="0.25">
      <c r="O21" s="81">
        <v>1.08</v>
      </c>
      <c r="P21" s="81">
        <f t="shared" si="0"/>
        <v>100.33200000000001</v>
      </c>
      <c r="W21" s="134"/>
    </row>
    <row r="22" spans="1:23" x14ac:dyDescent="0.25">
      <c r="O22" s="81">
        <v>1.07</v>
      </c>
      <c r="P22" s="81">
        <f t="shared" si="0"/>
        <v>99.403000000000006</v>
      </c>
      <c r="W22" s="134"/>
    </row>
    <row r="23" spans="1:23" x14ac:dyDescent="0.25">
      <c r="O23" s="81">
        <v>1.06</v>
      </c>
      <c r="P23" s="81">
        <f t="shared" si="0"/>
        <v>98.474000000000018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97.545000000000016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96.616000000000014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95.687000000000012</v>
      </c>
      <c r="W26" s="134"/>
    </row>
    <row r="27" spans="1:23" x14ac:dyDescent="0.25">
      <c r="B27" s="18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94.75800000000001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93.829000000000008</v>
      </c>
      <c r="W28" s="134"/>
    </row>
    <row r="29" spans="1:23" x14ac:dyDescent="0.25">
      <c r="B29" s="18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92.9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91.971000000000004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91.042000000000002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90.113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89.183999999999997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88.254999999999995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87.325999999999993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86.397000000000006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85.468000000000004</v>
      </c>
      <c r="W37" s="134"/>
    </row>
    <row r="38" spans="1:23" x14ac:dyDescent="0.25">
      <c r="A38">
        <v>0</v>
      </c>
      <c r="B38" s="18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222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84.539000000000001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3">
        <f t="shared" si="4"/>
        <v>809.30000000000041</v>
      </c>
      <c r="G39" s="39">
        <f t="shared" si="5"/>
        <v>9223.6999999999989</v>
      </c>
      <c r="H39" s="222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83.610000000000014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3">
        <f t="shared" si="4"/>
        <v>874.30000000000086</v>
      </c>
      <c r="G40" s="39">
        <f t="shared" si="5"/>
        <v>9223.6999999999989</v>
      </c>
      <c r="H40" s="222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222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222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8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222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48" priority="25">
      <formula>F52&gt;0</formula>
    </cfRule>
    <cfRule type="expression" dxfId="1847" priority="26">
      <formula>F52&lt;0</formula>
    </cfRule>
  </conditionalFormatting>
  <conditionalFormatting sqref="Q7">
    <cfRule type="expression" dxfId="1846" priority="23">
      <formula>Q7&gt;0</formula>
    </cfRule>
    <cfRule type="expression" dxfId="1845" priority="24">
      <formula>Q7&lt;0</formula>
    </cfRule>
  </conditionalFormatting>
  <conditionalFormatting sqref="Q8">
    <cfRule type="expression" dxfId="1844" priority="21">
      <formula>Q8&gt;0</formula>
    </cfRule>
    <cfRule type="expression" dxfId="1843" priority="22">
      <formula>Q8&lt;0</formula>
    </cfRule>
  </conditionalFormatting>
  <conditionalFormatting sqref="F25:F37 F43:F51">
    <cfRule type="expression" dxfId="1842" priority="19">
      <formula>F25&gt;0</formula>
    </cfRule>
    <cfRule type="expression" dxfId="1841" priority="20">
      <formula>F25&lt;0</formula>
    </cfRule>
  </conditionalFormatting>
  <conditionalFormatting sqref="H25:H37 H41:H51">
    <cfRule type="expression" dxfId="1840" priority="17">
      <formula>H25&gt;0</formula>
    </cfRule>
    <cfRule type="expression" dxfId="1839" priority="18">
      <formula>H25&lt;0</formula>
    </cfRule>
  </conditionalFormatting>
  <conditionalFormatting sqref="F89:F110">
    <cfRule type="expression" dxfId="1838" priority="15">
      <formula>F89&gt;0</formula>
    </cfRule>
    <cfRule type="expression" dxfId="1837" priority="16">
      <formula>F89&lt;0</formula>
    </cfRule>
  </conditionalFormatting>
  <conditionalFormatting sqref="H89:H110">
    <cfRule type="expression" dxfId="1836" priority="13">
      <formula>H89&gt;0</formula>
    </cfRule>
    <cfRule type="expression" dxfId="1835" priority="14">
      <formula>H89&lt;0</formula>
    </cfRule>
  </conditionalFormatting>
  <conditionalFormatting sqref="Q10">
    <cfRule type="expression" dxfId="1834" priority="11">
      <formula>Q10&gt;0</formula>
    </cfRule>
    <cfRule type="expression" dxfId="1833" priority="12">
      <formula>Q10&lt;0</formula>
    </cfRule>
  </conditionalFormatting>
  <conditionalFormatting sqref="J25:J38">
    <cfRule type="expression" dxfId="1832" priority="9">
      <formula>J25&gt;0</formula>
    </cfRule>
    <cfRule type="expression" dxfId="1831" priority="10">
      <formula>J25&lt;0</formula>
    </cfRule>
  </conditionalFormatting>
  <conditionalFormatting sqref="K25:K38">
    <cfRule type="expression" dxfId="1830" priority="7">
      <formula>K25&gt;0</formula>
    </cfRule>
    <cfRule type="expression" dxfId="1829" priority="8">
      <formula>K25&lt;0</formula>
    </cfRule>
  </conditionalFormatting>
  <conditionalFormatting sqref="F38:F42">
    <cfRule type="expression" dxfId="1828" priority="3">
      <formula>F38&gt;0</formula>
    </cfRule>
    <cfRule type="expression" dxfId="1827" priority="4">
      <formula>F38&lt;0</formula>
    </cfRule>
  </conditionalFormatting>
  <conditionalFormatting sqref="H38:H40">
    <cfRule type="expression" dxfId="1826" priority="1">
      <formula>H38&gt;0</formula>
    </cfRule>
    <cfRule type="expression" dxfId="182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24" priority="25">
      <formula>F7&gt;0</formula>
    </cfRule>
    <cfRule type="expression" dxfId="1823" priority="26">
      <formula>F7&lt;0</formula>
    </cfRule>
  </conditionalFormatting>
  <conditionalFormatting sqref="Q8">
    <cfRule type="expression" dxfId="1822" priority="23">
      <formula>Q8&gt;0</formula>
    </cfRule>
    <cfRule type="expression" dxfId="1821" priority="24">
      <formula>Q8&lt;0</formula>
    </cfRule>
  </conditionalFormatting>
  <conditionalFormatting sqref="F93:F114">
    <cfRule type="expression" dxfId="1820" priority="17">
      <formula>F93&gt;0</formula>
    </cfRule>
    <cfRule type="expression" dxfId="1819" priority="18">
      <formula>F93&lt;0</formula>
    </cfRule>
  </conditionalFormatting>
  <conditionalFormatting sqref="H93:H114">
    <cfRule type="expression" dxfId="1818" priority="15">
      <formula>H93&gt;0</formula>
    </cfRule>
    <cfRule type="expression" dxfId="1817" priority="16">
      <formula>H93&lt;0</formula>
    </cfRule>
  </conditionalFormatting>
  <conditionalFormatting sqref="Q10">
    <cfRule type="expression" dxfId="1816" priority="13">
      <formula>Q10&gt;0</formula>
    </cfRule>
    <cfRule type="expression" dxfId="1815" priority="14">
      <formula>Q10&lt;0</formula>
    </cfRule>
  </conditionalFormatting>
  <conditionalFormatting sqref="J25:J38">
    <cfRule type="expression" dxfId="1814" priority="11">
      <formula>J25&gt;0</formula>
    </cfRule>
    <cfRule type="expression" dxfId="1813" priority="12">
      <formula>J25&lt;0</formula>
    </cfRule>
  </conditionalFormatting>
  <conditionalFormatting sqref="K25:K38">
    <cfRule type="expression" dxfId="1812" priority="9">
      <formula>K25&gt;0</formula>
    </cfRule>
    <cfRule type="expression" dxfId="1811" priority="10">
      <formula>K25&lt;0</formula>
    </cfRule>
  </conditionalFormatting>
  <conditionalFormatting sqref="L25:L34">
    <cfRule type="expression" dxfId="1810" priority="7">
      <formula>L25&gt;0</formula>
    </cfRule>
    <cfRule type="expression" dxfId="1809" priority="8">
      <formula>L25&lt;0</formula>
    </cfRule>
  </conditionalFormatting>
  <conditionalFormatting sqref="J43">
    <cfRule type="expression" dxfId="1808" priority="5">
      <formula>J43&gt;0</formula>
    </cfRule>
    <cfRule type="expression" dxfId="1807" priority="6">
      <formula>J43&lt;0</formula>
    </cfRule>
  </conditionalFormatting>
  <conditionalFormatting sqref="M25:M34">
    <cfRule type="expression" dxfId="1806" priority="3">
      <formula>M25&gt;0</formula>
    </cfRule>
    <cfRule type="expression" dxfId="1805" priority="4">
      <formula>M25&lt;0</formula>
    </cfRule>
  </conditionalFormatting>
  <conditionalFormatting sqref="H61:H64 F61:F64">
    <cfRule type="expression" dxfId="1804" priority="1">
      <formula>F61&gt;0</formula>
    </cfRule>
    <cfRule type="expression" dxfId="180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21.403400000000001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38.340000000000003</v>
      </c>
      <c r="R4" s="495">
        <v>1.5100000000000001E-2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3834.0000000000005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1693.6600000000003</v>
      </c>
      <c r="R7" s="29">
        <v>43427</v>
      </c>
    </row>
    <row r="8" spans="1:21" x14ac:dyDescent="0.25">
      <c r="B8" s="434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1693.6600000000003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34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206</v>
      </c>
      <c r="Q9" s="134">
        <f>IF(Q2=0, 0, Q8/Q6)</f>
        <v>0.79130418531635172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1.9822639540949399E-2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15.336000000000002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24796</v>
      </c>
      <c r="G19" s="343"/>
      <c r="H19" s="343">
        <f>SumByColor($A$19,H2:H17)</f>
        <v>750</v>
      </c>
      <c r="I19" s="343"/>
      <c r="J19" s="343"/>
      <c r="K19" s="344">
        <f>SumByColor($A$19,K2:K17)</f>
        <v>26020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42.174000000000007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41.790600000000005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41.407200000000003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41.023800000000008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40.640400000000007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40.257000000000005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39.873600000000003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39.490200000000002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39.106800000000007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38.723400000000005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38.340000000000003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37.956600000000002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37.5732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37.189800000000005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36.806400000000004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36.423000000000002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36.0396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35.656200000000005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35.272800000000004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34.889400000000002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34.506000000000007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222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3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3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84">
        <v>43413</v>
      </c>
      <c r="C51" s="423">
        <v>100</v>
      </c>
      <c r="D51" s="424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222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02" priority="33">
      <formula>F59&gt;0</formula>
    </cfRule>
    <cfRule type="expression" dxfId="1801" priority="34">
      <formula>F59&lt;0</formula>
    </cfRule>
  </conditionalFormatting>
  <conditionalFormatting sqref="Q7">
    <cfRule type="expression" dxfId="1800" priority="31">
      <formula>Q7&gt;0</formula>
    </cfRule>
    <cfRule type="expression" dxfId="1799" priority="32">
      <formula>Q7&lt;0</formula>
    </cfRule>
  </conditionalFormatting>
  <conditionalFormatting sqref="Q8">
    <cfRule type="expression" dxfId="1798" priority="29">
      <formula>Q8&gt;0</formula>
    </cfRule>
    <cfRule type="expression" dxfId="1797" priority="30">
      <formula>Q8&lt;0</formula>
    </cfRule>
  </conditionalFormatting>
  <conditionalFormatting sqref="F30:F58">
    <cfRule type="expression" dxfId="1796" priority="27">
      <formula>F30&gt;0</formula>
    </cfRule>
    <cfRule type="expression" dxfId="1795" priority="28">
      <formula>F30&lt;0</formula>
    </cfRule>
  </conditionalFormatting>
  <conditionalFormatting sqref="H30:H58">
    <cfRule type="expression" dxfId="1794" priority="25">
      <formula>H30&gt;0</formula>
    </cfRule>
    <cfRule type="expression" dxfId="1793" priority="26">
      <formula>H30&lt;0</formula>
    </cfRule>
  </conditionalFormatting>
  <conditionalFormatting sqref="Q10">
    <cfRule type="expression" dxfId="1792" priority="23">
      <formula>Q10&gt;0</formula>
    </cfRule>
    <cfRule type="expression" dxfId="1791" priority="24">
      <formula>Q10&lt;0</formula>
    </cfRule>
  </conditionalFormatting>
  <conditionalFormatting sqref="J25:J38">
    <cfRule type="expression" dxfId="1790" priority="21">
      <formula>J25&gt;0</formula>
    </cfRule>
    <cfRule type="expression" dxfId="1789" priority="22">
      <formula>J25&lt;0</formula>
    </cfRule>
  </conditionalFormatting>
  <conditionalFormatting sqref="K25:K33">
    <cfRule type="expression" dxfId="1788" priority="19">
      <formula>K25&gt;0</formula>
    </cfRule>
    <cfRule type="expression" dxfId="1787" priority="20">
      <formula>K25&lt;0</formula>
    </cfRule>
  </conditionalFormatting>
  <conditionalFormatting sqref="L25:L38">
    <cfRule type="expression" dxfId="1786" priority="17">
      <formula>L25&gt;0</formula>
    </cfRule>
    <cfRule type="expression" dxfId="1785" priority="18">
      <formula>L25&lt;0</formula>
    </cfRule>
  </conditionalFormatting>
  <conditionalFormatting sqref="F89:F110">
    <cfRule type="expression" dxfId="1784" priority="15">
      <formula>F89&gt;0</formula>
    </cfRule>
    <cfRule type="expression" dxfId="1783" priority="16">
      <formula>F89&lt;0</formula>
    </cfRule>
  </conditionalFormatting>
  <conditionalFormatting sqref="H89:H110">
    <cfRule type="expression" dxfId="1782" priority="13">
      <formula>H89&gt;0</formula>
    </cfRule>
    <cfRule type="expression" dxfId="1781" priority="14">
      <formula>H89&lt;0</formula>
    </cfRule>
  </conditionalFormatting>
  <conditionalFormatting sqref="J89:J102">
    <cfRule type="expression" dxfId="1780" priority="11">
      <formula>J89&gt;0</formula>
    </cfRule>
    <cfRule type="expression" dxfId="1779" priority="12">
      <formula>J89&lt;0</formula>
    </cfRule>
  </conditionalFormatting>
  <conditionalFormatting sqref="K89:K102">
    <cfRule type="expression" dxfId="1778" priority="9">
      <formula>K89&gt;0</formula>
    </cfRule>
    <cfRule type="expression" dxfId="1777" priority="10">
      <formula>K89&lt;0</formula>
    </cfRule>
  </conditionalFormatting>
  <conditionalFormatting sqref="L89:L102">
    <cfRule type="expression" dxfId="1776" priority="7">
      <formula>L89&gt;0</formula>
    </cfRule>
    <cfRule type="expression" dxfId="1775" priority="8">
      <formula>L89&lt;0</formula>
    </cfRule>
  </conditionalFormatting>
  <conditionalFormatting sqref="F25:F29">
    <cfRule type="expression" dxfId="1774" priority="5">
      <formula>F25&gt;0</formula>
    </cfRule>
    <cfRule type="expression" dxfId="1773" priority="6">
      <formula>F25&lt;0</formula>
    </cfRule>
  </conditionalFormatting>
  <conditionalFormatting sqref="H25:H29">
    <cfRule type="expression" dxfId="1772" priority="3">
      <formula>H25&gt;0</formula>
    </cfRule>
    <cfRule type="expression" dxfId="1771" priority="4">
      <formula>H25&lt;0</formula>
    </cfRule>
  </conditionalFormatting>
  <conditionalFormatting sqref="F29">
    <cfRule type="expression" dxfId="1770" priority="1">
      <formula>F29&gt;0</formula>
    </cfRule>
    <cfRule type="expression" dxfId="176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8" priority="31">
      <formula>F47&gt;0</formula>
    </cfRule>
    <cfRule type="expression" dxfId="1767" priority="32">
      <formula>F47&lt;0</formula>
    </cfRule>
  </conditionalFormatting>
  <conditionalFormatting sqref="Q7">
    <cfRule type="expression" dxfId="1766" priority="29">
      <formula>Q7&gt;0</formula>
    </cfRule>
    <cfRule type="expression" dxfId="1765" priority="30">
      <formula>Q7&lt;0</formula>
    </cfRule>
  </conditionalFormatting>
  <conditionalFormatting sqref="Q8">
    <cfRule type="expression" dxfId="1764" priority="27">
      <formula>Q8&gt;0</formula>
    </cfRule>
    <cfRule type="expression" dxfId="1763" priority="28">
      <formula>Q8&lt;0</formula>
    </cfRule>
  </conditionalFormatting>
  <conditionalFormatting sqref="F30:F46">
    <cfRule type="expression" dxfId="1762" priority="25">
      <formula>F30&gt;0</formula>
    </cfRule>
    <cfRule type="expression" dxfId="1761" priority="26">
      <formula>F30&lt;0</formula>
    </cfRule>
  </conditionalFormatting>
  <conditionalFormatting sqref="H30:H46">
    <cfRule type="expression" dxfId="1760" priority="23">
      <formula>H30&gt;0</formula>
    </cfRule>
    <cfRule type="expression" dxfId="1759" priority="24">
      <formula>H30&lt;0</formula>
    </cfRule>
  </conditionalFormatting>
  <conditionalFormatting sqref="Q10">
    <cfRule type="expression" dxfId="1758" priority="21">
      <formula>Q10&gt;0</formula>
    </cfRule>
    <cfRule type="expression" dxfId="1757" priority="22">
      <formula>Q10&lt;0</formula>
    </cfRule>
  </conditionalFormatting>
  <conditionalFormatting sqref="J25:J38">
    <cfRule type="expression" dxfId="1756" priority="19">
      <formula>J25&gt;0</formula>
    </cfRule>
    <cfRule type="expression" dxfId="1755" priority="20">
      <formula>J25&lt;0</formula>
    </cfRule>
  </conditionalFormatting>
  <conditionalFormatting sqref="K25:K38">
    <cfRule type="expression" dxfId="1754" priority="17">
      <formula>K25&gt;0</formula>
    </cfRule>
    <cfRule type="expression" dxfId="1753" priority="18">
      <formula>K25&lt;0</formula>
    </cfRule>
  </conditionalFormatting>
  <conditionalFormatting sqref="L25:L38">
    <cfRule type="expression" dxfId="1752" priority="15">
      <formula>L25&gt;0</formula>
    </cfRule>
    <cfRule type="expression" dxfId="1751" priority="16">
      <formula>L25&lt;0</formula>
    </cfRule>
  </conditionalFormatting>
  <conditionalFormatting sqref="F89:F110">
    <cfRule type="expression" dxfId="1750" priority="13">
      <formula>F89&gt;0</formula>
    </cfRule>
    <cfRule type="expression" dxfId="1749" priority="14">
      <formula>F89&lt;0</formula>
    </cfRule>
  </conditionalFormatting>
  <conditionalFormatting sqref="H89:H110">
    <cfRule type="expression" dxfId="1748" priority="11">
      <formula>H89&gt;0</formula>
    </cfRule>
    <cfRule type="expression" dxfId="1747" priority="12">
      <formula>H89&lt;0</formula>
    </cfRule>
  </conditionalFormatting>
  <conditionalFormatting sqref="J89:J102">
    <cfRule type="expression" dxfId="1746" priority="9">
      <formula>J89&gt;0</formula>
    </cfRule>
    <cfRule type="expression" dxfId="1745" priority="10">
      <formula>J89&lt;0</formula>
    </cfRule>
  </conditionalFormatting>
  <conditionalFormatting sqref="K89:K102">
    <cfRule type="expression" dxfId="1744" priority="7">
      <formula>K89&gt;0</formula>
    </cfRule>
    <cfRule type="expression" dxfId="1743" priority="8">
      <formula>K89&lt;0</formula>
    </cfRule>
  </conditionalFormatting>
  <conditionalFormatting sqref="L89:L102">
    <cfRule type="expression" dxfId="1742" priority="5">
      <formula>L89&gt;0</formula>
    </cfRule>
    <cfRule type="expression" dxfId="1741" priority="6">
      <formula>L89&lt;0</formula>
    </cfRule>
  </conditionalFormatting>
  <conditionalFormatting sqref="F25:F29">
    <cfRule type="expression" dxfId="1740" priority="3">
      <formula>F25&gt;0</formula>
    </cfRule>
    <cfRule type="expression" dxfId="1739" priority="4">
      <formula>F25&lt;0</formula>
    </cfRule>
  </conditionalFormatting>
  <conditionalFormatting sqref="H25:H29">
    <cfRule type="expression" dxfId="1738" priority="1">
      <formula>H25&gt;0</formula>
    </cfRule>
    <cfRule type="expression" dxfId="173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1246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1257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1256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45.81</v>
      </c>
      <c r="R4" s="495">
        <v>1.5E-3</v>
      </c>
      <c r="T4" s="770"/>
      <c r="U4" s="858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18324</v>
      </c>
      <c r="T5" s="1"/>
    </row>
    <row r="6" spans="1:21" x14ac:dyDescent="0.25">
      <c r="B6" s="72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-1890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-1890</v>
      </c>
      <c r="T8" s="1">
        <v>43362</v>
      </c>
      <c r="U8" s="837" t="s">
        <v>1284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-9.3499554764024939E-2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3.9729316743069197E-2</v>
      </c>
      <c r="R11">
        <f>1.82/4</f>
        <v>0.45500000000000002</v>
      </c>
      <c r="T11" s="1">
        <v>43391</v>
      </c>
      <c r="U11" s="837" t="s">
        <v>1304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Q4/4.6</f>
        <v>9.9586956521739136</v>
      </c>
    </row>
    <row r="14" spans="1:21" x14ac:dyDescent="0.25">
      <c r="H14" s="70"/>
      <c r="O14" s="11" t="s">
        <v>1039</v>
      </c>
      <c r="Q14" s="1">
        <v>43410</v>
      </c>
      <c r="T14" s="7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50.391000000000005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49.932900000000004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49.474800000000009</v>
      </c>
    </row>
    <row r="20" spans="1:20" x14ac:dyDescent="0.25">
      <c r="O20" s="81">
        <v>1.07</v>
      </c>
      <c r="P20" s="81">
        <f t="shared" si="0"/>
        <v>49.016700000000007</v>
      </c>
    </row>
    <row r="21" spans="1:20" x14ac:dyDescent="0.25">
      <c r="O21" s="81">
        <v>1.06</v>
      </c>
      <c r="P21" s="81">
        <f t="shared" si="0"/>
        <v>48.558600000000006</v>
      </c>
    </row>
    <row r="22" spans="1:20" x14ac:dyDescent="0.25">
      <c r="O22" s="81">
        <v>1.05</v>
      </c>
      <c r="P22" s="81">
        <f t="shared" si="0"/>
        <v>48.100500000000004</v>
      </c>
    </row>
    <row r="23" spans="1:20" x14ac:dyDescent="0.25">
      <c r="O23" s="81">
        <v>1.04</v>
      </c>
      <c r="P23" s="81">
        <f t="shared" si="0"/>
        <v>47.642400000000002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47.1843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46.726200000000006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46.268100000000004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45.81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45.351900000000001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44.893799999999999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44.435700000000004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43.977600000000002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>C32*(E32-D32)</f>
        <v>-3169.9999999999991</v>
      </c>
      <c r="G32" s="39">
        <f>D32*C32</f>
        <v>20214</v>
      </c>
      <c r="H32" s="222">
        <f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43.519500000000001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>C33*(E33-D33)</f>
        <v>-3837.9999999999995</v>
      </c>
      <c r="G33" s="39">
        <f>D33*C33</f>
        <v>20214</v>
      </c>
      <c r="H33" s="222">
        <f>(E33-D33)/D33</f>
        <v>-0.18986840803403582</v>
      </c>
      <c r="I33" s="39"/>
      <c r="J33" s="39"/>
      <c r="K33" s="39"/>
      <c r="L33" s="39"/>
      <c r="O33" s="81">
        <v>0.94</v>
      </c>
      <c r="P33" s="81">
        <f t="shared" si="0"/>
        <v>43.061399999999999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>C34*(E34-D34)</f>
        <v>-3028</v>
      </c>
      <c r="G34" s="39">
        <f>D34*C34</f>
        <v>20216</v>
      </c>
      <c r="H34" s="222">
        <f>(E34-D34)/D34</f>
        <v>-0.14978235061337555</v>
      </c>
      <c r="I34" s="39"/>
      <c r="J34" s="39"/>
      <c r="K34" s="39"/>
      <c r="L34" s="39"/>
      <c r="O34" s="81">
        <v>0.93</v>
      </c>
      <c r="P34" s="81">
        <f t="shared" si="0"/>
        <v>42.603300000000004</v>
      </c>
    </row>
    <row r="35" spans="2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>C35*(E35-D35)</f>
        <v>-1522</v>
      </c>
      <c r="G35" s="39">
        <f>D35*C35</f>
        <v>20214</v>
      </c>
      <c r="H35" s="222">
        <f>(E35-D35)/D35</f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42.145200000000003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41.687100000000001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41.229000000000006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6" priority="35">
      <formula>F54&gt;0</formula>
    </cfRule>
    <cfRule type="expression" dxfId="1735" priority="36">
      <formula>F54&lt;0</formula>
    </cfRule>
  </conditionalFormatting>
  <conditionalFormatting sqref="Q7">
    <cfRule type="expression" dxfId="1734" priority="33">
      <formula>Q7&gt;0</formula>
    </cfRule>
    <cfRule type="expression" dxfId="1733" priority="34">
      <formula>Q7&lt;0</formula>
    </cfRule>
  </conditionalFormatting>
  <conditionalFormatting sqref="Q8">
    <cfRule type="expression" dxfId="1732" priority="31">
      <formula>Q8&gt;0</formula>
    </cfRule>
    <cfRule type="expression" dxfId="1731" priority="32">
      <formula>Q8&lt;0</formula>
    </cfRule>
  </conditionalFormatting>
  <conditionalFormatting sqref="F30:F53">
    <cfRule type="expression" dxfId="1730" priority="29">
      <formula>F30&gt;0</formula>
    </cfRule>
    <cfRule type="expression" dxfId="1729" priority="30">
      <formula>F30&lt;0</formula>
    </cfRule>
  </conditionalFormatting>
  <conditionalFormatting sqref="H30:H53">
    <cfRule type="expression" dxfId="1728" priority="27">
      <formula>H30&gt;0</formula>
    </cfRule>
    <cfRule type="expression" dxfId="1727" priority="28">
      <formula>H30&lt;0</formula>
    </cfRule>
  </conditionalFormatting>
  <conditionalFormatting sqref="Q10">
    <cfRule type="expression" dxfId="1726" priority="25">
      <formula>Q10&gt;0</formula>
    </cfRule>
    <cfRule type="expression" dxfId="1725" priority="26">
      <formula>Q10&lt;0</formula>
    </cfRule>
  </conditionalFormatting>
  <conditionalFormatting sqref="J25:J39">
    <cfRule type="expression" dxfId="1724" priority="23">
      <formula>J25&gt;0</formula>
    </cfRule>
    <cfRule type="expression" dxfId="1723" priority="24">
      <formula>J25&lt;0</formula>
    </cfRule>
  </conditionalFormatting>
  <conditionalFormatting sqref="K25:K39">
    <cfRule type="expression" dxfId="1722" priority="21">
      <formula>K25&gt;0</formula>
    </cfRule>
    <cfRule type="expression" dxfId="1721" priority="22">
      <formula>K25&lt;0</formula>
    </cfRule>
  </conditionalFormatting>
  <conditionalFormatting sqref="L25">
    <cfRule type="expression" dxfId="1720" priority="19">
      <formula>L25&gt;0</formula>
    </cfRule>
    <cfRule type="expression" dxfId="1719" priority="20">
      <formula>L25&lt;0</formula>
    </cfRule>
  </conditionalFormatting>
  <conditionalFormatting sqref="F89:F110">
    <cfRule type="expression" dxfId="1718" priority="17">
      <formula>F89&gt;0</formula>
    </cfRule>
    <cfRule type="expression" dxfId="1717" priority="18">
      <formula>F89&lt;0</formula>
    </cfRule>
  </conditionalFormatting>
  <conditionalFormatting sqref="H89:H110">
    <cfRule type="expression" dxfId="1716" priority="15">
      <formula>H89&gt;0</formula>
    </cfRule>
    <cfRule type="expression" dxfId="1715" priority="16">
      <formula>H89&lt;0</formula>
    </cfRule>
  </conditionalFormatting>
  <conditionalFormatting sqref="J89:J102">
    <cfRule type="expression" dxfId="1714" priority="13">
      <formula>J89&gt;0</formula>
    </cfRule>
    <cfRule type="expression" dxfId="1713" priority="14">
      <formula>J89&lt;0</formula>
    </cfRule>
  </conditionalFormatting>
  <conditionalFormatting sqref="K89:K102">
    <cfRule type="expression" dxfId="1712" priority="11">
      <formula>K89&gt;0</formula>
    </cfRule>
    <cfRule type="expression" dxfId="1711" priority="12">
      <formula>K89&lt;0</formula>
    </cfRule>
  </conditionalFormatting>
  <conditionalFormatting sqref="L89:L102">
    <cfRule type="expression" dxfId="1710" priority="9">
      <formula>L89&gt;0</formula>
    </cfRule>
    <cfRule type="expression" dxfId="1709" priority="10">
      <formula>L89&lt;0</formula>
    </cfRule>
  </conditionalFormatting>
  <conditionalFormatting sqref="F25:F29">
    <cfRule type="expression" dxfId="1708" priority="7">
      <formula>F25&gt;0</formula>
    </cfRule>
    <cfRule type="expression" dxfId="1707" priority="8">
      <formula>F25&lt;0</formula>
    </cfRule>
  </conditionalFormatting>
  <conditionalFormatting sqref="H25:H29">
    <cfRule type="expression" dxfId="1706" priority="5">
      <formula>H25&gt;0</formula>
    </cfRule>
    <cfRule type="expression" dxfId="170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1270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3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3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3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704" priority="43">
      <formula>F58&gt;0</formula>
    </cfRule>
    <cfRule type="expression" dxfId="1703" priority="44">
      <formula>F58&lt;0</formula>
    </cfRule>
  </conditionalFormatting>
  <conditionalFormatting sqref="Q7">
    <cfRule type="expression" dxfId="1702" priority="41">
      <formula>Q7&gt;0</formula>
    </cfRule>
    <cfRule type="expression" dxfId="1701" priority="42">
      <formula>Q7&lt;0</formula>
    </cfRule>
  </conditionalFormatting>
  <conditionalFormatting sqref="Q8">
    <cfRule type="expression" dxfId="1700" priority="39">
      <formula>Q8&gt;0</formula>
    </cfRule>
    <cfRule type="expression" dxfId="1699" priority="40">
      <formula>Q8&lt;0</formula>
    </cfRule>
  </conditionalFormatting>
  <conditionalFormatting sqref="F30:F57">
    <cfRule type="expression" dxfId="1698" priority="37">
      <formula>F30&gt;0</formula>
    </cfRule>
    <cfRule type="expression" dxfId="1697" priority="38">
      <formula>F30&lt;0</formula>
    </cfRule>
  </conditionalFormatting>
  <conditionalFormatting sqref="H30:H57">
    <cfRule type="expression" dxfId="1696" priority="35">
      <formula>H30&gt;0</formula>
    </cfRule>
    <cfRule type="expression" dxfId="1695" priority="36">
      <formula>H30&lt;0</formula>
    </cfRule>
  </conditionalFormatting>
  <conditionalFormatting sqref="Q10">
    <cfRule type="expression" dxfId="1694" priority="33">
      <formula>Q10&gt;0</formula>
    </cfRule>
    <cfRule type="expression" dxfId="1693" priority="34">
      <formula>Q10&lt;0</formula>
    </cfRule>
  </conditionalFormatting>
  <conditionalFormatting sqref="K25:K39">
    <cfRule type="expression" dxfId="1692" priority="29">
      <formula>K25&gt;0</formula>
    </cfRule>
    <cfRule type="expression" dxfId="1691" priority="30">
      <formula>K25&lt;0</formula>
    </cfRule>
  </conditionalFormatting>
  <conditionalFormatting sqref="L25">
    <cfRule type="expression" dxfId="1690" priority="27">
      <formula>L25&gt;0</formula>
    </cfRule>
    <cfRule type="expression" dxfId="1689" priority="28">
      <formula>L25&lt;0</formula>
    </cfRule>
  </conditionalFormatting>
  <conditionalFormatting sqref="F89:F110">
    <cfRule type="expression" dxfId="1688" priority="25">
      <formula>F89&gt;0</formula>
    </cfRule>
    <cfRule type="expression" dxfId="1687" priority="26">
      <formula>F89&lt;0</formula>
    </cfRule>
  </conditionalFormatting>
  <conditionalFormatting sqref="H89:H110">
    <cfRule type="expression" dxfId="1686" priority="23">
      <formula>H89&gt;0</formula>
    </cfRule>
    <cfRule type="expression" dxfId="1685" priority="24">
      <formula>H89&lt;0</formula>
    </cfRule>
  </conditionalFormatting>
  <conditionalFormatting sqref="J89:J102">
    <cfRule type="expression" dxfId="1684" priority="21">
      <formula>J89&gt;0</formula>
    </cfRule>
    <cfRule type="expression" dxfId="1683" priority="22">
      <formula>J89&lt;0</formula>
    </cfRule>
  </conditionalFormatting>
  <conditionalFormatting sqref="K89:K102">
    <cfRule type="expression" dxfId="1682" priority="19">
      <formula>K89&gt;0</formula>
    </cfRule>
    <cfRule type="expression" dxfId="1681" priority="20">
      <formula>K89&lt;0</formula>
    </cfRule>
  </conditionalFormatting>
  <conditionalFormatting sqref="L89:L102">
    <cfRule type="expression" dxfId="1680" priority="17">
      <formula>L89&gt;0</formula>
    </cfRule>
    <cfRule type="expression" dxfId="1679" priority="18">
      <formula>L89&lt;0</formula>
    </cfRule>
  </conditionalFormatting>
  <conditionalFormatting sqref="F25 F29">
    <cfRule type="expression" dxfId="1678" priority="15">
      <formula>F25&gt;0</formula>
    </cfRule>
    <cfRule type="expression" dxfId="1677" priority="16">
      <formula>F25&lt;0</formula>
    </cfRule>
  </conditionalFormatting>
  <conditionalFormatting sqref="H25 H29">
    <cfRule type="expression" dxfId="1676" priority="13">
      <formula>H25&gt;0</formula>
    </cfRule>
    <cfRule type="expression" dxfId="1675" priority="14">
      <formula>H25&lt;0</formula>
    </cfRule>
  </conditionalFormatting>
  <conditionalFormatting sqref="F26:F28">
    <cfRule type="expression" dxfId="1674" priority="11">
      <formula>F26&gt;0</formula>
    </cfRule>
    <cfRule type="expression" dxfId="1673" priority="12">
      <formula>F26&lt;0</formula>
    </cfRule>
  </conditionalFormatting>
  <conditionalFormatting sqref="H26:H28">
    <cfRule type="expression" dxfId="1672" priority="9">
      <formula>H26&gt;0</formula>
    </cfRule>
    <cfRule type="expression" dxfId="1671" priority="10">
      <formula>H26&lt;0</formula>
    </cfRule>
  </conditionalFormatting>
  <conditionalFormatting sqref="J25:J49">
    <cfRule type="expression" dxfId="1670" priority="5">
      <formula>J25&gt;0</formula>
    </cfRule>
    <cfRule type="expression" dxfId="1669" priority="6">
      <formula>J25&lt;0</formula>
    </cfRule>
  </conditionalFormatting>
  <conditionalFormatting sqref="J50:J51">
    <cfRule type="expression" dxfId="1668" priority="3">
      <formula>J50&gt;0</formula>
    </cfRule>
    <cfRule type="expression" dxfId="1667" priority="4">
      <formula>J50&lt;0</formula>
    </cfRule>
  </conditionalFormatting>
  <conditionalFormatting sqref="J52">
    <cfRule type="expression" dxfId="1666" priority="1">
      <formula>J52&gt;0</formula>
    </cfRule>
    <cfRule type="expression" dxfId="1665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30.69</v>
      </c>
      <c r="R4" s="495">
        <v>4.4999999999999997E-3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30690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2146.3599999999933</v>
      </c>
      <c r="R7">
        <v>800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2146.3599999999933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7.5195735372222766E-2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6.5167807103290967E-2</v>
      </c>
      <c r="R11">
        <v>0.5</v>
      </c>
    </row>
    <row r="12" spans="1:21" x14ac:dyDescent="0.25">
      <c r="A12" s="885" t="s">
        <v>1309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5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8.7685714285714287</v>
      </c>
      <c r="T13" s="770"/>
    </row>
    <row r="14" spans="1:21" x14ac:dyDescent="0.25">
      <c r="A14" s="885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43407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33.759000000000007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33.452100000000002</v>
      </c>
    </row>
    <row r="20" spans="1:21" x14ac:dyDescent="0.25">
      <c r="O20" s="81">
        <v>1.08</v>
      </c>
      <c r="P20" s="81">
        <f t="shared" si="2"/>
        <v>33.145200000000003</v>
      </c>
      <c r="T20" s="1">
        <v>43320</v>
      </c>
      <c r="U20" t="s">
        <v>1234</v>
      </c>
    </row>
    <row r="21" spans="1:21" x14ac:dyDescent="0.25">
      <c r="O21" s="81">
        <v>1.07</v>
      </c>
      <c r="P21" s="81">
        <f t="shared" si="2"/>
        <v>32.838300000000004</v>
      </c>
    </row>
    <row r="22" spans="1:21" x14ac:dyDescent="0.25">
      <c r="O22" s="81">
        <v>1.06</v>
      </c>
      <c r="P22" s="81">
        <f t="shared" si="2"/>
        <v>32.531400000000005</v>
      </c>
      <c r="T22" s="1">
        <v>43353</v>
      </c>
      <c r="U22" t="s">
        <v>1271</v>
      </c>
    </row>
    <row r="23" spans="1:21" x14ac:dyDescent="0.25">
      <c r="O23" s="81">
        <v>1.05</v>
      </c>
      <c r="P23" s="81">
        <f t="shared" si="2"/>
        <v>32.224500000000006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31.917600000000004</v>
      </c>
      <c r="T24" s="1">
        <v>43383</v>
      </c>
      <c r="U24" t="s">
        <v>1294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31.610700000000001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31.303800000000003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30.9969</v>
      </c>
      <c r="T27" s="1">
        <v>43397</v>
      </c>
      <c r="U27" t="s">
        <v>1313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30.69</v>
      </c>
      <c r="T28" s="1">
        <v>43399</v>
      </c>
      <c r="U28" t="s">
        <v>1312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30.383100000000002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30.0762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29.769300000000001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29.462399999999999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29.1555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28.848600000000001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28.541700000000002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28.234800000000003</v>
      </c>
      <c r="T36" s="156">
        <v>43440</v>
      </c>
      <c r="U36" t="s">
        <v>1303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27.927900000000001</v>
      </c>
    </row>
    <row r="38" spans="1:21" x14ac:dyDescent="0.25">
      <c r="B38" s="184">
        <v>43306</v>
      </c>
      <c r="C38" s="856">
        <v>1200</v>
      </c>
      <c r="D38" s="857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27.621000000000002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6">
        <v>1200</v>
      </c>
      <c r="D45" s="857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3">
        <f t="shared" ref="F48:F62" si="6">C48*(E48-D48)</f>
        <v>3712.799999999997</v>
      </c>
      <c r="G48" s="39">
        <f t="shared" ref="G48:G62" si="7">D48*C48</f>
        <v>36367.200000000004</v>
      </c>
      <c r="H48" s="222">
        <f t="shared" ref="H48:H62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3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3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3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</v>
      </c>
      <c r="E62" s="39">
        <v>30.52</v>
      </c>
      <c r="F62" s="39">
        <f t="shared" si="6"/>
        <v>1980.0000000000005</v>
      </c>
      <c r="G62" s="39">
        <f t="shared" si="7"/>
        <v>28540</v>
      </c>
      <c r="H62" s="222">
        <f t="shared" si="8"/>
        <v>6.9376313945339885E-2</v>
      </c>
      <c r="I62" s="39"/>
      <c r="J62" s="39"/>
      <c r="K62" s="39"/>
      <c r="L62" s="39">
        <v>8.7200000000000006</v>
      </c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2">
    <mergeCell ref="O17:P17"/>
    <mergeCell ref="A12:A14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64" priority="35">
      <formula>F30&gt;0</formula>
    </cfRule>
    <cfRule type="expression" dxfId="1663" priority="36">
      <formula>F30&lt;0</formula>
    </cfRule>
  </conditionalFormatting>
  <conditionalFormatting sqref="Q7">
    <cfRule type="expression" dxfId="1662" priority="33">
      <formula>Q7&gt;0</formula>
    </cfRule>
    <cfRule type="expression" dxfId="1661" priority="34">
      <formula>Q7&lt;0</formula>
    </cfRule>
  </conditionalFormatting>
  <conditionalFormatting sqref="Q8">
    <cfRule type="expression" dxfId="1660" priority="31">
      <formula>Q8&gt;0</formula>
    </cfRule>
    <cfRule type="expression" dxfId="1659" priority="32">
      <formula>Q8&lt;0</formula>
    </cfRule>
  </conditionalFormatting>
  <conditionalFormatting sqref="Q10">
    <cfRule type="expression" dxfId="1658" priority="25">
      <formula>Q10&gt;0</formula>
    </cfRule>
    <cfRule type="expression" dxfId="1657" priority="26">
      <formula>Q10&lt;0</formula>
    </cfRule>
  </conditionalFormatting>
  <conditionalFormatting sqref="J25:J38">
    <cfRule type="expression" dxfId="1656" priority="23">
      <formula>J25&gt;0</formula>
    </cfRule>
    <cfRule type="expression" dxfId="1655" priority="24">
      <formula>J25&lt;0</formula>
    </cfRule>
  </conditionalFormatting>
  <conditionalFormatting sqref="K25:K38">
    <cfRule type="expression" dxfId="1654" priority="21">
      <formula>K25&gt;0</formula>
    </cfRule>
    <cfRule type="expression" dxfId="1653" priority="22">
      <formula>K25&lt;0</formula>
    </cfRule>
  </conditionalFormatting>
  <conditionalFormatting sqref="L25:L33">
    <cfRule type="expression" dxfId="1652" priority="19">
      <formula>L25&gt;0</formula>
    </cfRule>
    <cfRule type="expression" dxfId="1651" priority="20">
      <formula>L25&lt;0</formula>
    </cfRule>
  </conditionalFormatting>
  <conditionalFormatting sqref="F92:F113">
    <cfRule type="expression" dxfId="1650" priority="17">
      <formula>F92&gt;0</formula>
    </cfRule>
    <cfRule type="expression" dxfId="1649" priority="18">
      <formula>F92&lt;0</formula>
    </cfRule>
  </conditionalFormatting>
  <conditionalFormatting sqref="H92:H113">
    <cfRule type="expression" dxfId="1648" priority="15">
      <formula>H92&gt;0</formula>
    </cfRule>
    <cfRule type="expression" dxfId="1647" priority="16">
      <formula>H92&lt;0</formula>
    </cfRule>
  </conditionalFormatting>
  <conditionalFormatting sqref="J92:J105">
    <cfRule type="expression" dxfId="1646" priority="13">
      <formula>J92&gt;0</formula>
    </cfRule>
    <cfRule type="expression" dxfId="1645" priority="14">
      <formula>J92&lt;0</formula>
    </cfRule>
  </conditionalFormatting>
  <conditionalFormatting sqref="K92:K105">
    <cfRule type="expression" dxfId="1644" priority="11">
      <formula>K92&gt;0</formula>
    </cfRule>
    <cfRule type="expression" dxfId="1643" priority="12">
      <formula>K92&lt;0</formula>
    </cfRule>
  </conditionalFormatting>
  <conditionalFormatting sqref="L92:L105">
    <cfRule type="expression" dxfId="1642" priority="9">
      <formula>L92&gt;0</formula>
    </cfRule>
    <cfRule type="expression" dxfId="1641" priority="10">
      <formula>L92&lt;0</formula>
    </cfRule>
  </conditionalFormatting>
  <conditionalFormatting sqref="F25:F29">
    <cfRule type="expression" dxfId="1640" priority="7">
      <formula>F25&gt;0</formula>
    </cfRule>
    <cfRule type="expression" dxfId="1639" priority="8">
      <formula>F25&lt;0</formula>
    </cfRule>
  </conditionalFormatting>
  <conditionalFormatting sqref="H25:H29">
    <cfRule type="expression" dxfId="1638" priority="5">
      <formula>H25&gt;0</formula>
    </cfRule>
    <cfRule type="expression" dxfId="1637" priority="6">
      <formula>H25&lt;0</formula>
    </cfRule>
  </conditionalFormatting>
  <conditionalFormatting sqref="Q9">
    <cfRule type="expression" dxfId="1636" priority="3">
      <formula>Q9&gt;0</formula>
    </cfRule>
    <cfRule type="expression" dxfId="1635" priority="4">
      <formula>Q9&lt;0</formula>
    </cfRule>
  </conditionalFormatting>
  <conditionalFormatting sqref="H60:H62 F60:F62">
    <cfRule type="expression" dxfId="1634" priority="1">
      <formula>F60&gt;0</formula>
    </cfRule>
    <cfRule type="expression" dxfId="1633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0" t="s">
        <v>78</v>
      </c>
      <c r="P24" s="88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32" priority="24">
      <formula>F51&gt;0</formula>
    </cfRule>
    <cfRule type="expression" dxfId="1631" priority="25">
      <formula>F51&lt;0</formula>
    </cfRule>
  </conditionalFormatting>
  <conditionalFormatting sqref="Q7">
    <cfRule type="expression" dxfId="1630" priority="22">
      <formula>Q7&gt;0</formula>
    </cfRule>
    <cfRule type="expression" dxfId="1629" priority="23">
      <formula>Q7&lt;0</formula>
    </cfRule>
  </conditionalFormatting>
  <conditionalFormatting sqref="Q8">
    <cfRule type="expression" dxfId="1628" priority="20">
      <formula>Q8&gt;0</formula>
    </cfRule>
    <cfRule type="expression" dxfId="1627" priority="21">
      <formula>Q8&lt;0</formula>
    </cfRule>
  </conditionalFormatting>
  <conditionalFormatting sqref="F25:F50">
    <cfRule type="expression" dxfId="1626" priority="18">
      <formula>F25&gt;0</formula>
    </cfRule>
    <cfRule type="expression" dxfId="1625" priority="19">
      <formula>F25&lt;0</formula>
    </cfRule>
  </conditionalFormatting>
  <conditionalFormatting sqref="H25:H50">
    <cfRule type="expression" dxfId="1624" priority="16">
      <formula>H25&gt;0</formula>
    </cfRule>
    <cfRule type="expression" dxfId="1623" priority="17">
      <formula>H25&lt;0</formula>
    </cfRule>
  </conditionalFormatting>
  <conditionalFormatting sqref="F89:F110">
    <cfRule type="expression" dxfId="1622" priority="14">
      <formula>F89&gt;0</formula>
    </cfRule>
    <cfRule type="expression" dxfId="1621" priority="15">
      <formula>F89&lt;0</formula>
    </cfRule>
  </conditionalFormatting>
  <conditionalFormatting sqref="H89:H110">
    <cfRule type="expression" dxfId="1620" priority="12">
      <formula>H89&gt;0</formula>
    </cfRule>
    <cfRule type="expression" dxfId="1619" priority="13">
      <formula>H89&lt;0</formula>
    </cfRule>
  </conditionalFormatting>
  <conditionalFormatting sqref="Q10">
    <cfRule type="expression" dxfId="1618" priority="10">
      <formula>Q10&gt;0</formula>
    </cfRule>
    <cfRule type="expression" dxfId="1617" priority="11">
      <formula>Q10&lt;0</formula>
    </cfRule>
  </conditionalFormatting>
  <conditionalFormatting sqref="J25:J39">
    <cfRule type="expression" dxfId="1616" priority="8">
      <formula>J25&gt;0</formula>
    </cfRule>
    <cfRule type="expression" dxfId="1615" priority="9">
      <formula>J25&lt;0</formula>
    </cfRule>
  </conditionalFormatting>
  <conditionalFormatting sqref="K25:K38">
    <cfRule type="expression" dxfId="1614" priority="6">
      <formula>K25&gt;0</formula>
    </cfRule>
    <cfRule type="expression" dxfId="1613" priority="7">
      <formula>K25&lt;0</formula>
    </cfRule>
  </conditionalFormatting>
  <conditionalFormatting sqref="L25:L38">
    <cfRule type="expression" dxfId="1612" priority="4">
      <formula>L25&gt;0</formula>
    </cfRule>
    <cfRule type="expression" dxfId="161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10" priority="1">
      <formula>J40&gt;0</formula>
    </cfRule>
    <cfRule type="expression" dxfId="160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08" priority="74">
      <formula>F12&gt;0</formula>
    </cfRule>
    <cfRule type="expression" dxfId="160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06" priority="67">
      <formula>F124&gt;0</formula>
    </cfRule>
    <cfRule type="expression" dxfId="1605" priority="68">
      <formula>F124&lt;0</formula>
    </cfRule>
  </conditionalFormatting>
  <conditionalFormatting sqref="H124:H130">
    <cfRule type="expression" dxfId="1604" priority="55">
      <formula>H124&gt;0</formula>
    </cfRule>
    <cfRule type="expression" dxfId="1603" priority="56">
      <formula>H124&lt;0</formula>
    </cfRule>
  </conditionalFormatting>
  <conditionalFormatting sqref="H131">
    <cfRule type="expression" dxfId="1602" priority="53">
      <formula>H131&gt;0</formula>
    </cfRule>
    <cfRule type="expression" dxfId="1601" priority="54">
      <formula>H131&lt;0</formula>
    </cfRule>
  </conditionalFormatting>
  <conditionalFormatting sqref="H132">
    <cfRule type="expression" dxfId="1600" priority="51">
      <formula>H132&gt;0</formula>
    </cfRule>
    <cfRule type="expression" dxfId="1599" priority="52">
      <formula>H132&lt;0</formula>
    </cfRule>
  </conditionalFormatting>
  <conditionalFormatting sqref="H133:H135">
    <cfRule type="expression" dxfId="1598" priority="49">
      <formula>H133&gt;0</formula>
    </cfRule>
    <cfRule type="expression" dxfId="1597" priority="50">
      <formula>H133&lt;0</formula>
    </cfRule>
  </conditionalFormatting>
  <conditionalFormatting sqref="H136">
    <cfRule type="expression" dxfId="1596" priority="45">
      <formula>H136&gt;0</formula>
    </cfRule>
    <cfRule type="expression" dxfId="1595" priority="46">
      <formula>H136&lt;0</formula>
    </cfRule>
  </conditionalFormatting>
  <conditionalFormatting sqref="Q7">
    <cfRule type="expression" dxfId="1594" priority="39">
      <formula>Q7&gt;0</formula>
    </cfRule>
    <cfRule type="expression" dxfId="1593" priority="40">
      <formula>Q7&lt;0</formula>
    </cfRule>
  </conditionalFormatting>
  <conditionalFormatting sqref="Q8">
    <cfRule type="expression" dxfId="1592" priority="37">
      <formula>Q8&gt;0</formula>
    </cfRule>
    <cfRule type="expression" dxfId="1591" priority="38">
      <formula>Q8&lt;0</formula>
    </cfRule>
  </conditionalFormatting>
  <conditionalFormatting sqref="F167:F178 H167:H178">
    <cfRule type="expression" dxfId="1590" priority="35">
      <formula>F167&gt;0</formula>
    </cfRule>
    <cfRule type="expression" dxfId="1589" priority="36">
      <formula>F167&lt;0</formula>
    </cfRule>
  </conditionalFormatting>
  <conditionalFormatting sqref="F183:F197 H183:H197">
    <cfRule type="expression" dxfId="1588" priority="33">
      <formula>F183&gt;0</formula>
    </cfRule>
    <cfRule type="expression" dxfId="1587" priority="34">
      <formula>F183&lt;0</formula>
    </cfRule>
  </conditionalFormatting>
  <conditionalFormatting sqref="F198:F206 H198:H206">
    <cfRule type="expression" dxfId="1586" priority="31">
      <formula>F198&gt;0</formula>
    </cfRule>
    <cfRule type="expression" dxfId="1585" priority="32">
      <formula>F198&lt;0</formula>
    </cfRule>
  </conditionalFormatting>
  <conditionalFormatting sqref="F141:F147 H141:H147">
    <cfRule type="expression" dxfId="1584" priority="29">
      <formula>F141&gt;0</formula>
    </cfRule>
    <cfRule type="expression" dxfId="1583" priority="30">
      <formula>F141&lt;0</formula>
    </cfRule>
  </conditionalFormatting>
  <conditionalFormatting sqref="H149:H152 F149:F152">
    <cfRule type="expression" dxfId="1582" priority="27">
      <formula>F149&gt;0</formula>
    </cfRule>
    <cfRule type="expression" dxfId="1581" priority="28">
      <formula>F149&lt;0</formula>
    </cfRule>
  </conditionalFormatting>
  <conditionalFormatting sqref="F226 H215:H218 H257:H260 F257:F260 H226 H231:H233 F231:F233 F235:F244 H235:H244">
    <cfRule type="expression" dxfId="1580" priority="25">
      <formula>F215&gt;0</formula>
    </cfRule>
    <cfRule type="expression" dxfId="1579" priority="26">
      <formula>F215&lt;0</formula>
    </cfRule>
  </conditionalFormatting>
  <conditionalFormatting sqref="F207:F218">
    <cfRule type="expression" dxfId="1578" priority="23">
      <formula>F207&gt;0</formula>
    </cfRule>
    <cfRule type="expression" dxfId="1577" priority="24">
      <formula>F207&lt;0</formula>
    </cfRule>
  </conditionalFormatting>
  <conditionalFormatting sqref="H207:H208">
    <cfRule type="expression" dxfId="1576" priority="21">
      <formula>H207&gt;0</formula>
    </cfRule>
    <cfRule type="expression" dxfId="1575" priority="22">
      <formula>H207&lt;0</formula>
    </cfRule>
  </conditionalFormatting>
  <conditionalFormatting sqref="H209">
    <cfRule type="expression" dxfId="1574" priority="19">
      <formula>H209&gt;0</formula>
    </cfRule>
    <cfRule type="expression" dxfId="1573" priority="20">
      <formula>H209&lt;0</formula>
    </cfRule>
  </conditionalFormatting>
  <conditionalFormatting sqref="H210">
    <cfRule type="expression" dxfId="1572" priority="17">
      <formula>H210&gt;0</formula>
    </cfRule>
    <cfRule type="expression" dxfId="1571" priority="18">
      <formula>H210&lt;0</formula>
    </cfRule>
  </conditionalFormatting>
  <conditionalFormatting sqref="H211:H213">
    <cfRule type="expression" dxfId="1570" priority="15">
      <formula>H211&gt;0</formula>
    </cfRule>
    <cfRule type="expression" dxfId="1569" priority="16">
      <formula>H211&lt;0</formula>
    </cfRule>
  </conditionalFormatting>
  <conditionalFormatting sqref="H214">
    <cfRule type="expression" dxfId="1568" priority="13">
      <formula>H214&gt;0</formula>
    </cfRule>
    <cfRule type="expression" dxfId="1567" priority="14">
      <formula>H214&lt;0</formula>
    </cfRule>
  </conditionalFormatting>
  <conditionalFormatting sqref="F245:F256 H245:H256">
    <cfRule type="expression" dxfId="1566" priority="11">
      <formula>F245&gt;0</formula>
    </cfRule>
    <cfRule type="expression" dxfId="1565" priority="12">
      <formula>F245&lt;0</formula>
    </cfRule>
  </conditionalFormatting>
  <conditionalFormatting sqref="F261:F275 H261:H275">
    <cfRule type="expression" dxfId="1564" priority="9">
      <formula>F261&gt;0</formula>
    </cfRule>
    <cfRule type="expression" dxfId="1563" priority="10">
      <formula>F261&lt;0</formula>
    </cfRule>
  </conditionalFormatting>
  <conditionalFormatting sqref="F276:F283 H276:H283">
    <cfRule type="expression" dxfId="1562" priority="7">
      <formula>F276&gt;0</formula>
    </cfRule>
    <cfRule type="expression" dxfId="1561" priority="8">
      <formula>F276&lt;0</formula>
    </cfRule>
  </conditionalFormatting>
  <conditionalFormatting sqref="F219:F225 H219:H225">
    <cfRule type="expression" dxfId="1560" priority="5">
      <formula>F219&gt;0</formula>
    </cfRule>
    <cfRule type="expression" dxfId="1559" priority="6">
      <formula>F219&lt;0</formula>
    </cfRule>
  </conditionalFormatting>
  <conditionalFormatting sqref="H227:H230 F227:F230">
    <cfRule type="expression" dxfId="1558" priority="3">
      <formula>F227&gt;0</formula>
    </cfRule>
    <cfRule type="expression" dxfId="1557" priority="4">
      <formula>F227&lt;0</formula>
    </cfRule>
  </conditionalFormatting>
  <conditionalFormatting sqref="H234 F234">
    <cfRule type="expression" dxfId="1556" priority="1">
      <formula>F234&gt;0</formula>
    </cfRule>
    <cfRule type="expression" dxfId="155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54" priority="43">
      <formula>F33&gt;0</formula>
    </cfRule>
    <cfRule type="expression" dxfId="1553" priority="44">
      <formula>F33&lt;0</formula>
    </cfRule>
  </conditionalFormatting>
  <conditionalFormatting sqref="Q7">
    <cfRule type="expression" dxfId="1552" priority="41">
      <formula>Q7&gt;0</formula>
    </cfRule>
    <cfRule type="expression" dxfId="1551" priority="42">
      <formula>Q7&lt;0</formula>
    </cfRule>
  </conditionalFormatting>
  <conditionalFormatting sqref="Q8">
    <cfRule type="expression" dxfId="1550" priority="39">
      <formula>Q8&gt;0</formula>
    </cfRule>
    <cfRule type="expression" dxfId="1549" priority="40">
      <formula>Q8&lt;0</formula>
    </cfRule>
  </conditionalFormatting>
  <conditionalFormatting sqref="F29 F32">
    <cfRule type="expression" dxfId="1548" priority="37">
      <formula>F29&gt;0</formula>
    </cfRule>
    <cfRule type="expression" dxfId="1547" priority="38">
      <formula>F29&lt;0</formula>
    </cfRule>
  </conditionalFormatting>
  <conditionalFormatting sqref="H29 H32">
    <cfRule type="expression" dxfId="1546" priority="35">
      <formula>H29&gt;0</formula>
    </cfRule>
    <cfRule type="expression" dxfId="1545" priority="36">
      <formula>H29&lt;0</formula>
    </cfRule>
  </conditionalFormatting>
  <conditionalFormatting sqref="F30:F31">
    <cfRule type="expression" dxfId="1544" priority="33">
      <formula>F30&gt;0</formula>
    </cfRule>
    <cfRule type="expression" dxfId="1543" priority="34">
      <formula>F30&lt;0</formula>
    </cfRule>
  </conditionalFormatting>
  <conditionalFormatting sqref="H30:H31">
    <cfRule type="expression" dxfId="1542" priority="31">
      <formula>H30&gt;0</formula>
    </cfRule>
    <cfRule type="expression" dxfId="1541" priority="32">
      <formula>H30&lt;0</formula>
    </cfRule>
  </conditionalFormatting>
  <conditionalFormatting sqref="F105:F140 H105:H140">
    <cfRule type="expression" dxfId="1540" priority="29">
      <formula>F105&gt;0</formula>
    </cfRule>
    <cfRule type="expression" dxfId="1539" priority="30">
      <formula>F105&lt;0</formula>
    </cfRule>
  </conditionalFormatting>
  <conditionalFormatting sqref="F96:F99">
    <cfRule type="expression" dxfId="1538" priority="27">
      <formula>F96&gt;0</formula>
    </cfRule>
    <cfRule type="expression" dxfId="1537" priority="28">
      <formula>F96&lt;0</formula>
    </cfRule>
  </conditionalFormatting>
  <conditionalFormatting sqref="H96:H99">
    <cfRule type="expression" dxfId="1536" priority="25">
      <formula>H96&gt;0</formula>
    </cfRule>
    <cfRule type="expression" dxfId="1535" priority="26">
      <formula>H96&lt;0</formula>
    </cfRule>
  </conditionalFormatting>
  <conditionalFormatting sqref="F25:F28">
    <cfRule type="expression" dxfId="1534" priority="19">
      <formula>F25&gt;0</formula>
    </cfRule>
    <cfRule type="expression" dxfId="1533" priority="20">
      <formula>F25&lt;0</formula>
    </cfRule>
  </conditionalFormatting>
  <conditionalFormatting sqref="H25:H28">
    <cfRule type="expression" dxfId="1532" priority="17">
      <formula>H25&gt;0</formula>
    </cfRule>
    <cfRule type="expression" dxfId="1531" priority="18">
      <formula>H25&lt;0</formula>
    </cfRule>
  </conditionalFormatting>
  <conditionalFormatting sqref="J27">
    <cfRule type="expression" dxfId="1530" priority="15">
      <formula>J27&gt;0</formula>
    </cfRule>
    <cfRule type="expression" dxfId="1529" priority="16">
      <formula>J27&lt;0</formula>
    </cfRule>
  </conditionalFormatting>
  <conditionalFormatting sqref="F104">
    <cfRule type="expression" dxfId="1528" priority="13">
      <formula>F104&gt;0</formula>
    </cfRule>
    <cfRule type="expression" dxfId="1527" priority="14">
      <formula>F104&lt;0</formula>
    </cfRule>
  </conditionalFormatting>
  <conditionalFormatting sqref="H104">
    <cfRule type="expression" dxfId="1526" priority="11">
      <formula>H104&gt;0</formula>
    </cfRule>
    <cfRule type="expression" dxfId="1525" priority="12">
      <formula>H104&lt;0</formula>
    </cfRule>
  </conditionalFormatting>
  <conditionalFormatting sqref="F100:F103">
    <cfRule type="expression" dxfId="1524" priority="9">
      <formula>F100&gt;0</formula>
    </cfRule>
    <cfRule type="expression" dxfId="1523" priority="10">
      <formula>F100&lt;0</formula>
    </cfRule>
  </conditionalFormatting>
  <conditionalFormatting sqref="H100:H103">
    <cfRule type="expression" dxfId="1522" priority="7">
      <formula>H100&gt;0</formula>
    </cfRule>
    <cfRule type="expression" dxfId="1521" priority="8">
      <formula>H100&lt;0</formula>
    </cfRule>
  </conditionalFormatting>
  <conditionalFormatting sqref="J102">
    <cfRule type="expression" dxfId="1520" priority="5">
      <formula>J102&gt;0</formula>
    </cfRule>
    <cfRule type="expression" dxfId="1519" priority="6">
      <formula>J102&lt;0</formula>
    </cfRule>
  </conditionalFormatting>
  <conditionalFormatting sqref="Q10">
    <cfRule type="expression" dxfId="1518" priority="3">
      <formula>Q10&gt;0</formula>
    </cfRule>
    <cfRule type="expression" dxfId="1517" priority="4">
      <formula>Q10&lt;0</formula>
    </cfRule>
  </conditionalFormatting>
  <conditionalFormatting sqref="M71">
    <cfRule type="expression" dxfId="1516" priority="1">
      <formula>M71&gt;0</formula>
    </cfRule>
    <cfRule type="expression" dxfId="151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14" priority="33">
      <formula>F34&gt;0</formula>
    </cfRule>
    <cfRule type="expression" dxfId="1513" priority="34">
      <formula>F34&lt;0</formula>
    </cfRule>
  </conditionalFormatting>
  <conditionalFormatting sqref="Q7">
    <cfRule type="expression" dxfId="1512" priority="31">
      <formula>Q7&gt;0</formula>
    </cfRule>
    <cfRule type="expression" dxfId="1511" priority="32">
      <formula>Q7&lt;0</formula>
    </cfRule>
  </conditionalFormatting>
  <conditionalFormatting sqref="Q8">
    <cfRule type="expression" dxfId="1510" priority="29">
      <formula>Q8&gt;0</formula>
    </cfRule>
    <cfRule type="expression" dxfId="1509" priority="30">
      <formula>Q8&lt;0</formula>
    </cfRule>
  </conditionalFormatting>
  <conditionalFormatting sqref="F27:F33">
    <cfRule type="expression" dxfId="1508" priority="27">
      <formula>F27&gt;0</formula>
    </cfRule>
    <cfRule type="expression" dxfId="1507" priority="28">
      <formula>F27&lt;0</formula>
    </cfRule>
  </conditionalFormatting>
  <conditionalFormatting sqref="H27:H33">
    <cfRule type="expression" dxfId="1506" priority="25">
      <formula>H27&gt;0</formula>
    </cfRule>
    <cfRule type="expression" dxfId="1505" priority="26">
      <formula>H27&lt;0</formula>
    </cfRule>
  </conditionalFormatting>
  <conditionalFormatting sqref="M46">
    <cfRule type="expression" dxfId="1504" priority="23">
      <formula>M46&gt;0</formula>
    </cfRule>
    <cfRule type="expression" dxfId="1503" priority="24">
      <formula>M46&lt;0</formula>
    </cfRule>
  </conditionalFormatting>
  <conditionalFormatting sqref="F79:F87 H79:H87">
    <cfRule type="expression" dxfId="1502" priority="21">
      <formula>F79&gt;0</formula>
    </cfRule>
    <cfRule type="expression" dxfId="1501" priority="22">
      <formula>F79&lt;0</formula>
    </cfRule>
  </conditionalFormatting>
  <conditionalFormatting sqref="F73 F77:F78">
    <cfRule type="expression" dxfId="1500" priority="19">
      <formula>F73&gt;0</formula>
    </cfRule>
    <cfRule type="expression" dxfId="1499" priority="20">
      <formula>F73&lt;0</formula>
    </cfRule>
  </conditionalFormatting>
  <conditionalFormatting sqref="H73 H77:H78">
    <cfRule type="expression" dxfId="1498" priority="17">
      <formula>H73&gt;0</formula>
    </cfRule>
    <cfRule type="expression" dxfId="1497" priority="18">
      <formula>H73&lt;0</formula>
    </cfRule>
  </conditionalFormatting>
  <conditionalFormatting sqref="F70:F72">
    <cfRule type="expression" dxfId="1496" priority="15">
      <formula>F70&gt;0</formula>
    </cfRule>
    <cfRule type="expression" dxfId="1495" priority="16">
      <formula>F70&lt;0</formula>
    </cfRule>
  </conditionalFormatting>
  <conditionalFormatting sqref="H70:H72">
    <cfRule type="expression" dxfId="1494" priority="13">
      <formula>H70&gt;0</formula>
    </cfRule>
    <cfRule type="expression" dxfId="1493" priority="14">
      <formula>H70&lt;0</formula>
    </cfRule>
  </conditionalFormatting>
  <conditionalFormatting sqref="F25:F26">
    <cfRule type="expression" dxfId="1492" priority="11">
      <formula>F25&gt;0</formula>
    </cfRule>
    <cfRule type="expression" dxfId="1491" priority="12">
      <formula>F25&lt;0</formula>
    </cfRule>
  </conditionalFormatting>
  <conditionalFormatting sqref="H25:H26">
    <cfRule type="expression" dxfId="1490" priority="9">
      <formula>H25&gt;0</formula>
    </cfRule>
    <cfRule type="expression" dxfId="1489" priority="10">
      <formula>H25&lt;0</formula>
    </cfRule>
  </conditionalFormatting>
  <conditionalFormatting sqref="F76">
    <cfRule type="expression" dxfId="1488" priority="7">
      <formula>F76&gt;0</formula>
    </cfRule>
    <cfRule type="expression" dxfId="1487" priority="8">
      <formula>F76&lt;0</formula>
    </cfRule>
  </conditionalFormatting>
  <conditionalFormatting sqref="H76">
    <cfRule type="expression" dxfId="1486" priority="5">
      <formula>H76&gt;0</formula>
    </cfRule>
    <cfRule type="expression" dxfId="1485" priority="6">
      <formula>H76&lt;0</formula>
    </cfRule>
  </conditionalFormatting>
  <conditionalFormatting sqref="F74:F75">
    <cfRule type="expression" dxfId="1484" priority="3">
      <formula>F74&gt;0</formula>
    </cfRule>
    <cfRule type="expression" dxfId="1483" priority="4">
      <formula>F74&lt;0</formula>
    </cfRule>
  </conditionalFormatting>
  <conditionalFormatting sqref="H74:H75">
    <cfRule type="expression" dxfId="1482" priority="1">
      <formula>H74&gt;0</formula>
    </cfRule>
    <cfRule type="expression" dxfId="148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C18-H18</f>
        <v>35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140.94714285714323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171.52</v>
      </c>
      <c r="R4" s="495">
        <v>3.1399999999999997E-2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6003.2000000000007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4933.1500000000133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1070.0499999999847</v>
      </c>
      <c r="R7">
        <v>20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1070.0499999999847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0.21691008787488356</v>
      </c>
      <c r="T9" s="156"/>
    </row>
    <row r="10" spans="1:21" ht="15" customHeight="1" x14ac:dyDescent="0.25">
      <c r="A10" s="872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83" t="s">
        <v>1317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7.462686567164179E-3</v>
      </c>
      <c r="R11">
        <v>0.32</v>
      </c>
    </row>
    <row r="12" spans="1:21" x14ac:dyDescent="0.25">
      <c r="A12" s="883"/>
      <c r="B12" s="47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3"/>
      <c r="B13" s="47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3"/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200</v>
      </c>
      <c r="I18" s="18"/>
      <c r="J18" s="18"/>
      <c r="K18" s="18">
        <f>SUM(K2:K11)</f>
        <v>34299.419999999991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33208</v>
      </c>
      <c r="G19" s="343"/>
      <c r="H19" s="343">
        <f>SumByColor($A$19,H2:H17)</f>
        <v>200</v>
      </c>
      <c r="I19" s="343"/>
      <c r="J19" s="343"/>
      <c r="K19" s="344">
        <f>SumByColor($A$19,K2:K17)</f>
        <v>34300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188.67200000000003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186.95680000000002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185.24160000000003</v>
      </c>
      <c r="Q25" s="2"/>
    </row>
    <row r="26" spans="1:17" x14ac:dyDescent="0.25">
      <c r="B26" s="184">
        <v>43181</v>
      </c>
      <c r="C26" s="7">
        <v>50</v>
      </c>
      <c r="D26" s="43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183.52640000000002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181.81120000000001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180.09600000000003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178.38080000000002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176.66560000000001</v>
      </c>
      <c r="Q30" s="2"/>
    </row>
    <row r="31" spans="1:17" x14ac:dyDescent="0.25">
      <c r="B31" s="184">
        <v>43196</v>
      </c>
      <c r="C31" s="10">
        <v>75</v>
      </c>
      <c r="D31" s="39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174.9504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173.23520000000002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171.52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169.8048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168.08960000000002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166.37440000000001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164.6592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162.94399999999999</v>
      </c>
    </row>
    <row r="39" spans="1:17" x14ac:dyDescent="0.25">
      <c r="A39">
        <v>25</v>
      </c>
      <c r="B39" s="184">
        <v>43271</v>
      </c>
      <c r="C39" s="10">
        <v>25</v>
      </c>
      <c r="D39" s="39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161.22880000000001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159.51360000000003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157.79840000000002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156.08320000000001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154.36800000000002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1" si="9">C44*(E44-D44)</f>
        <v>1036.4549999999999</v>
      </c>
      <c r="G44" s="39">
        <f t="shared" ref="G44:G51" si="10">D44*C44</f>
        <v>1651.9949999999999</v>
      </c>
      <c r="H44" s="222">
        <f t="shared" ref="H44:H51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3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3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3">
        <f t="shared" ref="J46:J51" si="12"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 t="shared" si="12"/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3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3">
        <f t="shared" si="12"/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7">
        <v>50</v>
      </c>
      <c r="D49" s="43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 t="shared" si="12"/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 t="shared" si="12"/>
        <v>595.87999999999965</v>
      </c>
      <c r="K50" s="39"/>
      <c r="L50" s="39"/>
    </row>
    <row r="51" spans="1:12" x14ac:dyDescent="0.25">
      <c r="A51">
        <v>0</v>
      </c>
      <c r="B51" s="184">
        <v>43411</v>
      </c>
      <c r="C51" s="10">
        <v>35</v>
      </c>
      <c r="D51" s="39">
        <v>140.94710000000001</v>
      </c>
      <c r="E51" s="39">
        <v>175.58</v>
      </c>
      <c r="F51" s="39">
        <f t="shared" si="9"/>
        <v>1212.1515000000002</v>
      </c>
      <c r="G51" s="39">
        <f t="shared" si="10"/>
        <v>4933.1485000000002</v>
      </c>
      <c r="H51" s="222">
        <f t="shared" si="11"/>
        <v>0.24571559116860159</v>
      </c>
      <c r="I51" s="39"/>
      <c r="J51" s="101">
        <f t="shared" si="12"/>
        <v>1212.1515000000002</v>
      </c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A11:A14"/>
  </mergeCells>
  <conditionalFormatting sqref="O23:O4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480" priority="47">
      <formula>F59&gt;0</formula>
    </cfRule>
    <cfRule type="expression" dxfId="1479" priority="48">
      <formula>F59&lt;0</formula>
    </cfRule>
  </conditionalFormatting>
  <conditionalFormatting sqref="Q7">
    <cfRule type="expression" dxfId="1478" priority="45">
      <formula>Q7&gt;0</formula>
    </cfRule>
    <cfRule type="expression" dxfId="1477" priority="46">
      <formula>Q7&lt;0</formula>
    </cfRule>
  </conditionalFormatting>
  <conditionalFormatting sqref="Q8">
    <cfRule type="expression" dxfId="1476" priority="43">
      <formula>Q8&gt;0</formula>
    </cfRule>
    <cfRule type="expression" dxfId="1475" priority="44">
      <formula>Q8&lt;0</formula>
    </cfRule>
  </conditionalFormatting>
  <conditionalFormatting sqref="F31:F43 F46:F58">
    <cfRule type="expression" dxfId="1474" priority="41">
      <formula>F31&gt;0</formula>
    </cfRule>
    <cfRule type="expression" dxfId="1473" priority="42">
      <formula>F31&lt;0</formula>
    </cfRule>
  </conditionalFormatting>
  <conditionalFormatting sqref="H31:H43 H46:H58">
    <cfRule type="expression" dxfId="1472" priority="39">
      <formula>H31&gt;0</formula>
    </cfRule>
    <cfRule type="expression" dxfId="1471" priority="40">
      <formula>H31&lt;0</formula>
    </cfRule>
  </conditionalFormatting>
  <conditionalFormatting sqref="Q10">
    <cfRule type="expression" dxfId="1470" priority="37">
      <formula>Q10&gt;0</formula>
    </cfRule>
    <cfRule type="expression" dxfId="1469" priority="38">
      <formula>Q10&lt;0</formula>
    </cfRule>
  </conditionalFormatting>
  <conditionalFormatting sqref="J25:J38">
    <cfRule type="expression" dxfId="1468" priority="35">
      <formula>J25&gt;0</formula>
    </cfRule>
    <cfRule type="expression" dxfId="1467" priority="36">
      <formula>J25&lt;0</formula>
    </cfRule>
  </conditionalFormatting>
  <conditionalFormatting sqref="K25:K38">
    <cfRule type="expression" dxfId="1466" priority="33">
      <formula>K25&gt;0</formula>
    </cfRule>
    <cfRule type="expression" dxfId="1465" priority="34">
      <formula>K25&lt;0</formula>
    </cfRule>
  </conditionalFormatting>
  <conditionalFormatting sqref="L25:L38">
    <cfRule type="expression" dxfId="1464" priority="31">
      <formula>L25&gt;0</formula>
    </cfRule>
    <cfRule type="expression" dxfId="1463" priority="32">
      <formula>L25&lt;0</formula>
    </cfRule>
  </conditionalFormatting>
  <conditionalFormatting sqref="F89:F110">
    <cfRule type="expression" dxfId="1462" priority="29">
      <formula>F89&gt;0</formula>
    </cfRule>
    <cfRule type="expression" dxfId="1461" priority="30">
      <formula>F89&lt;0</formula>
    </cfRule>
  </conditionalFormatting>
  <conditionalFormatting sqref="H89:H110">
    <cfRule type="expression" dxfId="1460" priority="27">
      <formula>H89&gt;0</formula>
    </cfRule>
    <cfRule type="expression" dxfId="1459" priority="28">
      <formula>H89&lt;0</formula>
    </cfRule>
  </conditionalFormatting>
  <conditionalFormatting sqref="J89:J102">
    <cfRule type="expression" dxfId="1458" priority="25">
      <formula>J89&gt;0</formula>
    </cfRule>
    <cfRule type="expression" dxfId="1457" priority="26">
      <formula>J89&lt;0</formula>
    </cfRule>
  </conditionalFormatting>
  <conditionalFormatting sqref="K89:K102">
    <cfRule type="expression" dxfId="1456" priority="23">
      <formula>K89&gt;0</formula>
    </cfRule>
    <cfRule type="expression" dxfId="1455" priority="24">
      <formula>K89&lt;0</formula>
    </cfRule>
  </conditionalFormatting>
  <conditionalFormatting sqref="L89:L102">
    <cfRule type="expression" dxfId="1454" priority="21">
      <formula>L89&gt;0</formula>
    </cfRule>
    <cfRule type="expression" dxfId="1453" priority="22">
      <formula>L89&lt;0</formula>
    </cfRule>
  </conditionalFormatting>
  <conditionalFormatting sqref="F25:F28">
    <cfRule type="expression" dxfId="1452" priority="19">
      <formula>F25&gt;0</formula>
    </cfRule>
    <cfRule type="expression" dxfId="1451" priority="20">
      <formula>F25&lt;0</formula>
    </cfRule>
  </conditionalFormatting>
  <conditionalFormatting sqref="H25:H28">
    <cfRule type="expression" dxfId="1450" priority="17">
      <formula>H25&gt;0</formula>
    </cfRule>
    <cfRule type="expression" dxfId="1449" priority="18">
      <formula>H25&lt;0</formula>
    </cfRule>
  </conditionalFormatting>
  <conditionalFormatting sqref="F29:F30">
    <cfRule type="expression" dxfId="1448" priority="13">
      <formula>F29&gt;0</formula>
    </cfRule>
    <cfRule type="expression" dxfId="1447" priority="14">
      <formula>F29&lt;0</formula>
    </cfRule>
  </conditionalFormatting>
  <conditionalFormatting sqref="H29:H30">
    <cfRule type="expression" dxfId="1446" priority="11">
      <formula>H29&gt;0</formula>
    </cfRule>
    <cfRule type="expression" dxfId="1445" priority="12">
      <formula>H29&lt;0</formula>
    </cfRule>
  </conditionalFormatting>
  <conditionalFormatting sqref="J45">
    <cfRule type="expression" dxfId="1444" priority="9">
      <formula>J45&gt;0</formula>
    </cfRule>
    <cfRule type="expression" dxfId="1443" priority="10">
      <formula>J45&lt;0</formula>
    </cfRule>
  </conditionalFormatting>
  <conditionalFormatting sqref="F44:F45">
    <cfRule type="expression" dxfId="1442" priority="7">
      <formula>F44&gt;0</formula>
    </cfRule>
    <cfRule type="expression" dxfId="1441" priority="8">
      <formula>F44&lt;0</formula>
    </cfRule>
  </conditionalFormatting>
  <conditionalFormatting sqref="H44:H45">
    <cfRule type="expression" dxfId="1440" priority="5">
      <formula>H44&gt;0</formula>
    </cfRule>
    <cfRule type="expression" dxfId="1439" priority="6">
      <formula>H44&lt;0</formula>
    </cfRule>
  </conditionalFormatting>
  <conditionalFormatting sqref="J46:J50">
    <cfRule type="expression" dxfId="1438" priority="3">
      <formula>J46&gt;0</formula>
    </cfRule>
    <cfRule type="expression" dxfId="1437" priority="4">
      <formula>J46&lt;0</formula>
    </cfRule>
  </conditionalFormatting>
  <conditionalFormatting sqref="J51">
    <cfRule type="expression" dxfId="1436" priority="1">
      <formula>J51&gt;0</formula>
    </cfRule>
    <cfRule type="expression" dxfId="1435" priority="2">
      <formula>J51&lt;0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1290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0" t="s">
        <v>78</v>
      </c>
      <c r="P21" s="880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3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3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3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3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3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4" priority="33">
      <formula>F7&gt;0</formula>
    </cfRule>
    <cfRule type="expression" dxfId="1433" priority="34">
      <formula>F7&lt;0</formula>
    </cfRule>
  </conditionalFormatting>
  <conditionalFormatting sqref="Q8">
    <cfRule type="expression" dxfId="1432" priority="31">
      <formula>Q8&gt;0</formula>
    </cfRule>
    <cfRule type="expression" dxfId="1431" priority="32">
      <formula>Q8&lt;0</formula>
    </cfRule>
  </conditionalFormatting>
  <conditionalFormatting sqref="F114:F135">
    <cfRule type="expression" dxfId="1430" priority="25">
      <formula>F114&gt;0</formula>
    </cfRule>
    <cfRule type="expression" dxfId="1429" priority="26">
      <formula>F114&lt;0</formula>
    </cfRule>
  </conditionalFormatting>
  <conditionalFormatting sqref="H114:H135">
    <cfRule type="expression" dxfId="1428" priority="23">
      <formula>H114&gt;0</formula>
    </cfRule>
    <cfRule type="expression" dxfId="1427" priority="24">
      <formula>H114&lt;0</formula>
    </cfRule>
  </conditionalFormatting>
  <conditionalFormatting sqref="Q10">
    <cfRule type="expression" dxfId="1426" priority="21">
      <formula>Q10&gt;0</formula>
    </cfRule>
    <cfRule type="expression" dxfId="1425" priority="22">
      <formula>Q10&lt;0</formula>
    </cfRule>
  </conditionalFormatting>
  <conditionalFormatting sqref="J31:J44">
    <cfRule type="expression" dxfId="1424" priority="19">
      <formula>J31&gt;0</formula>
    </cfRule>
    <cfRule type="expression" dxfId="1423" priority="20">
      <formula>J31&lt;0</formula>
    </cfRule>
  </conditionalFormatting>
  <conditionalFormatting sqref="K31:K44">
    <cfRule type="expression" dxfId="1422" priority="17">
      <formula>K31&gt;0</formula>
    </cfRule>
    <cfRule type="expression" dxfId="1421" priority="18">
      <formula>K31&lt;0</formula>
    </cfRule>
  </conditionalFormatting>
  <conditionalFormatting sqref="L31:L35 L37:L44">
    <cfRule type="expression" dxfId="1420" priority="15">
      <formula>L31&gt;0</formula>
    </cfRule>
    <cfRule type="expression" dxfId="1419" priority="16">
      <formula>L31&lt;0</formula>
    </cfRule>
  </conditionalFormatting>
  <conditionalFormatting sqref="M31:M44">
    <cfRule type="expression" dxfId="1418" priority="13">
      <formula>M31&gt;0</formula>
    </cfRule>
    <cfRule type="expression" dxfId="1417" priority="14">
      <formula>M31&lt;0</formula>
    </cfRule>
  </conditionalFormatting>
  <conditionalFormatting sqref="F82 H82">
    <cfRule type="expression" dxfId="1416" priority="9">
      <formula>F82&gt;0</formula>
    </cfRule>
    <cfRule type="expression" dxfId="1415" priority="10">
      <formula>F82&lt;0</formula>
    </cfRule>
  </conditionalFormatting>
  <conditionalFormatting sqref="F75:F81 H75:H81">
    <cfRule type="expression" dxfId="1414" priority="7">
      <formula>F75&gt;0</formula>
    </cfRule>
    <cfRule type="expression" dxfId="1413" priority="8">
      <formula>F75&lt;0</formula>
    </cfRule>
  </conditionalFormatting>
  <conditionalFormatting sqref="F71:F74 H71:H74">
    <cfRule type="expression" dxfId="1412" priority="5">
      <formula>F71&gt;0</formula>
    </cfRule>
    <cfRule type="expression" dxfId="1411" priority="6">
      <formula>F71&lt;0</formula>
    </cfRule>
  </conditionalFormatting>
  <conditionalFormatting sqref="F86 H84:H86">
    <cfRule type="expression" dxfId="1410" priority="3">
      <formula>F84&gt;0</formula>
    </cfRule>
    <cfRule type="expression" dxfId="1409" priority="4">
      <formula>F84&lt;0</formula>
    </cfRule>
  </conditionalFormatting>
  <conditionalFormatting sqref="J86">
    <cfRule type="expression" dxfId="1408" priority="1">
      <formula>J86&gt;0</formula>
    </cfRule>
    <cfRule type="expression" dxfId="140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6" priority="21">
      <formula>F47&gt;0</formula>
    </cfRule>
    <cfRule type="expression" dxfId="1405" priority="22">
      <formula>F47&lt;0</formula>
    </cfRule>
  </conditionalFormatting>
  <conditionalFormatting sqref="Q7">
    <cfRule type="expression" dxfId="1404" priority="19">
      <formula>Q7&gt;0</formula>
    </cfRule>
    <cfRule type="expression" dxfId="1403" priority="20">
      <formula>Q7&lt;0</formula>
    </cfRule>
  </conditionalFormatting>
  <conditionalFormatting sqref="Q8">
    <cfRule type="expression" dxfId="1402" priority="17">
      <formula>Q8&gt;0</formula>
    </cfRule>
    <cfRule type="expression" dxfId="1401" priority="18">
      <formula>Q8&lt;0</formula>
    </cfRule>
  </conditionalFormatting>
  <conditionalFormatting sqref="F25:F46">
    <cfRule type="expression" dxfId="1400" priority="15">
      <formula>F25&gt;0</formula>
    </cfRule>
    <cfRule type="expression" dxfId="1399" priority="16">
      <formula>F25&lt;0</formula>
    </cfRule>
  </conditionalFormatting>
  <conditionalFormatting sqref="H25:H46">
    <cfRule type="expression" dxfId="1398" priority="13">
      <formula>H25&gt;0</formula>
    </cfRule>
    <cfRule type="expression" dxfId="1397" priority="14">
      <formula>H25&lt;0</formula>
    </cfRule>
  </conditionalFormatting>
  <conditionalFormatting sqref="F89:F110">
    <cfRule type="expression" dxfId="1396" priority="11">
      <formula>F89&gt;0</formula>
    </cfRule>
    <cfRule type="expression" dxfId="1395" priority="12">
      <formula>F89&lt;0</formula>
    </cfRule>
  </conditionalFormatting>
  <conditionalFormatting sqref="H89:H110">
    <cfRule type="expression" dxfId="1394" priority="9">
      <formula>H89&gt;0</formula>
    </cfRule>
    <cfRule type="expression" dxfId="1393" priority="10">
      <formula>H89&lt;0</formula>
    </cfRule>
  </conditionalFormatting>
  <conditionalFormatting sqref="Q10">
    <cfRule type="expression" dxfId="1392" priority="7">
      <formula>Q10&gt;0</formula>
    </cfRule>
    <cfRule type="expression" dxfId="1391" priority="8">
      <formula>Q10&lt;0</formula>
    </cfRule>
  </conditionalFormatting>
  <conditionalFormatting sqref="J25:J38">
    <cfRule type="expression" dxfId="1390" priority="5">
      <formula>J25&gt;0</formula>
    </cfRule>
    <cfRule type="expression" dxfId="1389" priority="6">
      <formula>J25&lt;0</formula>
    </cfRule>
  </conditionalFormatting>
  <conditionalFormatting sqref="K25:K38">
    <cfRule type="expression" dxfId="1388" priority="3">
      <formula>K25&gt;0</formula>
    </cfRule>
    <cfRule type="expression" dxfId="1387" priority="4">
      <formula>K25&lt;0</formula>
    </cfRule>
  </conditionalFormatting>
  <conditionalFormatting sqref="L25:L38">
    <cfRule type="expression" dxfId="1386" priority="1">
      <formula>L25&gt;0</formula>
    </cfRule>
    <cfRule type="expression" dxfId="138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1249</v>
      </c>
    </row>
    <row r="12" spans="1:21" x14ac:dyDescent="0.25">
      <c r="H12" s="70"/>
      <c r="O12" s="11" t="s">
        <v>925</v>
      </c>
      <c r="Q12" s="1" t="s">
        <v>1261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1262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3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3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4" priority="43">
      <formula>F54&gt;0</formula>
    </cfRule>
    <cfRule type="expression" dxfId="1383" priority="44">
      <formula>F54&lt;0</formula>
    </cfRule>
  </conditionalFormatting>
  <conditionalFormatting sqref="Q7">
    <cfRule type="expression" dxfId="1382" priority="41">
      <formula>Q7&gt;0</formula>
    </cfRule>
    <cfRule type="expression" dxfId="1381" priority="42">
      <formula>Q7&lt;0</formula>
    </cfRule>
  </conditionalFormatting>
  <conditionalFormatting sqref="Q8">
    <cfRule type="expression" dxfId="1380" priority="39">
      <formula>Q8&gt;0</formula>
    </cfRule>
    <cfRule type="expression" dxfId="1379" priority="40">
      <formula>Q8&lt;0</formula>
    </cfRule>
  </conditionalFormatting>
  <conditionalFormatting sqref="F33:F36 F38:F53">
    <cfRule type="expression" dxfId="1378" priority="37">
      <formula>F33&gt;0</formula>
    </cfRule>
    <cfRule type="expression" dxfId="1377" priority="38">
      <formula>F33&lt;0</formula>
    </cfRule>
  </conditionalFormatting>
  <conditionalFormatting sqref="H33:H36 H38:H53">
    <cfRule type="expression" dxfId="1376" priority="35">
      <formula>H33&gt;0</formula>
    </cfRule>
    <cfRule type="expression" dxfId="1375" priority="36">
      <formula>H33&lt;0</formula>
    </cfRule>
  </conditionalFormatting>
  <conditionalFormatting sqref="Q10">
    <cfRule type="expression" dxfId="1374" priority="33">
      <formula>Q10&gt;0</formula>
    </cfRule>
    <cfRule type="expression" dxfId="1373" priority="34">
      <formula>Q10&lt;0</formula>
    </cfRule>
  </conditionalFormatting>
  <conditionalFormatting sqref="J25:J37">
    <cfRule type="expression" dxfId="1372" priority="31">
      <formula>J25&gt;0</formula>
    </cfRule>
    <cfRule type="expression" dxfId="1371" priority="32">
      <formula>J25&lt;0</formula>
    </cfRule>
  </conditionalFormatting>
  <conditionalFormatting sqref="K25:K38">
    <cfRule type="expression" dxfId="1370" priority="29">
      <formula>K25&gt;0</formula>
    </cfRule>
    <cfRule type="expression" dxfId="1369" priority="30">
      <formula>K25&lt;0</formula>
    </cfRule>
  </conditionalFormatting>
  <conditionalFormatting sqref="L25">
    <cfRule type="expression" dxfId="1368" priority="27">
      <formula>L25&gt;0</formula>
    </cfRule>
    <cfRule type="expression" dxfId="1367" priority="28">
      <formula>L25&lt;0</formula>
    </cfRule>
  </conditionalFormatting>
  <conditionalFormatting sqref="F89:F110">
    <cfRule type="expression" dxfId="1366" priority="25">
      <formula>F89&gt;0</formula>
    </cfRule>
    <cfRule type="expression" dxfId="1365" priority="26">
      <formula>F89&lt;0</formula>
    </cfRule>
  </conditionalFormatting>
  <conditionalFormatting sqref="H89:H110">
    <cfRule type="expression" dxfId="1364" priority="23">
      <formula>H89&gt;0</formula>
    </cfRule>
    <cfRule type="expression" dxfId="1363" priority="24">
      <formula>H89&lt;0</formula>
    </cfRule>
  </conditionalFormatting>
  <conditionalFormatting sqref="J89:J102">
    <cfRule type="expression" dxfId="1362" priority="21">
      <formula>J89&gt;0</formula>
    </cfRule>
    <cfRule type="expression" dxfId="1361" priority="22">
      <formula>J89&lt;0</formula>
    </cfRule>
  </conditionalFormatting>
  <conditionalFormatting sqref="K89:K102">
    <cfRule type="expression" dxfId="1360" priority="19">
      <formula>K89&gt;0</formula>
    </cfRule>
    <cfRule type="expression" dxfId="1359" priority="20">
      <formula>K89&lt;0</formula>
    </cfRule>
  </conditionalFormatting>
  <conditionalFormatting sqref="L89:L102">
    <cfRule type="expression" dxfId="1358" priority="17">
      <formula>L89&gt;0</formula>
    </cfRule>
    <cfRule type="expression" dxfId="1357" priority="18">
      <formula>L89&lt;0</formula>
    </cfRule>
  </conditionalFormatting>
  <conditionalFormatting sqref="F29:F32">
    <cfRule type="expression" dxfId="1356" priority="15">
      <formula>F29&gt;0</formula>
    </cfRule>
    <cfRule type="expression" dxfId="1355" priority="16">
      <formula>F29&lt;0</formula>
    </cfRule>
  </conditionalFormatting>
  <conditionalFormatting sqref="H29:H32">
    <cfRule type="expression" dxfId="1354" priority="13">
      <formula>H29&gt;0</formula>
    </cfRule>
    <cfRule type="expression" dxfId="1353" priority="14">
      <formula>H29&lt;0</formula>
    </cfRule>
  </conditionalFormatting>
  <conditionalFormatting sqref="F25:F28">
    <cfRule type="expression" dxfId="1352" priority="11">
      <formula>F25&gt;0</formula>
    </cfRule>
    <cfRule type="expression" dxfId="1351" priority="12">
      <formula>F25&lt;0</formula>
    </cfRule>
  </conditionalFormatting>
  <conditionalFormatting sqref="H25:H28">
    <cfRule type="expression" dxfId="1350" priority="9">
      <formula>H25&gt;0</formula>
    </cfRule>
    <cfRule type="expression" dxfId="1349" priority="10">
      <formula>H25&lt;0</formula>
    </cfRule>
  </conditionalFormatting>
  <conditionalFormatting sqref="F37">
    <cfRule type="expression" dxfId="1348" priority="7">
      <formula>F37&gt;0</formula>
    </cfRule>
    <cfRule type="expression" dxfId="1347" priority="8">
      <formula>F37&lt;0</formula>
    </cfRule>
  </conditionalFormatting>
  <conditionalFormatting sqref="H37">
    <cfRule type="expression" dxfId="1346" priority="5">
      <formula>H37&gt;0</formula>
    </cfRule>
    <cfRule type="expression" dxfId="1345" priority="6">
      <formula>H37&lt;0</formula>
    </cfRule>
  </conditionalFormatting>
  <conditionalFormatting sqref="J49">
    <cfRule type="expression" dxfId="1344" priority="3">
      <formula>J49&gt;0</formula>
    </cfRule>
    <cfRule type="expression" dxfId="1343" priority="4">
      <formula>J49&lt;0</formula>
    </cfRule>
  </conditionalFormatting>
  <conditionalFormatting sqref="J38:J48">
    <cfRule type="expression" dxfId="1342" priority="1">
      <formula>J38&gt;0</formula>
    </cfRule>
    <cfRule type="expression" dxfId="134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1279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1280</v>
      </c>
      <c r="M3" s="4"/>
      <c r="O3" s="11" t="s">
        <v>58</v>
      </c>
      <c r="Q3" s="221">
        <f>IF(Q2=0, Q4, (F18-K18-M18)/Q2)</f>
        <v>185.63566666666668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184.29</v>
      </c>
      <c r="R4" s="495">
        <v>1.1000000000000001E-3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11057.4</v>
      </c>
    </row>
    <row r="6" spans="1:21" x14ac:dyDescent="0.25">
      <c r="B6" s="735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-80.740000000001601</v>
      </c>
      <c r="R7" s="29">
        <v>43418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-80.740000000001601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-7.2489661649073897E-3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1.0418362363665961E-2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21.379350348027842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3" t="s">
        <v>78</v>
      </c>
      <c r="P21" s="873"/>
    </row>
    <row r="22" spans="1:16" ht="15.75" thickTop="1" x14ac:dyDescent="0.25">
      <c r="O22" s="81">
        <v>1.1000000000000001</v>
      </c>
      <c r="P22" s="81">
        <f>O22*$Q$4</f>
        <v>202.71899999999999</v>
      </c>
    </row>
    <row r="23" spans="1:16" x14ac:dyDescent="0.25">
      <c r="O23" s="81">
        <v>1.0900000000000001</v>
      </c>
      <c r="P23" s="81">
        <f t="shared" ref="P23:P42" si="0">O23*$Q$4</f>
        <v>200.87610000000001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199.03319999999999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197.19030000000001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195.34739999999999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193.50450000000001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191.66159999999999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189.81870000000001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187.97579999999999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186.13290000000001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3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184.29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182.44709999999998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3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180.60419999999999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3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178.76129999999998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3">
        <f>C36*(E36-D36)</f>
        <v>-1426.0860000000011</v>
      </c>
      <c r="G36" s="39">
        <f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176.91839999999999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175.07549999999998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173.23259999999999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171.3897</v>
      </c>
    </row>
    <row r="40" spans="1:17" x14ac:dyDescent="0.25">
      <c r="A40">
        <v>0</v>
      </c>
      <c r="B40" s="18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222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169.54679999999999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167.7039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165.86099999999999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0" priority="35">
      <formula>F47&gt;0</formula>
    </cfRule>
    <cfRule type="expression" dxfId="1339" priority="36">
      <formula>F47&lt;0</formula>
    </cfRule>
  </conditionalFormatting>
  <conditionalFormatting sqref="Q7">
    <cfRule type="expression" dxfId="1338" priority="33">
      <formula>Q7&gt;0</formula>
    </cfRule>
    <cfRule type="expression" dxfId="1337" priority="34">
      <formula>Q7&lt;0</formula>
    </cfRule>
  </conditionalFormatting>
  <conditionalFormatting sqref="Q8">
    <cfRule type="expression" dxfId="1336" priority="31">
      <formula>Q8&gt;0</formula>
    </cfRule>
    <cfRule type="expression" dxfId="1335" priority="32">
      <formula>Q8&lt;0</formula>
    </cfRule>
  </conditionalFormatting>
  <conditionalFormatting sqref="F34:F46">
    <cfRule type="expression" dxfId="1334" priority="29">
      <formula>F34&gt;0</formula>
    </cfRule>
    <cfRule type="expression" dxfId="1333" priority="30">
      <formula>F34&lt;0</formula>
    </cfRule>
  </conditionalFormatting>
  <conditionalFormatting sqref="H34:H46">
    <cfRule type="expression" dxfId="1332" priority="27">
      <formula>H34&gt;0</formula>
    </cfRule>
    <cfRule type="expression" dxfId="1331" priority="28">
      <formula>H34&lt;0</formula>
    </cfRule>
  </conditionalFormatting>
  <conditionalFormatting sqref="Q10">
    <cfRule type="expression" dxfId="1330" priority="25">
      <formula>Q10&gt;0</formula>
    </cfRule>
    <cfRule type="expression" dxfId="1329" priority="26">
      <formula>Q10&lt;0</formula>
    </cfRule>
  </conditionalFormatting>
  <conditionalFormatting sqref="J25:J38">
    <cfRule type="expression" dxfId="1328" priority="23">
      <formula>J25&gt;0</formula>
    </cfRule>
    <cfRule type="expression" dxfId="1327" priority="24">
      <formula>J25&lt;0</formula>
    </cfRule>
  </conditionalFormatting>
  <conditionalFormatting sqref="K25:K29 K31:K38">
    <cfRule type="expression" dxfId="1326" priority="21">
      <formula>K25&gt;0</formula>
    </cfRule>
    <cfRule type="expression" dxfId="1325" priority="22">
      <formula>K25&lt;0</formula>
    </cfRule>
  </conditionalFormatting>
  <conditionalFormatting sqref="L25:L38">
    <cfRule type="expression" dxfId="1324" priority="19">
      <formula>L25&gt;0</formula>
    </cfRule>
    <cfRule type="expression" dxfId="1323" priority="20">
      <formula>L25&lt;0</formula>
    </cfRule>
  </conditionalFormatting>
  <conditionalFormatting sqref="F89:F110">
    <cfRule type="expression" dxfId="1322" priority="17">
      <formula>F89&gt;0</formula>
    </cfRule>
    <cfRule type="expression" dxfId="1321" priority="18">
      <formula>F89&lt;0</formula>
    </cfRule>
  </conditionalFormatting>
  <conditionalFormatting sqref="H89:H110">
    <cfRule type="expression" dxfId="1320" priority="15">
      <formula>H89&gt;0</formula>
    </cfRule>
    <cfRule type="expression" dxfId="1319" priority="16">
      <formula>H89&lt;0</formula>
    </cfRule>
  </conditionalFormatting>
  <conditionalFormatting sqref="J89:J102">
    <cfRule type="expression" dxfId="1318" priority="13">
      <formula>J89&gt;0</formula>
    </cfRule>
    <cfRule type="expression" dxfId="1317" priority="14">
      <formula>J89&lt;0</formula>
    </cfRule>
  </conditionalFormatting>
  <conditionalFormatting sqref="K89:K102">
    <cfRule type="expression" dxfId="1316" priority="11">
      <formula>K89&gt;0</formula>
    </cfRule>
    <cfRule type="expression" dxfId="1315" priority="12">
      <formula>K89&lt;0</formula>
    </cfRule>
  </conditionalFormatting>
  <conditionalFormatting sqref="L89:L102">
    <cfRule type="expression" dxfId="1314" priority="9">
      <formula>L89&gt;0</formula>
    </cfRule>
    <cfRule type="expression" dxfId="1313" priority="10">
      <formula>L89&lt;0</formula>
    </cfRule>
  </conditionalFormatting>
  <conditionalFormatting sqref="F25:F27">
    <cfRule type="expression" dxfId="1312" priority="7">
      <formula>F25&gt;0</formula>
    </cfRule>
    <cfRule type="expression" dxfId="1311" priority="8">
      <formula>F25&lt;0</formula>
    </cfRule>
  </conditionalFormatting>
  <conditionalFormatting sqref="H25:H27">
    <cfRule type="expression" dxfId="1310" priority="5">
      <formula>H25&gt;0</formula>
    </cfRule>
    <cfRule type="expression" dxfId="1309" priority="6">
      <formula>H25&lt;0</formula>
    </cfRule>
  </conditionalFormatting>
  <conditionalFormatting sqref="F28:F33">
    <cfRule type="expression" dxfId="1308" priority="3">
      <formula>F28&gt;0</formula>
    </cfRule>
    <cfRule type="expression" dxfId="1307" priority="4">
      <formula>F28&lt;0</formula>
    </cfRule>
  </conditionalFormatting>
  <conditionalFormatting sqref="H28:H33">
    <cfRule type="expression" dxfId="1306" priority="1">
      <formula>H28&gt;0</formula>
    </cfRule>
    <cfRule type="expression" dxfId="130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35" activePane="bottomLeft" state="frozen"/>
      <selection activeCell="A2" sqref="A2"/>
      <selection pane="bottomLeft" activeCell="A56" sqref="A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  <c r="U2" s="877">
        <v>25.8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53.99</v>
      </c>
      <c r="R4" s="495">
        <v>1.6999999999999999E-3</v>
      </c>
      <c r="T4" t="s">
        <v>1118</v>
      </c>
      <c r="U4" s="11" t="s">
        <v>1314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21596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-1472.4099999999999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-1472.4099999999999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-6.3827979474961646E-2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4.6304871272457859E-2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14.79178082191781</v>
      </c>
    </row>
    <row r="14" spans="1:21" x14ac:dyDescent="0.25">
      <c r="H14" s="70"/>
      <c r="O14" s="11" t="s">
        <v>1039</v>
      </c>
      <c r="Q14" s="1">
        <v>43407</v>
      </c>
      <c r="T14" s="1">
        <v>43407</v>
      </c>
      <c r="U14" s="475" t="s">
        <v>1315</v>
      </c>
    </row>
    <row r="15" spans="1:21" x14ac:dyDescent="0.25">
      <c r="H15" s="70"/>
      <c r="U15" s="475" t="s">
        <v>1316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59.38900000000001</v>
      </c>
    </row>
    <row r="23" spans="1:16" x14ac:dyDescent="0.25">
      <c r="O23" s="81">
        <v>1.0900000000000001</v>
      </c>
      <c r="P23" s="81">
        <f t="shared" ref="P23:P42" si="1">O23*$Q$4</f>
        <v>58.849100000000007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58.309200000000004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57.769300000000008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57.229400000000005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56.689500000000002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56.149600000000007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55.609700000000004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55.069800000000001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54.529900000000005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53.99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53.450099999999999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52.910200000000003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52.3703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51.830399999999997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51.290500000000002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50.750599999999999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50.210700000000003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49.670800000000007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49.130900000000004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48.591000000000001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5" si="8">C43*(E43-D43)</f>
        <v>138.58000000000033</v>
      </c>
      <c r="G43" s="39">
        <f t="shared" ref="G43:G55" si="9">D43*C43</f>
        <v>11867.42</v>
      </c>
      <c r="H43" s="222">
        <f t="shared" ref="H43:H55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4" priority="35">
      <formula>F25&gt;0</formula>
    </cfRule>
    <cfRule type="expression" dxfId="1303" priority="36">
      <formula>F25&lt;0</formula>
    </cfRule>
  </conditionalFormatting>
  <conditionalFormatting sqref="Q7">
    <cfRule type="expression" dxfId="1302" priority="33">
      <formula>Q7&gt;0</formula>
    </cfRule>
    <cfRule type="expression" dxfId="1301" priority="34">
      <formula>Q7&lt;0</formula>
    </cfRule>
  </conditionalFormatting>
  <conditionalFormatting sqref="Q8">
    <cfRule type="expression" dxfId="1300" priority="31">
      <formula>Q8&gt;0</formula>
    </cfRule>
    <cfRule type="expression" dxfId="1299" priority="32">
      <formula>Q8&lt;0</formula>
    </cfRule>
  </conditionalFormatting>
  <conditionalFormatting sqref="F39:F62">
    <cfRule type="expression" dxfId="1298" priority="29">
      <formula>F39&gt;0</formula>
    </cfRule>
    <cfRule type="expression" dxfId="1297" priority="30">
      <formula>F39&lt;0</formula>
    </cfRule>
  </conditionalFormatting>
  <conditionalFormatting sqref="H39:H62">
    <cfRule type="expression" dxfId="1296" priority="27">
      <formula>H39&gt;0</formula>
    </cfRule>
    <cfRule type="expression" dxfId="1295" priority="28">
      <formula>H39&lt;0</formula>
    </cfRule>
  </conditionalFormatting>
  <conditionalFormatting sqref="Q10">
    <cfRule type="expression" dxfId="1294" priority="25">
      <formula>Q10&gt;0</formula>
    </cfRule>
    <cfRule type="expression" dxfId="1293" priority="26">
      <formula>Q10&lt;0</formula>
    </cfRule>
  </conditionalFormatting>
  <conditionalFormatting sqref="L25:L32">
    <cfRule type="expression" dxfId="1292" priority="19">
      <formula>L25&gt;0</formula>
    </cfRule>
    <cfRule type="expression" dxfId="1291" priority="20">
      <formula>L25&lt;0</formula>
    </cfRule>
  </conditionalFormatting>
  <conditionalFormatting sqref="F88:F109">
    <cfRule type="expression" dxfId="1290" priority="17">
      <formula>F88&gt;0</formula>
    </cfRule>
    <cfRule type="expression" dxfId="1289" priority="18">
      <formula>F88&lt;0</formula>
    </cfRule>
  </conditionalFormatting>
  <conditionalFormatting sqref="H88:H109">
    <cfRule type="expression" dxfId="1288" priority="15">
      <formula>H88&gt;0</formula>
    </cfRule>
    <cfRule type="expression" dxfId="1287" priority="16">
      <formula>H88&lt;0</formula>
    </cfRule>
  </conditionalFormatting>
  <conditionalFormatting sqref="J88:J101">
    <cfRule type="expression" dxfId="1286" priority="13">
      <formula>J88&gt;0</formula>
    </cfRule>
    <cfRule type="expression" dxfId="1285" priority="14">
      <formula>J88&lt;0</formula>
    </cfRule>
  </conditionalFormatting>
  <conditionalFormatting sqref="K88:K101">
    <cfRule type="expression" dxfId="1284" priority="11">
      <formula>K88&gt;0</formula>
    </cfRule>
    <cfRule type="expression" dxfId="1283" priority="12">
      <formula>K88&lt;0</formula>
    </cfRule>
  </conditionalFormatting>
  <conditionalFormatting sqref="L88:L101">
    <cfRule type="expression" dxfId="1282" priority="9">
      <formula>L88&gt;0</formula>
    </cfRule>
    <cfRule type="expression" dxfId="1281" priority="10">
      <formula>L88&lt;0</formula>
    </cfRule>
  </conditionalFormatting>
  <conditionalFormatting sqref="F25:F29">
    <cfRule type="expression" dxfId="1280" priority="7">
      <formula>F25&gt;0</formula>
    </cfRule>
    <cfRule type="expression" dxfId="1279" priority="8">
      <formula>F25&lt;0</formula>
    </cfRule>
  </conditionalFormatting>
  <conditionalFormatting sqref="H25:H29">
    <cfRule type="expression" dxfId="1278" priority="5">
      <formula>H25&gt;0</formula>
    </cfRule>
    <cfRule type="expression" dxfId="1277" priority="6">
      <formula>H25&lt;0</formula>
    </cfRule>
  </conditionalFormatting>
  <conditionalFormatting sqref="F35:F38">
    <cfRule type="expression" dxfId="1276" priority="3">
      <formula>F35&gt;0</formula>
    </cfRule>
    <cfRule type="expression" dxfId="1275" priority="4">
      <formula>F35&lt;0</formula>
    </cfRule>
  </conditionalFormatting>
  <conditionalFormatting sqref="H35:H38">
    <cfRule type="expression" dxfId="1274" priority="1">
      <formula>H35&gt;0</formula>
    </cfRule>
    <cfRule type="expression" dxfId="1273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2" priority="35">
      <formula>F47&gt;0</formula>
    </cfRule>
    <cfRule type="expression" dxfId="1271" priority="36">
      <formula>F47&lt;0</formula>
    </cfRule>
  </conditionalFormatting>
  <conditionalFormatting sqref="Q7">
    <cfRule type="expression" dxfId="1270" priority="33">
      <formula>Q7&gt;0</formula>
    </cfRule>
    <cfRule type="expression" dxfId="1269" priority="34">
      <formula>Q7&lt;0</formula>
    </cfRule>
  </conditionalFormatting>
  <conditionalFormatting sqref="Q8">
    <cfRule type="expression" dxfId="1268" priority="31">
      <formula>Q8&gt;0</formula>
    </cfRule>
    <cfRule type="expression" dxfId="1267" priority="32">
      <formula>Q8&lt;0</formula>
    </cfRule>
  </conditionalFormatting>
  <conditionalFormatting sqref="F32:F46">
    <cfRule type="expression" dxfId="1266" priority="29">
      <formula>F32&gt;0</formula>
    </cfRule>
    <cfRule type="expression" dxfId="1265" priority="30">
      <formula>F32&lt;0</formula>
    </cfRule>
  </conditionalFormatting>
  <conditionalFormatting sqref="H32:H46">
    <cfRule type="expression" dxfId="1264" priority="27">
      <formula>H32&gt;0</formula>
    </cfRule>
    <cfRule type="expression" dxfId="1263" priority="28">
      <formula>H32&lt;0</formula>
    </cfRule>
  </conditionalFormatting>
  <conditionalFormatting sqref="Q10">
    <cfRule type="expression" dxfId="1262" priority="25">
      <formula>Q10&gt;0</formula>
    </cfRule>
    <cfRule type="expression" dxfId="1261" priority="26">
      <formula>Q10&lt;0</formula>
    </cfRule>
  </conditionalFormatting>
  <conditionalFormatting sqref="J25:J38">
    <cfRule type="expression" dxfId="1260" priority="23">
      <formula>J25&gt;0</formula>
    </cfRule>
    <cfRule type="expression" dxfId="1259" priority="24">
      <formula>J25&lt;0</formula>
    </cfRule>
  </conditionalFormatting>
  <conditionalFormatting sqref="K25:K38">
    <cfRule type="expression" dxfId="1258" priority="21">
      <formula>K25&gt;0</formula>
    </cfRule>
    <cfRule type="expression" dxfId="1257" priority="22">
      <formula>K25&lt;0</formula>
    </cfRule>
  </conditionalFormatting>
  <conditionalFormatting sqref="L25:L38">
    <cfRule type="expression" dxfId="1256" priority="19">
      <formula>L25&gt;0</formula>
    </cfRule>
    <cfRule type="expression" dxfId="1255" priority="20">
      <formula>L25&lt;0</formula>
    </cfRule>
  </conditionalFormatting>
  <conditionalFormatting sqref="F89:F110">
    <cfRule type="expression" dxfId="1254" priority="17">
      <formula>F89&gt;0</formula>
    </cfRule>
    <cfRule type="expression" dxfId="1253" priority="18">
      <formula>F89&lt;0</formula>
    </cfRule>
  </conditionalFormatting>
  <conditionalFormatting sqref="H89:H110">
    <cfRule type="expression" dxfId="1252" priority="15">
      <formula>H89&gt;0</formula>
    </cfRule>
    <cfRule type="expression" dxfId="1251" priority="16">
      <formula>H89&lt;0</formula>
    </cfRule>
  </conditionalFormatting>
  <conditionalFormatting sqref="J89:J102">
    <cfRule type="expression" dxfId="1250" priority="13">
      <formula>J89&gt;0</formula>
    </cfRule>
    <cfRule type="expression" dxfId="1249" priority="14">
      <formula>J89&lt;0</formula>
    </cfRule>
  </conditionalFormatting>
  <conditionalFormatting sqref="K89:K102">
    <cfRule type="expression" dxfId="1248" priority="11">
      <formula>K89&gt;0</formula>
    </cfRule>
    <cfRule type="expression" dxfId="1247" priority="12">
      <formula>K89&lt;0</formula>
    </cfRule>
  </conditionalFormatting>
  <conditionalFormatting sqref="L89:L102">
    <cfRule type="expression" dxfId="1246" priority="9">
      <formula>L89&gt;0</formula>
    </cfRule>
    <cfRule type="expression" dxfId="1245" priority="10">
      <formula>L89&lt;0</formula>
    </cfRule>
  </conditionalFormatting>
  <conditionalFormatting sqref="F25:F28">
    <cfRule type="expression" dxfId="1244" priority="7">
      <formula>F25&gt;0</formula>
    </cfRule>
    <cfRule type="expression" dxfId="1243" priority="8">
      <formula>F25&lt;0</formula>
    </cfRule>
  </conditionalFormatting>
  <conditionalFormatting sqref="H25:H28">
    <cfRule type="expression" dxfId="1242" priority="5">
      <formula>H25&gt;0</formula>
    </cfRule>
    <cfRule type="expression" dxfId="1241" priority="6">
      <formula>H25&lt;0</formula>
    </cfRule>
  </conditionalFormatting>
  <conditionalFormatting sqref="F29:F31">
    <cfRule type="expression" dxfId="1240" priority="3">
      <formula>F29&gt;0</formula>
    </cfRule>
    <cfRule type="expression" dxfId="1239" priority="4">
      <formula>F29&lt;0</formula>
    </cfRule>
  </conditionalFormatting>
  <conditionalFormatting sqref="H29:H31">
    <cfRule type="expression" dxfId="1238" priority="1">
      <formula>H29&gt;0</formula>
    </cfRule>
    <cfRule type="expression" dxfId="123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126.94</v>
      </c>
      <c r="R4" s="495">
        <v>-2.4799999999999999E-2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6347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909.93999999999505</v>
      </c>
      <c r="R7">
        <v>30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909.93999999999505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0.16735882995589416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4.0964235071687411E-3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14.726218097447797</v>
      </c>
      <c r="T13" s="1">
        <v>43260</v>
      </c>
      <c r="U13" t="s">
        <v>1100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139.63400000000001</v>
      </c>
    </row>
    <row r="20" spans="1:21" x14ac:dyDescent="0.25">
      <c r="O20" s="81">
        <v>1.0900000000000001</v>
      </c>
      <c r="P20" s="81">
        <f t="shared" ref="P20:P39" si="2">O20*$Q$4</f>
        <v>138.3646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137.09520000000001</v>
      </c>
    </row>
    <row r="22" spans="1:21" x14ac:dyDescent="0.25">
      <c r="O22" s="81">
        <v>1.07</v>
      </c>
      <c r="P22" s="81">
        <f t="shared" si="2"/>
        <v>135.82580000000002</v>
      </c>
    </row>
    <row r="23" spans="1:21" x14ac:dyDescent="0.25">
      <c r="O23" s="81">
        <v>1.06</v>
      </c>
      <c r="P23" s="81">
        <f t="shared" si="2"/>
        <v>134.5564</v>
      </c>
    </row>
    <row r="24" spans="1:21" x14ac:dyDescent="0.25">
      <c r="O24" s="81">
        <v>1.05</v>
      </c>
      <c r="P24" s="81">
        <f t="shared" si="2"/>
        <v>133.28700000000001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132.01760000000002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130.7482</v>
      </c>
      <c r="T26" s="67"/>
    </row>
    <row r="27" spans="1:21" x14ac:dyDescent="0.25">
      <c r="O27" s="81">
        <v>1.02</v>
      </c>
      <c r="P27" s="81">
        <f t="shared" si="2"/>
        <v>129.47880000000001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128.20939999999999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126.94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125.67059999999999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124.40119999999999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123.1318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121.86239999999999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120.59299999999999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119.32359999999998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118.05420000000001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116.7848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115.5154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114.246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3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3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3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3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36" priority="39">
      <formula>F7&gt;0</formula>
    </cfRule>
    <cfRule type="expression" dxfId="1235" priority="40">
      <formula>F7&lt;0</formula>
    </cfRule>
  </conditionalFormatting>
  <conditionalFormatting sqref="Q8">
    <cfRule type="expression" dxfId="1234" priority="37">
      <formula>Q8&gt;0</formula>
    </cfRule>
    <cfRule type="expression" dxfId="1233" priority="38">
      <formula>Q8&lt;0</formula>
    </cfRule>
  </conditionalFormatting>
  <conditionalFormatting sqref="F41:F61">
    <cfRule type="expression" dxfId="1232" priority="35">
      <formula>F41&gt;0</formula>
    </cfRule>
    <cfRule type="expression" dxfId="1231" priority="36">
      <formula>F41&lt;0</formula>
    </cfRule>
  </conditionalFormatting>
  <conditionalFormatting sqref="H41:H61">
    <cfRule type="expression" dxfId="1230" priority="33">
      <formula>H41&gt;0</formula>
    </cfRule>
    <cfRule type="expression" dxfId="1229" priority="34">
      <formula>H41&lt;0</formula>
    </cfRule>
  </conditionalFormatting>
  <conditionalFormatting sqref="Q10">
    <cfRule type="expression" dxfId="1228" priority="31">
      <formula>Q10&gt;0</formula>
    </cfRule>
    <cfRule type="expression" dxfId="1227" priority="32">
      <formula>Q10&lt;0</formula>
    </cfRule>
  </conditionalFormatting>
  <conditionalFormatting sqref="J32:J45">
    <cfRule type="expression" dxfId="1226" priority="29">
      <formula>J32&gt;0</formula>
    </cfRule>
    <cfRule type="expression" dxfId="1225" priority="30">
      <formula>J32&lt;0</formula>
    </cfRule>
  </conditionalFormatting>
  <conditionalFormatting sqref="K32:K42 K44:K45">
    <cfRule type="expression" dxfId="1224" priority="27">
      <formula>K32&gt;0</formula>
    </cfRule>
    <cfRule type="expression" dxfId="1223" priority="28">
      <formula>K32&lt;0</formula>
    </cfRule>
  </conditionalFormatting>
  <conditionalFormatting sqref="L32">
    <cfRule type="expression" dxfId="1222" priority="25">
      <formula>L32&gt;0</formula>
    </cfRule>
    <cfRule type="expression" dxfId="1221" priority="26">
      <formula>L32&lt;0</formula>
    </cfRule>
  </conditionalFormatting>
  <conditionalFormatting sqref="F102:F123">
    <cfRule type="expression" dxfId="1220" priority="23">
      <formula>F102&gt;0</formula>
    </cfRule>
    <cfRule type="expression" dxfId="1219" priority="24">
      <formula>F102&lt;0</formula>
    </cfRule>
  </conditionalFormatting>
  <conditionalFormatting sqref="H102:H123">
    <cfRule type="expression" dxfId="1218" priority="21">
      <formula>H102&gt;0</formula>
    </cfRule>
    <cfRule type="expression" dxfId="1217" priority="22">
      <formula>H102&lt;0</formula>
    </cfRule>
  </conditionalFormatting>
  <conditionalFormatting sqref="J102:J115">
    <cfRule type="expression" dxfId="1216" priority="19">
      <formula>J102&gt;0</formula>
    </cfRule>
    <cfRule type="expression" dxfId="1215" priority="20">
      <formula>J102&lt;0</formula>
    </cfRule>
  </conditionalFormatting>
  <conditionalFormatting sqref="K102:K115">
    <cfRule type="expression" dxfId="1214" priority="17">
      <formula>K102&gt;0</formula>
    </cfRule>
    <cfRule type="expression" dxfId="1213" priority="18">
      <formula>K102&lt;0</formula>
    </cfRule>
  </conditionalFormatting>
  <conditionalFormatting sqref="L102:L115">
    <cfRule type="expression" dxfId="1212" priority="15">
      <formula>L102&gt;0</formula>
    </cfRule>
    <cfRule type="expression" dxfId="1211" priority="16">
      <formula>L102&lt;0</formula>
    </cfRule>
  </conditionalFormatting>
  <conditionalFormatting sqref="F32:F40">
    <cfRule type="expression" dxfId="1210" priority="13">
      <formula>F32&gt;0</formula>
    </cfRule>
    <cfRule type="expression" dxfId="1209" priority="14">
      <formula>F32&lt;0</formula>
    </cfRule>
  </conditionalFormatting>
  <conditionalFormatting sqref="H32:H40">
    <cfRule type="expression" dxfId="1208" priority="11">
      <formula>H32&gt;0</formula>
    </cfRule>
    <cfRule type="expression" dxfId="1207" priority="12">
      <formula>H32&lt;0</formula>
    </cfRule>
  </conditionalFormatting>
  <conditionalFormatting sqref="J61">
    <cfRule type="expression" dxfId="1206" priority="9">
      <formula>J61&gt;0</formula>
    </cfRule>
    <cfRule type="expression" dxfId="1205" priority="10">
      <formula>J61&lt;0</formula>
    </cfRule>
  </conditionalFormatting>
  <conditionalFormatting sqref="F62:F64">
    <cfRule type="expression" dxfId="1204" priority="7">
      <formula>F62&gt;0</formula>
    </cfRule>
    <cfRule type="expression" dxfId="1203" priority="8">
      <formula>F62&lt;0</formula>
    </cfRule>
  </conditionalFormatting>
  <conditionalFormatting sqref="H62:H64">
    <cfRule type="expression" dxfId="1202" priority="5">
      <formula>H62&gt;0</formula>
    </cfRule>
    <cfRule type="expression" dxfId="1201" priority="6">
      <formula>H62&lt;0</formula>
    </cfRule>
  </conditionalFormatting>
  <conditionalFormatting sqref="H68:H70 F68:F70">
    <cfRule type="expression" dxfId="1200" priority="3">
      <formula>F68&gt;0</formula>
    </cfRule>
    <cfRule type="expression" dxfId="1199" priority="4">
      <formula>F68&lt;0</formula>
    </cfRule>
  </conditionalFormatting>
  <conditionalFormatting sqref="H71:H73 F71:F73">
    <cfRule type="expression" dxfId="1198" priority="1">
      <formula>F71&gt;0</formula>
    </cfRule>
    <cfRule type="expression" dxfId="1197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6" priority="31">
      <formula>F47&gt;0</formula>
    </cfRule>
    <cfRule type="expression" dxfId="1195" priority="32">
      <formula>F47&lt;0</formula>
    </cfRule>
  </conditionalFormatting>
  <conditionalFormatting sqref="Q7">
    <cfRule type="expression" dxfId="1194" priority="29">
      <formula>Q7&gt;0</formula>
    </cfRule>
    <cfRule type="expression" dxfId="1193" priority="30">
      <formula>Q7&lt;0</formula>
    </cfRule>
  </conditionalFormatting>
  <conditionalFormatting sqref="Q8">
    <cfRule type="expression" dxfId="1192" priority="27">
      <formula>Q8&gt;0</formula>
    </cfRule>
    <cfRule type="expression" dxfId="1191" priority="28">
      <formula>Q8&lt;0</formula>
    </cfRule>
  </conditionalFormatting>
  <conditionalFormatting sqref="F32:F46">
    <cfRule type="expression" dxfId="1190" priority="25">
      <formula>F32&gt;0</formula>
    </cfRule>
    <cfRule type="expression" dxfId="1189" priority="26">
      <formula>F32&lt;0</formula>
    </cfRule>
  </conditionalFormatting>
  <conditionalFormatting sqref="H32:H46">
    <cfRule type="expression" dxfId="1188" priority="23">
      <formula>H32&gt;0</formula>
    </cfRule>
    <cfRule type="expression" dxfId="1187" priority="24">
      <formula>H32&lt;0</formula>
    </cfRule>
  </conditionalFormatting>
  <conditionalFormatting sqref="Q10">
    <cfRule type="expression" dxfId="1186" priority="21">
      <formula>Q10&gt;0</formula>
    </cfRule>
    <cfRule type="expression" dxfId="1185" priority="22">
      <formula>Q10&lt;0</formula>
    </cfRule>
  </conditionalFormatting>
  <conditionalFormatting sqref="J25:J38">
    <cfRule type="expression" dxfId="1184" priority="19">
      <formula>J25&gt;0</formula>
    </cfRule>
    <cfRule type="expression" dxfId="1183" priority="20">
      <formula>J25&lt;0</formula>
    </cfRule>
  </conditionalFormatting>
  <conditionalFormatting sqref="K25:K38">
    <cfRule type="expression" dxfId="1182" priority="17">
      <formula>K25&gt;0</formula>
    </cfRule>
    <cfRule type="expression" dxfId="1181" priority="18">
      <formula>K25&lt;0</formula>
    </cfRule>
  </conditionalFormatting>
  <conditionalFormatting sqref="L25:L38">
    <cfRule type="expression" dxfId="1180" priority="15">
      <formula>L25&gt;0</formula>
    </cfRule>
    <cfRule type="expression" dxfId="1179" priority="16">
      <formula>L25&lt;0</formula>
    </cfRule>
  </conditionalFormatting>
  <conditionalFormatting sqref="F89:F110">
    <cfRule type="expression" dxfId="1178" priority="13">
      <formula>F89&gt;0</formula>
    </cfRule>
    <cfRule type="expression" dxfId="1177" priority="14">
      <formula>F89&lt;0</formula>
    </cfRule>
  </conditionalFormatting>
  <conditionalFormatting sqref="H89:H110">
    <cfRule type="expression" dxfId="1176" priority="11">
      <formula>H89&gt;0</formula>
    </cfRule>
    <cfRule type="expression" dxfId="1175" priority="12">
      <formula>H89&lt;0</formula>
    </cfRule>
  </conditionalFormatting>
  <conditionalFormatting sqref="J89:J102">
    <cfRule type="expression" dxfId="1174" priority="9">
      <formula>J89&gt;0</formula>
    </cfRule>
    <cfRule type="expression" dxfId="1173" priority="10">
      <formula>J89&lt;0</formula>
    </cfRule>
  </conditionalFormatting>
  <conditionalFormatting sqref="K89:K102">
    <cfRule type="expression" dxfId="1172" priority="7">
      <formula>K89&gt;0</formula>
    </cfRule>
    <cfRule type="expression" dxfId="1171" priority="8">
      <formula>K89&lt;0</formula>
    </cfRule>
  </conditionalFormatting>
  <conditionalFormatting sqref="L89:L102">
    <cfRule type="expression" dxfId="1170" priority="5">
      <formula>L89&gt;0</formula>
    </cfRule>
    <cfRule type="expression" dxfId="1169" priority="6">
      <formula>L89&lt;0</formula>
    </cfRule>
  </conditionalFormatting>
  <conditionalFormatting sqref="F25:F31">
    <cfRule type="expression" dxfId="1168" priority="3">
      <formula>F25&gt;0</formula>
    </cfRule>
    <cfRule type="expression" dxfId="1167" priority="4">
      <formula>F25&lt;0</formula>
    </cfRule>
  </conditionalFormatting>
  <conditionalFormatting sqref="H25:H31">
    <cfRule type="expression" dxfId="1166" priority="1">
      <formula>H25&gt;0</formula>
    </cfRule>
    <cfRule type="expression" dxfId="116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79.08</v>
      </c>
      <c r="T3" s="1"/>
    </row>
    <row r="4" spans="1:21" x14ac:dyDescent="0.25">
      <c r="B4" s="434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434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79.08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1.2139605462822459E-2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22.27605633802817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160</v>
      </c>
      <c r="D19" s="343"/>
      <c r="E19" s="343"/>
      <c r="F19" s="344">
        <f>SumByColor($A$19,F2:F17)</f>
        <v>11421</v>
      </c>
      <c r="G19" s="343"/>
      <c r="H19" s="343">
        <f>SumByColor($A$19,H2:H17)</f>
        <v>160</v>
      </c>
      <c r="I19" s="343"/>
      <c r="J19" s="343"/>
      <c r="K19" s="344">
        <f>SumByColor($A$19,K2:K17)</f>
        <v>12254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86.988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86.197200000000009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85.406400000000005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84.615600000000001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83.824799999999996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83.034000000000006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82.243200000000002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81.452399999999997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80.661599999999993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79.870800000000003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101">
        <v>641.1</v>
      </c>
      <c r="K33" s="39"/>
      <c r="L33" s="155"/>
      <c r="O33" s="81">
        <v>1</v>
      </c>
      <c r="P33" s="81">
        <f t="shared" si="0"/>
        <v>79.08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222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78.289199999999994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222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77.498400000000004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3">
        <f t="shared" si="4"/>
        <v>768.2999999999995</v>
      </c>
      <c r="G36" s="39">
        <f t="shared" si="5"/>
        <v>3900.9</v>
      </c>
      <c r="H36" s="222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76.707599999999999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222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75.916799999999995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222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75.125999999999991</v>
      </c>
    </row>
    <row r="39" spans="1:17" x14ac:dyDescent="0.25">
      <c r="B39" s="18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222">
        <f t="shared" si="6"/>
        <v>0.2207471441803025</v>
      </c>
      <c r="I39" s="39"/>
      <c r="J39" s="863">
        <v>870.24</v>
      </c>
      <c r="K39" s="39"/>
      <c r="L39" s="39"/>
      <c r="O39" s="81">
        <v>0.94</v>
      </c>
      <c r="P39" s="81">
        <f t="shared" si="0"/>
        <v>74.3352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73.544399999999996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72.753600000000006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71.962800000000001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71.171999999999997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4" priority="39">
      <formula>F47&gt;0</formula>
    </cfRule>
    <cfRule type="expression" dxfId="1163" priority="40">
      <formula>F47&lt;0</formula>
    </cfRule>
  </conditionalFormatting>
  <conditionalFormatting sqref="Q7">
    <cfRule type="expression" dxfId="1162" priority="37">
      <formula>Q7&gt;0</formula>
    </cfRule>
    <cfRule type="expression" dxfId="1161" priority="38">
      <formula>Q7&lt;0</formula>
    </cfRule>
  </conditionalFormatting>
  <conditionalFormatting sqref="Q8">
    <cfRule type="expression" dxfId="1160" priority="35">
      <formula>Q8&gt;0</formula>
    </cfRule>
    <cfRule type="expression" dxfId="1159" priority="36">
      <formula>Q8&lt;0</formula>
    </cfRule>
  </conditionalFormatting>
  <conditionalFormatting sqref="F30:F33 F38:F46">
    <cfRule type="expression" dxfId="1158" priority="33">
      <formula>F30&gt;0</formula>
    </cfRule>
    <cfRule type="expression" dxfId="1157" priority="34">
      <formula>F30&lt;0</formula>
    </cfRule>
  </conditionalFormatting>
  <conditionalFormatting sqref="H30:H33 H37:H46">
    <cfRule type="expression" dxfId="1156" priority="31">
      <formula>H30&gt;0</formula>
    </cfRule>
    <cfRule type="expression" dxfId="1155" priority="32">
      <formula>H30&lt;0</formula>
    </cfRule>
  </conditionalFormatting>
  <conditionalFormatting sqref="Q10">
    <cfRule type="expression" dxfId="1154" priority="29">
      <formula>Q10&gt;0</formula>
    </cfRule>
    <cfRule type="expression" dxfId="1153" priority="30">
      <formula>Q10&lt;0</formula>
    </cfRule>
  </conditionalFormatting>
  <conditionalFormatting sqref="K25:K38">
    <cfRule type="expression" dxfId="1152" priority="25">
      <formula>K25&gt;0</formula>
    </cfRule>
    <cfRule type="expression" dxfId="1151" priority="26">
      <formula>K25&lt;0</formula>
    </cfRule>
  </conditionalFormatting>
  <conditionalFormatting sqref="L25:L38">
    <cfRule type="expression" dxfId="1150" priority="23">
      <formula>L25&gt;0</formula>
    </cfRule>
    <cfRule type="expression" dxfId="1149" priority="24">
      <formula>L25&lt;0</formula>
    </cfRule>
  </conditionalFormatting>
  <conditionalFormatting sqref="F89:F110">
    <cfRule type="expression" dxfId="1148" priority="21">
      <formula>F89&gt;0</formula>
    </cfRule>
    <cfRule type="expression" dxfId="1147" priority="22">
      <formula>F89&lt;0</formula>
    </cfRule>
  </conditionalFormatting>
  <conditionalFormatting sqref="H89:H110">
    <cfRule type="expression" dxfId="1146" priority="19">
      <formula>H89&gt;0</formula>
    </cfRule>
    <cfRule type="expression" dxfId="1145" priority="20">
      <formula>H89&lt;0</formula>
    </cfRule>
  </conditionalFormatting>
  <conditionalFormatting sqref="J89:J102">
    <cfRule type="expression" dxfId="1144" priority="17">
      <formula>J89&gt;0</formula>
    </cfRule>
    <cfRule type="expression" dxfId="1143" priority="18">
      <formula>J89&lt;0</formula>
    </cfRule>
  </conditionalFormatting>
  <conditionalFormatting sqref="K89:K102">
    <cfRule type="expression" dxfId="1142" priority="15">
      <formula>K89&gt;0</formula>
    </cfRule>
    <cfRule type="expression" dxfId="1141" priority="16">
      <formula>K89&lt;0</formula>
    </cfRule>
  </conditionalFormatting>
  <conditionalFormatting sqref="L89:L102">
    <cfRule type="expression" dxfId="1140" priority="13">
      <formula>L89&gt;0</formula>
    </cfRule>
    <cfRule type="expression" dxfId="1139" priority="14">
      <formula>L89&lt;0</formula>
    </cfRule>
  </conditionalFormatting>
  <conditionalFormatting sqref="F25:F29">
    <cfRule type="expression" dxfId="1138" priority="11">
      <formula>F25&gt;0</formula>
    </cfRule>
    <cfRule type="expression" dxfId="1137" priority="12">
      <formula>F25&lt;0</formula>
    </cfRule>
  </conditionalFormatting>
  <conditionalFormatting sqref="H25:H29">
    <cfRule type="expression" dxfId="1136" priority="9">
      <formula>H25&gt;0</formula>
    </cfRule>
    <cfRule type="expression" dxfId="1135" priority="10">
      <formula>H25&lt;0</formula>
    </cfRule>
  </conditionalFormatting>
  <conditionalFormatting sqref="F34:F37">
    <cfRule type="expression" dxfId="1134" priority="7">
      <formula>F34&gt;0</formula>
    </cfRule>
    <cfRule type="expression" dxfId="1133" priority="8">
      <formula>F34&lt;0</formula>
    </cfRule>
  </conditionalFormatting>
  <conditionalFormatting sqref="H34:H36">
    <cfRule type="expression" dxfId="1132" priority="5">
      <formula>H34&gt;0</formula>
    </cfRule>
    <cfRule type="expression" dxfId="1131" priority="6">
      <formula>H34&lt;0</formula>
    </cfRule>
  </conditionalFormatting>
  <conditionalFormatting sqref="J39">
    <cfRule type="expression" dxfId="1130" priority="3">
      <formula>J39&gt;0</formula>
    </cfRule>
    <cfRule type="expression" dxfId="1129" priority="4">
      <formula>J39&lt;0</formula>
    </cfRule>
  </conditionalFormatting>
  <conditionalFormatting sqref="J25:J38">
    <cfRule type="expression" dxfId="1128" priority="1">
      <formula>J25&gt;0</formula>
    </cfRule>
    <cfRule type="expression" dxfId="112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6" priority="57">
      <formula>F27&gt;0</formula>
    </cfRule>
    <cfRule type="expression" dxfId="1125" priority="58">
      <formula>F27&lt;0</formula>
    </cfRule>
  </conditionalFormatting>
  <conditionalFormatting sqref="H28:H33">
    <cfRule type="expression" dxfId="1124" priority="53">
      <formula>H28&gt;0</formula>
    </cfRule>
    <cfRule type="expression" dxfId="1123" priority="54">
      <formula>H28&lt;0</formula>
    </cfRule>
  </conditionalFormatting>
  <conditionalFormatting sqref="F24:F26">
    <cfRule type="expression" dxfId="1122" priority="39">
      <formula>F24&gt;0</formula>
    </cfRule>
    <cfRule type="expression" dxfId="1121" priority="40">
      <formula>F24&lt;0</formula>
    </cfRule>
  </conditionalFormatting>
  <conditionalFormatting sqref="Q8">
    <cfRule type="expression" dxfId="1120" priority="33">
      <formula>Q8&gt;0</formula>
    </cfRule>
    <cfRule type="expression" dxfId="1119" priority="34">
      <formula>Q8&lt;0</formula>
    </cfRule>
  </conditionalFormatting>
  <conditionalFormatting sqref="Q7">
    <cfRule type="expression" dxfId="1118" priority="35">
      <formula>Q7&gt;0</formula>
    </cfRule>
    <cfRule type="expression" dxfId="1117" priority="36">
      <formula>Q7&lt;0</formula>
    </cfRule>
  </conditionalFormatting>
  <conditionalFormatting sqref="F34">
    <cfRule type="expression" dxfId="1116" priority="31">
      <formula>F34&gt;0</formula>
    </cfRule>
    <cfRule type="expression" dxfId="1115" priority="32">
      <formula>F34&lt;0</formula>
    </cfRule>
  </conditionalFormatting>
  <conditionalFormatting sqref="H34">
    <cfRule type="expression" dxfId="1114" priority="29">
      <formula>H34&gt;0</formula>
    </cfRule>
    <cfRule type="expression" dxfId="1113" priority="30">
      <formula>H34&lt;0</formula>
    </cfRule>
  </conditionalFormatting>
  <conditionalFormatting sqref="M36">
    <cfRule type="expression" dxfId="1112" priority="19">
      <formula>M36&gt;0</formula>
    </cfRule>
    <cfRule type="expression" dxfId="1111" priority="20">
      <formula>M36&lt;0</formula>
    </cfRule>
  </conditionalFormatting>
  <conditionalFormatting sqref="Q10">
    <cfRule type="expression" dxfId="1110" priority="15">
      <formula>Q10&gt;0</formula>
    </cfRule>
    <cfRule type="expression" dxfId="1109" priority="16">
      <formula>Q10&lt;0</formula>
    </cfRule>
  </conditionalFormatting>
  <conditionalFormatting sqref="F23">
    <cfRule type="expression" dxfId="1108" priority="13">
      <formula>F23&gt;0</formula>
    </cfRule>
    <cfRule type="expression" dxfId="1107" priority="14">
      <formula>F23&lt;0</formula>
    </cfRule>
  </conditionalFormatting>
  <conditionalFormatting sqref="I25:J25">
    <cfRule type="expression" dxfId="1106" priority="9">
      <formula>I25&gt;0</formula>
    </cfRule>
    <cfRule type="expression" dxfId="1105" priority="10">
      <formula>I25&lt;0</formula>
    </cfRule>
  </conditionalFormatting>
  <conditionalFormatting sqref="I26:J27">
    <cfRule type="expression" dxfId="1104" priority="7">
      <formula>I26&gt;0</formula>
    </cfRule>
    <cfRule type="expression" dxfId="1103" priority="8">
      <formula>I26&lt;0</formula>
    </cfRule>
  </conditionalFormatting>
  <conditionalFormatting sqref="K25:K27">
    <cfRule type="expression" dxfId="1102" priority="5">
      <formula>K25&gt;0</formula>
    </cfRule>
    <cfRule type="expression" dxfId="1101" priority="6">
      <formula>K25&lt;0</formula>
    </cfRule>
  </conditionalFormatting>
  <conditionalFormatting sqref="I23:J23">
    <cfRule type="expression" dxfId="1100" priority="3">
      <formula>I23&gt;0</formula>
    </cfRule>
    <cfRule type="expression" dxfId="109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107" activePane="bottomLeft" state="frozen"/>
      <selection activeCell="A2" sqref="A2"/>
      <selection pane="bottomLeft" activeCell="H30" sqref="H30:K30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17.785699999999924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36.630000000000003</v>
      </c>
      <c r="R4" s="494">
        <v>2.69E-2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18315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8892.8499999999622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10874.410000000036</v>
      </c>
      <c r="R7">
        <v>400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9422.1500000000378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1.0595197265218774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2.7300027300027302E-3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19.278947368421054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43407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40.293000000000006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39.926700000000004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39.560400000000008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39.194100000000006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38.827800000000003</v>
      </c>
      <c r="V23" t="s">
        <v>1218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38.461500000000001</v>
      </c>
      <c r="V24" t="s">
        <v>1219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38.095200000000006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37.728900000000003</v>
      </c>
      <c r="U26" s="1">
        <v>43339</v>
      </c>
      <c r="V26" t="s">
        <v>1264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37.3626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36.996300000000005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36.630000000000003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H30" s="176"/>
      <c r="I30" s="3"/>
      <c r="J30" s="3"/>
      <c r="K30" s="3"/>
      <c r="O30" s="81">
        <v>0.99</v>
      </c>
      <c r="P30" s="81">
        <f t="shared" si="3"/>
        <v>36.2637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35.897400000000005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35.531100000000002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477">
        <v>43383</v>
      </c>
      <c r="C33" s="4">
        <v>200</v>
      </c>
      <c r="D33" s="2">
        <v>32.5</v>
      </c>
      <c r="E33" s="2">
        <v>0</v>
      </c>
      <c r="F33" s="2">
        <f>D33*C33+E33</f>
        <v>6500</v>
      </c>
      <c r="G33" s="29"/>
      <c r="O33" s="81">
        <v>0.96</v>
      </c>
      <c r="P33" s="81">
        <f t="shared" si="3"/>
        <v>35.1648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47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34.798500000000004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34.432200000000002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34.065900000000006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33.699600000000004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33.333300000000001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32.967000000000006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4250</v>
      </c>
      <c r="I42" s="18"/>
      <c r="J42" s="18"/>
      <c r="K42" s="18">
        <f>SUM(K2:K41)</f>
        <v>116314.77000000003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4250</v>
      </c>
      <c r="D43" s="343"/>
      <c r="E43" s="343"/>
      <c r="F43" s="344">
        <f>SumByColor($A$43,F2:F41)</f>
        <v>109411</v>
      </c>
      <c r="G43" s="343"/>
      <c r="H43" s="343">
        <f>SumByColor($A$43,H2:H41)</f>
        <v>4250</v>
      </c>
      <c r="I43" s="343"/>
      <c r="J43" s="343"/>
      <c r="K43" s="344">
        <f>SumByColor($A$43,K2:K41)</f>
        <v>116317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4">C47*(E47-D47)</f>
        <v>267.00000000000017</v>
      </c>
      <c r="G47" s="527">
        <f t="shared" ref="G47:G52" si="5">D47*C47</f>
        <v>2758</v>
      </c>
      <c r="H47" s="568">
        <f t="shared" ref="H47:H52" si="6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4"/>
        <v>436.92999999999989</v>
      </c>
      <c r="G48" s="527">
        <f t="shared" si="5"/>
        <v>2718.07</v>
      </c>
      <c r="H48" s="568">
        <f t="shared" si="6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222">
        <f t="shared" si="6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222">
        <f t="shared" si="6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222">
        <f t="shared" si="6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222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222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222">
        <f t="shared" si="9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222">
        <f t="shared" si="9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222">
        <f t="shared" si="9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222">
        <f t="shared" si="9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222">
        <f t="shared" si="9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222">
        <f t="shared" si="9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222">
        <f t="shared" si="9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222">
        <f t="shared" si="9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222">
        <f t="shared" si="9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222">
        <f t="shared" si="9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222">
        <f t="shared" si="9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222">
        <f t="shared" si="9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222">
        <f t="shared" si="9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222">
        <f t="shared" ref="H68:H79" si="12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222">
        <f t="shared" si="12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222">
        <f t="shared" si="12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222">
        <f t="shared" si="12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222">
        <f t="shared" si="12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222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222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222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222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222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222">
        <f t="shared" si="12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222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222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222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222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222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222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222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222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222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222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222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222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222">
        <f t="shared" si="15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222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222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222">
        <f t="shared" si="18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222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222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222">
        <f t="shared" si="18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222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222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222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222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222">
        <f t="shared" si="21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222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222">
        <f t="shared" si="21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222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222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222">
        <f t="shared" si="21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222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222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222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222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222">
        <f t="shared" si="25"/>
        <v>0.5913271278078146</v>
      </c>
      <c r="I116" s="229" t="s">
        <v>1180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222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222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222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222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222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222">
        <f t="shared" si="25"/>
        <v>0.36989465902790614</v>
      </c>
      <c r="I122" s="39" t="s">
        <v>1258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222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222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222">
        <f t="shared" si="28"/>
        <v>0.83622828784119119</v>
      </c>
      <c r="I125" s="508" t="s">
        <v>1263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222">
        <f t="shared" si="28"/>
        <v>0.8659184878913172</v>
      </c>
      <c r="I126" s="39"/>
      <c r="J126" s="39"/>
      <c r="K126" s="863">
        <f t="shared" si="29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222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222">
        <f t="shared" si="28"/>
        <v>0.35217784396107005</v>
      </c>
      <c r="I128" s="39" t="s">
        <v>1258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222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222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222">
        <f t="shared" si="28"/>
        <v>0.37921253700650603</v>
      </c>
      <c r="I131" s="39"/>
      <c r="J131" s="39"/>
      <c r="K131" s="863">
        <f t="shared" si="29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222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222">
        <f t="shared" si="28"/>
        <v>2.256841505131129</v>
      </c>
      <c r="I133" s="39"/>
      <c r="J133" s="39"/>
      <c r="K133" s="863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222">
        <f t="shared" si="28"/>
        <v>2.300643579528042</v>
      </c>
      <c r="I134" s="39"/>
      <c r="J134" s="39"/>
      <c r="K134" s="863">
        <f t="shared" si="30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222">
        <f t="shared" si="28"/>
        <v>-1.8829074151654799</v>
      </c>
      <c r="I135" s="39"/>
      <c r="J135" s="39"/>
      <c r="K135" s="863">
        <f t="shared" si="30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222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>C137*(E137-D137)</f>
        <v>7264.2000000000007</v>
      </c>
      <c r="G137" s="39">
        <f>D137*C137</f>
        <v>9180.7999999999993</v>
      </c>
      <c r="H137" s="222">
        <f>(E137-D137)/D137</f>
        <v>0.79123823631927515</v>
      </c>
      <c r="I137" s="39"/>
      <c r="J137" s="39"/>
      <c r="K137" s="863">
        <f t="shared" si="30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>C138*(E138-D138)</f>
        <v>6573.18</v>
      </c>
      <c r="G138" s="39">
        <f>D138*C138</f>
        <v>12272.82</v>
      </c>
      <c r="H138" s="222">
        <f>(E138-D138)/D138</f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>C139*(E139-D139)</f>
        <v>5508</v>
      </c>
      <c r="G139" s="39">
        <f>D139*C139</f>
        <v>12270</v>
      </c>
      <c r="H139" s="222">
        <f>(E139-D139)/D139</f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>C140*(E140-D140)</f>
        <v>7217.1500000000005</v>
      </c>
      <c r="G140" s="39">
        <f>D140*C140</f>
        <v>8892.8499999999985</v>
      </c>
      <c r="H140" s="222">
        <f>(E140-D140)/D140</f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>C141*(E141-D141)</f>
        <v>8915</v>
      </c>
      <c r="G141" s="39">
        <f>D141*C141</f>
        <v>8895</v>
      </c>
      <c r="H141" s="222">
        <f>(E141-D141)/D141</f>
        <v>1.0022484541877459</v>
      </c>
      <c r="I141" s="39"/>
      <c r="J141" s="39"/>
      <c r="K141" s="863">
        <f t="shared" si="30"/>
        <v>10367.259999999998</v>
      </c>
      <c r="L141" s="39">
        <v>18.760000000000002</v>
      </c>
    </row>
    <row r="142" spans="1:12" x14ac:dyDescent="0.25">
      <c r="B142" s="184"/>
      <c r="C142" s="10"/>
      <c r="D142" s="39"/>
      <c r="E142" s="39"/>
      <c r="F142" s="39"/>
      <c r="G142" s="39"/>
      <c r="H142" s="222"/>
      <c r="I142" s="39"/>
      <c r="J142" s="39"/>
      <c r="K142" s="39"/>
      <c r="L142" s="39"/>
    </row>
    <row r="143" spans="1:12" x14ac:dyDescent="0.25">
      <c r="B143" s="184"/>
      <c r="C143" s="10"/>
      <c r="D143" s="39"/>
      <c r="E143" s="39"/>
      <c r="F143" s="39"/>
      <c r="G143" s="39"/>
      <c r="H143" s="222"/>
      <c r="I143" s="39"/>
      <c r="J143" s="39"/>
      <c r="K143" s="39"/>
      <c r="L143" s="39"/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1">C149*(E149-D149)</f>
        <v>-30.999999999999872</v>
      </c>
      <c r="G149" s="363">
        <f t="shared" ref="G149:G154" si="32">D149*C149</f>
        <v>2500</v>
      </c>
      <c r="H149" s="364">
        <f t="shared" ref="H149:H154" si="33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1"/>
        <v>26.000000000000156</v>
      </c>
      <c r="G150" s="363">
        <f t="shared" si="32"/>
        <v>2500</v>
      </c>
      <c r="H150" s="364">
        <f t="shared" si="33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1"/>
        <v>157.00000000000003</v>
      </c>
      <c r="G151" s="363">
        <f t="shared" si="32"/>
        <v>2500</v>
      </c>
      <c r="H151" s="364">
        <f t="shared" si="33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1"/>
        <v>46.999999999999886</v>
      </c>
      <c r="G152" s="363">
        <f t="shared" si="32"/>
        <v>2500</v>
      </c>
      <c r="H152" s="364">
        <f t="shared" si="33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1"/>
        <v>69.000000000000128</v>
      </c>
      <c r="G153" s="363">
        <f t="shared" si="32"/>
        <v>2500</v>
      </c>
      <c r="H153" s="364">
        <f t="shared" si="33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1"/>
        <v>148.00000000000006</v>
      </c>
      <c r="G154" s="363">
        <f t="shared" si="32"/>
        <v>2500</v>
      </c>
      <c r="H154" s="364">
        <f t="shared" si="33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4">C155*(E155-D155)</f>
        <v>428.00000000000011</v>
      </c>
      <c r="G155" s="363">
        <f t="shared" ref="G155:G161" si="35">D155*C155</f>
        <v>2500</v>
      </c>
      <c r="H155" s="364">
        <f t="shared" ref="H155:H161" si="36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4"/>
        <v>368</v>
      </c>
      <c r="G156" s="363">
        <f t="shared" si="35"/>
        <v>2500</v>
      </c>
      <c r="H156" s="364">
        <f t="shared" si="36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4"/>
        <v>401.00000000000017</v>
      </c>
      <c r="G157" s="363">
        <f t="shared" si="35"/>
        <v>2500</v>
      </c>
      <c r="H157" s="364">
        <f t="shared" si="36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4"/>
        <v>389.00000000000006</v>
      </c>
      <c r="G158" s="363">
        <f t="shared" si="35"/>
        <v>2500</v>
      </c>
      <c r="H158" s="364">
        <f t="shared" si="36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4"/>
        <v>362.99999999999989</v>
      </c>
      <c r="G159" s="363">
        <f t="shared" si="35"/>
        <v>2500</v>
      </c>
      <c r="H159" s="364">
        <f t="shared" si="36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4"/>
        <v>434</v>
      </c>
      <c r="G160" s="363">
        <f t="shared" si="35"/>
        <v>2500</v>
      </c>
      <c r="H160" s="364">
        <f t="shared" si="36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4"/>
        <v>200</v>
      </c>
      <c r="G161" s="363">
        <f t="shared" si="35"/>
        <v>2500</v>
      </c>
      <c r="H161" s="364">
        <f t="shared" si="36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37">C166*(E166-D166)</f>
        <v>-9.9999999999999645</v>
      </c>
      <c r="G166" s="251">
        <f t="shared" ref="G166:G171" si="38">D166*C166</f>
        <v>1287</v>
      </c>
      <c r="H166" s="265">
        <f t="shared" ref="H166:H171" si="39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37"/>
        <v>-45.999999999999908</v>
      </c>
      <c r="G167" s="251">
        <f t="shared" si="38"/>
        <v>1287</v>
      </c>
      <c r="H167" s="265">
        <f t="shared" si="39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37"/>
        <v>-82.000000000000028</v>
      </c>
      <c r="G168" s="251">
        <f t="shared" si="38"/>
        <v>2496</v>
      </c>
      <c r="H168" s="265">
        <f t="shared" si="39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37"/>
        <v>-99.000000000000028</v>
      </c>
      <c r="G169" s="251">
        <f t="shared" si="38"/>
        <v>3720</v>
      </c>
      <c r="H169" s="265">
        <f t="shared" si="39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37"/>
        <v>-121.50000000000034</v>
      </c>
      <c r="G170" s="251">
        <f t="shared" si="38"/>
        <v>3720</v>
      </c>
      <c r="H170" s="265">
        <f t="shared" si="39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37"/>
        <v>-50.999999999999979</v>
      </c>
      <c r="G171" s="251">
        <f t="shared" si="38"/>
        <v>3720</v>
      </c>
      <c r="H171" s="265">
        <f t="shared" si="39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0">C172*(E172-D172)</f>
        <v>13.499999999999979</v>
      </c>
      <c r="G172" s="251">
        <f t="shared" ref="G172:G183" si="41">D172*C172</f>
        <v>3720</v>
      </c>
      <c r="H172" s="265">
        <f t="shared" ref="H172:H183" si="42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0"/>
        <v>40.499999999999936</v>
      </c>
      <c r="G173" s="251">
        <f t="shared" si="41"/>
        <v>3720</v>
      </c>
      <c r="H173" s="265">
        <f t="shared" si="42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0"/>
        <v>7.5000000000001066</v>
      </c>
      <c r="G174" s="251">
        <f t="shared" si="41"/>
        <v>3720</v>
      </c>
      <c r="H174" s="265">
        <f t="shared" si="42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0"/>
        <v>-33.000000000000362</v>
      </c>
      <c r="G175" s="251">
        <f t="shared" si="41"/>
        <v>3720</v>
      </c>
      <c r="H175" s="265">
        <f t="shared" si="42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0"/>
        <v>-211.50000000000003</v>
      </c>
      <c r="G176" s="251">
        <f t="shared" si="41"/>
        <v>3720</v>
      </c>
      <c r="H176" s="265">
        <f t="shared" si="42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0"/>
        <v>-144.00000000000011</v>
      </c>
      <c r="G177" s="251">
        <f t="shared" si="41"/>
        <v>3720</v>
      </c>
      <c r="H177" s="265">
        <f t="shared" si="42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0"/>
        <v>-73.500000000000298</v>
      </c>
      <c r="G178" s="251">
        <f t="shared" si="41"/>
        <v>3720</v>
      </c>
      <c r="H178" s="265">
        <f t="shared" si="42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0"/>
        <v>-104.53499999999991</v>
      </c>
      <c r="G179" s="251">
        <f t="shared" si="41"/>
        <v>3694.0349999999999</v>
      </c>
      <c r="H179" s="265">
        <f t="shared" si="42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0"/>
        <v>-164.53499999999968</v>
      </c>
      <c r="G180" s="251">
        <f t="shared" si="41"/>
        <v>3694.0349999999999</v>
      </c>
      <c r="H180" s="265">
        <f t="shared" si="42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0"/>
        <v>8.2949999999998525</v>
      </c>
      <c r="G181" s="251">
        <f t="shared" si="41"/>
        <v>3639.7050000000004</v>
      </c>
      <c r="H181" s="265">
        <f t="shared" si="42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0"/>
        <v>69.794999999999874</v>
      </c>
      <c r="G182" s="251">
        <f t="shared" si="41"/>
        <v>3639.7050000000004</v>
      </c>
      <c r="H182" s="265">
        <f t="shared" si="42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0"/>
        <v>589.25999999999976</v>
      </c>
      <c r="G183" s="251">
        <f t="shared" si="41"/>
        <v>2250.7400000000002</v>
      </c>
      <c r="H183" s="265">
        <f t="shared" si="42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098" priority="108">
      <formula>F95&gt;0</formula>
    </cfRule>
    <cfRule type="expression" dxfId="1097" priority="109">
      <formula>F95&lt;0</formula>
    </cfRule>
  </conditionalFormatting>
  <conditionalFormatting sqref="Q7">
    <cfRule type="expression" dxfId="1096" priority="96">
      <formula>Q7&gt;0</formula>
    </cfRule>
    <cfRule type="expression" dxfId="1095" priority="97">
      <formula>Q7&lt;0</formula>
    </cfRule>
  </conditionalFormatting>
  <conditionalFormatting sqref="Q8">
    <cfRule type="expression" dxfId="1094" priority="94">
      <formula>Q8&gt;0</formula>
    </cfRule>
    <cfRule type="expression" dxfId="1093" priority="95">
      <formula>Q8&lt;0</formula>
    </cfRule>
  </conditionalFormatting>
  <conditionalFormatting sqref="F149:F161">
    <cfRule type="expression" dxfId="1092" priority="92">
      <formula>F149&gt;0</formula>
    </cfRule>
    <cfRule type="expression" dxfId="1091" priority="93">
      <formula>F149&lt;0</formula>
    </cfRule>
  </conditionalFormatting>
  <conditionalFormatting sqref="H149:H161">
    <cfRule type="expression" dxfId="1090" priority="90">
      <formula>H149&gt;0</formula>
    </cfRule>
    <cfRule type="expression" dxfId="1089" priority="91">
      <formula>H149&lt;0</formula>
    </cfRule>
  </conditionalFormatting>
  <conditionalFormatting sqref="H165:H168">
    <cfRule type="expression" dxfId="1088" priority="86">
      <formula>H165&gt;0</formula>
    </cfRule>
    <cfRule type="expression" dxfId="1087" priority="87">
      <formula>H165&lt;0</formula>
    </cfRule>
  </conditionalFormatting>
  <conditionalFormatting sqref="F165:F168">
    <cfRule type="expression" dxfId="1086" priority="88">
      <formula>F165&gt;0</formula>
    </cfRule>
    <cfRule type="expression" dxfId="1085" priority="89">
      <formula>F165&lt;0</formula>
    </cfRule>
  </conditionalFormatting>
  <conditionalFormatting sqref="M191">
    <cfRule type="expression" dxfId="1084" priority="84">
      <formula>M191&gt;0</formula>
    </cfRule>
    <cfRule type="expression" dxfId="1083" priority="85">
      <formula>M191&lt;0</formula>
    </cfRule>
  </conditionalFormatting>
  <conditionalFormatting sqref="F47:F48 F55:F92">
    <cfRule type="expression" dxfId="1082" priority="82">
      <formula>F47&gt;0</formula>
    </cfRule>
    <cfRule type="expression" dxfId="1081" priority="83">
      <formula>F47&lt;0</formula>
    </cfRule>
  </conditionalFormatting>
  <conditionalFormatting sqref="H47:H48 H55:H92">
    <cfRule type="expression" dxfId="1080" priority="80">
      <formula>H47&gt;0</formula>
    </cfRule>
    <cfRule type="expression" dxfId="1079" priority="81">
      <formula>H47&lt;0</formula>
    </cfRule>
  </conditionalFormatting>
  <conditionalFormatting sqref="Q10">
    <cfRule type="expression" dxfId="1078" priority="78">
      <formula>Q10&gt;0</formula>
    </cfRule>
    <cfRule type="expression" dxfId="1077" priority="79">
      <formula>Q10&lt;0</formula>
    </cfRule>
  </conditionalFormatting>
  <conditionalFormatting sqref="F49:F54">
    <cfRule type="expression" dxfId="1076" priority="76">
      <formula>F49&gt;0</formula>
    </cfRule>
    <cfRule type="expression" dxfId="1075" priority="77">
      <formula>F49&lt;0</formula>
    </cfRule>
  </conditionalFormatting>
  <conditionalFormatting sqref="H49:H54">
    <cfRule type="expression" dxfId="1074" priority="74">
      <formula>H49&gt;0</formula>
    </cfRule>
    <cfRule type="expression" dxfId="1073" priority="75">
      <formula>H49&lt;0</formula>
    </cfRule>
  </conditionalFormatting>
  <conditionalFormatting sqref="K52:K59">
    <cfRule type="expression" dxfId="1072" priority="72">
      <formula>K52&gt;0</formula>
    </cfRule>
    <cfRule type="expression" dxfId="1071" priority="73">
      <formula>K52&lt;0</formula>
    </cfRule>
  </conditionalFormatting>
  <conditionalFormatting sqref="K60:K92">
    <cfRule type="expression" dxfId="1070" priority="70">
      <formula>K60&gt;0</formula>
    </cfRule>
    <cfRule type="expression" dxfId="1069" priority="71">
      <formula>K60&lt;0</formula>
    </cfRule>
  </conditionalFormatting>
  <conditionalFormatting sqref="F93:F94">
    <cfRule type="expression" dxfId="1068" priority="67">
      <formula>F93&gt;0</formula>
    </cfRule>
    <cfRule type="expression" dxfId="1067" priority="68">
      <formula>F93&lt;0</formula>
    </cfRule>
  </conditionalFormatting>
  <conditionalFormatting sqref="H93:H94">
    <cfRule type="expression" dxfId="1066" priority="65">
      <formula>H93&gt;0</formula>
    </cfRule>
    <cfRule type="expression" dxfId="1065" priority="66">
      <formula>H93&lt;0</formula>
    </cfRule>
  </conditionalFormatting>
  <conditionalFormatting sqref="K93:K94">
    <cfRule type="expression" dxfId="1064" priority="63">
      <formula>K93&gt;0</formula>
    </cfRule>
    <cfRule type="expression" dxfId="1063" priority="64">
      <formula>K93&lt;0</formula>
    </cfRule>
  </conditionalFormatting>
  <conditionalFormatting sqref="F103:F105 H103:H105 K103:K105">
    <cfRule type="expression" dxfId="1062" priority="59">
      <formula>F103&gt;0</formula>
    </cfRule>
    <cfRule type="expression" dxfId="1061" priority="60">
      <formula>F103&lt;0</formula>
    </cfRule>
  </conditionalFormatting>
  <conditionalFormatting sqref="L95:L101 L146">
    <cfRule type="expression" dxfId="1060" priority="57">
      <formula>L95&gt;0</formula>
    </cfRule>
    <cfRule type="expression" dxfId="1059" priority="58">
      <formula>L95&lt;0</formula>
    </cfRule>
  </conditionalFormatting>
  <conditionalFormatting sqref="L52:L59">
    <cfRule type="expression" dxfId="1058" priority="55">
      <formula>L52&gt;0</formula>
    </cfRule>
    <cfRule type="expression" dxfId="1057" priority="56">
      <formula>L52&lt;0</formula>
    </cfRule>
  </conditionalFormatting>
  <conditionalFormatting sqref="L60:L92">
    <cfRule type="expression" dxfId="1056" priority="53">
      <formula>L60&gt;0</formula>
    </cfRule>
    <cfRule type="expression" dxfId="1055" priority="54">
      <formula>L60&lt;0</formula>
    </cfRule>
  </conditionalFormatting>
  <conditionalFormatting sqref="L93:L94">
    <cfRule type="expression" dxfId="1054" priority="51">
      <formula>L93&gt;0</formula>
    </cfRule>
    <cfRule type="expression" dxfId="1053" priority="52">
      <formula>L93&lt;0</formula>
    </cfRule>
  </conditionalFormatting>
  <conditionalFormatting sqref="L103:L105">
    <cfRule type="expression" dxfId="1052" priority="49">
      <formula>L103&gt;0</formula>
    </cfRule>
    <cfRule type="expression" dxfId="1051" priority="50">
      <formula>L103&lt;0</formula>
    </cfRule>
  </conditionalFormatting>
  <conditionalFormatting sqref="F112:F115 H112:H115">
    <cfRule type="expression" dxfId="1050" priority="47">
      <formula>F112&gt;0</formula>
    </cfRule>
    <cfRule type="expression" dxfId="1049" priority="48">
      <formula>F112&lt;0</formula>
    </cfRule>
  </conditionalFormatting>
  <conditionalFormatting sqref="K109:K111 F109:F111 H109:H111">
    <cfRule type="expression" dxfId="1048" priority="43">
      <formula>F109&gt;0</formula>
    </cfRule>
    <cfRule type="expression" dxfId="1047" priority="44">
      <formula>F109&lt;0</formula>
    </cfRule>
  </conditionalFormatting>
  <conditionalFormatting sqref="L109:L110">
    <cfRule type="expression" dxfId="1046" priority="41">
      <formula>L109&gt;0</formula>
    </cfRule>
    <cfRule type="expression" dxfId="1045" priority="42">
      <formula>L109&lt;0</formula>
    </cfRule>
  </conditionalFormatting>
  <conditionalFormatting sqref="K106:K108 F106:F108 H106:H108">
    <cfRule type="expression" dxfId="1044" priority="39">
      <formula>F106&gt;0</formula>
    </cfRule>
    <cfRule type="expression" dxfId="1043" priority="40">
      <formula>F106&lt;0</formula>
    </cfRule>
  </conditionalFormatting>
  <conditionalFormatting sqref="L107:L108">
    <cfRule type="expression" dxfId="1042" priority="37">
      <formula>L107&gt;0</formula>
    </cfRule>
    <cfRule type="expression" dxfId="1041" priority="38">
      <formula>L107&lt;0</formula>
    </cfRule>
  </conditionalFormatting>
  <conditionalFormatting sqref="H117:H120 F117:F120">
    <cfRule type="expression" dxfId="1040" priority="31">
      <formula>F117&gt;0</formula>
    </cfRule>
    <cfRule type="expression" dxfId="1039" priority="32">
      <formula>F117&lt;0</formula>
    </cfRule>
  </conditionalFormatting>
  <conditionalFormatting sqref="H121:H124 F121:F124">
    <cfRule type="expression" dxfId="1038" priority="27">
      <formula>F121&gt;0</formula>
    </cfRule>
    <cfRule type="expression" dxfId="1037" priority="28">
      <formula>F121&lt;0</formula>
    </cfRule>
  </conditionalFormatting>
  <conditionalFormatting sqref="F126:F131 H126:H131 K126:K131">
    <cfRule type="expression" dxfId="1036" priority="23">
      <formula>F126&gt;0</formula>
    </cfRule>
    <cfRule type="expression" dxfId="1035" priority="24">
      <formula>F126&lt;0</formula>
    </cfRule>
  </conditionalFormatting>
  <conditionalFormatting sqref="L130:L131">
    <cfRule type="expression" dxfId="1034" priority="17">
      <formula>L130&gt;0</formula>
    </cfRule>
    <cfRule type="expression" dxfId="1033" priority="18">
      <formula>L130&lt;0</formula>
    </cfRule>
  </conditionalFormatting>
  <conditionalFormatting sqref="F132:F134 H132:H134 K132:K135">
    <cfRule type="expression" dxfId="1032" priority="15">
      <formula>F132&gt;0</formula>
    </cfRule>
    <cfRule type="expression" dxfId="1031" priority="16">
      <formula>F132&lt;0</formula>
    </cfRule>
  </conditionalFormatting>
  <conditionalFormatting sqref="F135:F137 H135:H137 K136:K137">
    <cfRule type="expression" dxfId="1030" priority="11">
      <formula>F135&gt;0</formula>
    </cfRule>
    <cfRule type="expression" dxfId="1029" priority="12">
      <formula>F135&lt;0</formula>
    </cfRule>
  </conditionalFormatting>
  <conditionalFormatting sqref="F138:F140 H138:H140 K138:K140">
    <cfRule type="expression" dxfId="1028" priority="7">
      <formula>F138&gt;0</formula>
    </cfRule>
    <cfRule type="expression" dxfId="1027" priority="8">
      <formula>F138&lt;0</formula>
    </cfRule>
  </conditionalFormatting>
  <conditionalFormatting sqref="F141:F143 H141:H143 K141:K143">
    <cfRule type="expression" dxfId="1026" priority="3">
      <formula>F141&gt;0</formula>
    </cfRule>
    <cfRule type="expression" dxfId="1025" priority="4">
      <formula>F141&lt;0</formula>
    </cfRule>
  </conditionalFormatting>
  <conditionalFormatting sqref="L143">
    <cfRule type="expression" dxfId="1024" priority="1">
      <formula>L143&gt;0</formula>
    </cfRule>
    <cfRule type="expression" dxfId="1023" priority="2">
      <formula>L143&lt;0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2" priority="9">
      <formula>F39&gt;0</formula>
    </cfRule>
    <cfRule type="expression" dxfId="1021" priority="10">
      <formula>F39&lt;0</formula>
    </cfRule>
  </conditionalFormatting>
  <conditionalFormatting sqref="F25:F38">
    <cfRule type="expression" dxfId="1020" priority="7">
      <formula>F25&gt;0</formula>
    </cfRule>
    <cfRule type="expression" dxfId="1019" priority="8">
      <formula>F25&lt;0</formula>
    </cfRule>
  </conditionalFormatting>
  <conditionalFormatting sqref="H25:H38">
    <cfRule type="expression" dxfId="1018" priority="5">
      <formula>H25&gt;0</formula>
    </cfRule>
    <cfRule type="expression" dxfId="1017" priority="6">
      <formula>H25&lt;0</formula>
    </cfRule>
  </conditionalFormatting>
  <conditionalFormatting sqref="Q7">
    <cfRule type="expression" dxfId="1016" priority="3">
      <formula>Q7&gt;0</formula>
    </cfRule>
    <cfRule type="expression" dxfId="1015" priority="4">
      <formula>Q7&lt;0</formula>
    </cfRule>
  </conditionalFormatting>
  <conditionalFormatting sqref="Q8">
    <cfRule type="expression" dxfId="1014" priority="1">
      <formula>Q8&gt;0</formula>
    </cfRule>
    <cfRule type="expression" dxfId="101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2" priority="29">
      <formula>F29&gt;0</formula>
    </cfRule>
    <cfRule type="expression" dxfId="1011" priority="30">
      <formula>F29&lt;0</formula>
    </cfRule>
  </conditionalFormatting>
  <conditionalFormatting sqref="Q7">
    <cfRule type="expression" dxfId="1010" priority="27">
      <formula>Q7&gt;0</formula>
    </cfRule>
    <cfRule type="expression" dxfId="1009" priority="28">
      <formula>Q7&lt;0</formula>
    </cfRule>
  </conditionalFormatting>
  <conditionalFormatting sqref="Q8">
    <cfRule type="expression" dxfId="1008" priority="25">
      <formula>Q8&gt;0</formula>
    </cfRule>
    <cfRule type="expression" dxfId="1007" priority="26">
      <formula>Q8&lt;0</formula>
    </cfRule>
  </conditionalFormatting>
  <conditionalFormatting sqref="F96:F110">
    <cfRule type="expression" dxfId="1006" priority="19">
      <formula>F96&gt;0</formula>
    </cfRule>
    <cfRule type="expression" dxfId="1005" priority="20">
      <formula>F96&lt;0</formula>
    </cfRule>
  </conditionalFormatting>
  <conditionalFormatting sqref="H96:H110">
    <cfRule type="expression" dxfId="1004" priority="17">
      <formula>H96&gt;0</formula>
    </cfRule>
    <cfRule type="expression" dxfId="1003" priority="18">
      <formula>H96&lt;0</formula>
    </cfRule>
  </conditionalFormatting>
  <conditionalFormatting sqref="Q10">
    <cfRule type="expression" dxfId="1002" priority="15">
      <formula>Q10&gt;0</formula>
    </cfRule>
    <cfRule type="expression" dxfId="1001" priority="16">
      <formula>Q10&lt;0</formula>
    </cfRule>
  </conditionalFormatting>
  <conditionalFormatting sqref="L29:L38">
    <cfRule type="expression" dxfId="1000" priority="9">
      <formula>L29&gt;0</formula>
    </cfRule>
    <cfRule type="expression" dxfId="999" priority="10">
      <formula>L29&lt;0</formula>
    </cfRule>
  </conditionalFormatting>
  <conditionalFormatting sqref="F27:F29 H27:H29 J25:K29">
    <cfRule type="expression" dxfId="998" priority="7">
      <formula>F25&gt;0</formula>
    </cfRule>
    <cfRule type="expression" dxfId="997" priority="8">
      <formula>F25&lt;0</formula>
    </cfRule>
  </conditionalFormatting>
  <conditionalFormatting sqref="L25:L29">
    <cfRule type="expression" dxfId="996" priority="5">
      <formula>L25&gt;0</formula>
    </cfRule>
    <cfRule type="expression" dxfId="995" priority="6">
      <formula>L25&lt;0</formula>
    </cfRule>
  </conditionalFormatting>
  <conditionalFormatting sqref="F25:F26">
    <cfRule type="expression" dxfId="994" priority="3">
      <formula>F25&gt;0</formula>
    </cfRule>
    <cfRule type="expression" dxfId="993" priority="4">
      <formula>F25&lt;0</formula>
    </cfRule>
  </conditionalFormatting>
  <conditionalFormatting sqref="H25:H26">
    <cfRule type="expression" dxfId="992" priority="1">
      <formula>H25&gt;0</formula>
    </cfRule>
    <cfRule type="expression" dxfId="99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97.32</v>
      </c>
      <c r="R4" s="495">
        <v>1.5900000000000001E-2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3892.7999999999997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1024.4599999999996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1024.4599999999996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0.35716128492438132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2.3427866831072751E-2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20.445378151260503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107.05200000000001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106.0788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105.1056</v>
      </c>
      <c r="W21" s="134"/>
    </row>
    <row r="22" spans="1:23" x14ac:dyDescent="0.25">
      <c r="O22" s="81">
        <v>1.07</v>
      </c>
      <c r="P22" s="81">
        <f t="shared" si="1"/>
        <v>104.1324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103.1592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102.18599999999999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101.2128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100.2396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99.26639999999999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98.293199999999999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97.32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96.346799999999988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95.373599999999996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94.400399999999991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93.427199999999985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92.453999999999994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91.480799999999988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90.507599999999996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89.534399999999991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88.561199999999999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87.587999999999994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0" priority="35">
      <formula>F60&gt;0</formula>
    </cfRule>
    <cfRule type="expression" dxfId="989" priority="36">
      <formula>F60&lt;0</formula>
    </cfRule>
  </conditionalFormatting>
  <conditionalFormatting sqref="Q7">
    <cfRule type="expression" dxfId="988" priority="33">
      <formula>Q7&gt;0</formula>
    </cfRule>
    <cfRule type="expression" dxfId="987" priority="34">
      <formula>Q7&lt;0</formula>
    </cfRule>
  </conditionalFormatting>
  <conditionalFormatting sqref="Q8">
    <cfRule type="expression" dxfId="986" priority="31">
      <formula>Q8&gt;0</formula>
    </cfRule>
    <cfRule type="expression" dxfId="985" priority="32">
      <formula>Q8&lt;0</formula>
    </cfRule>
  </conditionalFormatting>
  <conditionalFormatting sqref="F25:F29 F34:F59">
    <cfRule type="expression" dxfId="984" priority="29">
      <formula>F25&gt;0</formula>
    </cfRule>
    <cfRule type="expression" dxfId="983" priority="30">
      <formula>F25&lt;0</formula>
    </cfRule>
  </conditionalFormatting>
  <conditionalFormatting sqref="H25:H29 H34:H59">
    <cfRule type="expression" dxfId="982" priority="27">
      <formula>H25&gt;0</formula>
    </cfRule>
    <cfRule type="expression" dxfId="981" priority="28">
      <formula>H25&lt;0</formula>
    </cfRule>
  </conditionalFormatting>
  <conditionalFormatting sqref="F89:F110">
    <cfRule type="expression" dxfId="980" priority="25">
      <formula>F89&gt;0</formula>
    </cfRule>
    <cfRule type="expression" dxfId="979" priority="26">
      <formula>F89&lt;0</formula>
    </cfRule>
  </conditionalFormatting>
  <conditionalFormatting sqref="H89:H110">
    <cfRule type="expression" dxfId="978" priority="23">
      <formula>H89&gt;0</formula>
    </cfRule>
    <cfRule type="expression" dxfId="977" priority="24">
      <formula>H89&lt;0</formula>
    </cfRule>
  </conditionalFormatting>
  <conditionalFormatting sqref="Q10">
    <cfRule type="expression" dxfId="976" priority="21">
      <formula>Q10&gt;0</formula>
    </cfRule>
    <cfRule type="expression" dxfId="975" priority="22">
      <formula>Q10&lt;0</formula>
    </cfRule>
  </conditionalFormatting>
  <conditionalFormatting sqref="J25:J32 J34:J38">
    <cfRule type="expression" dxfId="974" priority="19">
      <formula>J25&gt;0</formula>
    </cfRule>
    <cfRule type="expression" dxfId="973" priority="20">
      <formula>J25&lt;0</formula>
    </cfRule>
  </conditionalFormatting>
  <conditionalFormatting sqref="K25:K30">
    <cfRule type="expression" dxfId="972" priority="17">
      <formula>K25&gt;0</formula>
    </cfRule>
    <cfRule type="expression" dxfId="971" priority="18">
      <formula>K25&lt;0</formula>
    </cfRule>
  </conditionalFormatting>
  <conditionalFormatting sqref="L25:L38">
    <cfRule type="expression" dxfId="970" priority="15">
      <formula>L25&gt;0</formula>
    </cfRule>
    <cfRule type="expression" dxfId="969" priority="16">
      <formula>L25&lt;0</formula>
    </cfRule>
  </conditionalFormatting>
  <conditionalFormatting sqref="F30:F33">
    <cfRule type="expression" dxfId="968" priority="13">
      <formula>F30&gt;0</formula>
    </cfRule>
    <cfRule type="expression" dxfId="967" priority="14">
      <formula>F30&lt;0</formula>
    </cfRule>
  </conditionalFormatting>
  <conditionalFormatting sqref="H30:H33">
    <cfRule type="expression" dxfId="966" priority="11">
      <formula>H30&gt;0</formula>
    </cfRule>
    <cfRule type="expression" dxfId="965" priority="12">
      <formula>H30&lt;0</formula>
    </cfRule>
  </conditionalFormatting>
  <conditionalFormatting sqref="L39:L44">
    <cfRule type="expression" dxfId="964" priority="3">
      <formula>L39&gt;0</formula>
    </cfRule>
    <cfRule type="expression" dxfId="963" priority="4">
      <formula>L39&lt;0</formula>
    </cfRule>
  </conditionalFormatting>
  <conditionalFormatting sqref="L45">
    <cfRule type="expression" dxfId="962" priority="1">
      <formula>L45&gt;0</formula>
    </cfRule>
    <cfRule type="expression" dxfId="96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1217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317</v>
      </c>
      <c r="AJ2">
        <f>$Q$2*$Q$4</f>
        <v>7146</v>
      </c>
      <c r="AK2">
        <f ca="1">AJ2*EXP(-$X$2 * AI2/365.25)</f>
        <v>18244.859243932176</v>
      </c>
      <c r="AM2" s="2">
        <f>Q10</f>
        <v>0</v>
      </c>
      <c r="AO2">
        <f ca="1" xml:space="preserve"> (SUM(AB:AB) - SUM(AE:AE) - SUM(AH:AH) - SUM(AK:AK))/SUM(AB:AB)</f>
        <v>-0.8993758340122725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317</v>
      </c>
      <c r="AJ3">
        <f t="shared" ref="AJ3:AJ17" si="11">$Q$2*$Q$4</f>
        <v>7146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23.82</v>
      </c>
      <c r="R4" s="495">
        <v>4.0800000000000003E-2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317</v>
      </c>
      <c r="AJ4">
        <f t="shared" si="11"/>
        <v>7146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7146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317</v>
      </c>
      <c r="AJ5">
        <f t="shared" si="11"/>
        <v>7146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317</v>
      </c>
      <c r="AJ6">
        <f t="shared" si="11"/>
        <v>7146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-2045.8599999999933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317</v>
      </c>
      <c r="AJ7">
        <f t="shared" si="11"/>
        <v>7146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-2045.8599999999933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317</v>
      </c>
      <c r="AJ8">
        <f t="shared" si="11"/>
        <v>7146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-0.2225730156899686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317</v>
      </c>
      <c r="AJ9">
        <f t="shared" si="11"/>
        <v>7146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317</v>
      </c>
      <c r="AJ10">
        <f t="shared" si="11"/>
        <v>7146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4.3660789252728802E-2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317</v>
      </c>
      <c r="AJ11">
        <f t="shared" si="11"/>
        <v>7146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1307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317</v>
      </c>
      <c r="AJ12">
        <f t="shared" si="11"/>
        <v>7146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14.011764705882353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317</v>
      </c>
      <c r="AJ13">
        <f t="shared" si="11"/>
        <v>7146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317</v>
      </c>
      <c r="AJ14">
        <f t="shared" si="11"/>
        <v>7146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317</v>
      </c>
      <c r="AJ15">
        <f t="shared" si="11"/>
        <v>7146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317</v>
      </c>
      <c r="AJ16">
        <f t="shared" si="11"/>
        <v>7146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317</v>
      </c>
      <c r="AJ17">
        <f t="shared" si="11"/>
        <v>7146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26.202000000000002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25.963800000000003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25.725600000000004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25.487400000000001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25.249200000000002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25.011000000000003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24.7728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24.534600000000001</v>
      </c>
      <c r="W26" s="134"/>
    </row>
    <row r="27" spans="1:39" x14ac:dyDescent="0.25">
      <c r="O27" s="81">
        <v>1.02</v>
      </c>
      <c r="P27" s="81">
        <f t="shared" si="13"/>
        <v>24.296400000000002</v>
      </c>
      <c r="T27" s="1">
        <v>43342</v>
      </c>
      <c r="U27" t="s">
        <v>1266</v>
      </c>
      <c r="W27" s="134"/>
    </row>
    <row r="28" spans="1:39" x14ac:dyDescent="0.25">
      <c r="O28" s="81">
        <v>1.01</v>
      </c>
      <c r="P28" s="81">
        <f t="shared" si="13"/>
        <v>24.058199999999999</v>
      </c>
      <c r="U28" s="475" t="s">
        <v>1267</v>
      </c>
      <c r="W28" s="134"/>
    </row>
    <row r="29" spans="1:39" x14ac:dyDescent="0.25">
      <c r="O29" s="81">
        <v>1</v>
      </c>
      <c r="P29" s="81">
        <f t="shared" si="13"/>
        <v>23.82</v>
      </c>
      <c r="U29" t="s">
        <v>1268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23.581800000000001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23.343599999999999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23.105399999999999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22.8672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22.628999999999998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22.390799999999999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22.152600000000003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21.914400000000001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21.676200000000001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21.438000000000002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0" t="s">
        <v>78</v>
      </c>
      <c r="Q17" s="88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53.04</v>
      </c>
      <c r="R4" s="475">
        <v>5.9999999999999995E-4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6364.8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2531.0999999999958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926.51999999999407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0.1703700434696252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3.2428355957767725E-2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11.734513274336283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58.344000000000001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57.813600000000001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57.283200000000001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56.752800000000001</v>
      </c>
      <c r="W20" s="2"/>
      <c r="X20" s="134"/>
    </row>
    <row r="21" spans="1:33" x14ac:dyDescent="0.25">
      <c r="P21" s="81">
        <v>1.06</v>
      </c>
      <c r="Q21" s="81">
        <f t="shared" si="2"/>
        <v>56.2224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55.692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55.1616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54.6312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54.1008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53.570399999999999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53.04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52.509599999999999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51.979199999999999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51.448799999999999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50.918399999999998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50.387999999999998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49.857599999999998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49.327200000000005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48.796800000000005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48.266400000000004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47.735999999999997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1244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3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6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6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2" priority="75">
      <formula>J8&gt;0</formula>
    </cfRule>
    <cfRule type="expression" dxfId="691" priority="76">
      <formula>J8&lt;0</formula>
    </cfRule>
  </conditionalFormatting>
  <conditionalFormatting sqref="Q7">
    <cfRule type="expression" dxfId="690" priority="77">
      <formula>Q7&gt;0</formula>
    </cfRule>
    <cfRule type="expression" dxfId="689" priority="78">
      <formula>Q7&lt;0</formula>
    </cfRule>
  </conditionalFormatting>
  <conditionalFormatting sqref="M66">
    <cfRule type="expression" dxfId="688" priority="65">
      <formula>M66&gt;0</formula>
    </cfRule>
    <cfRule type="expression" dxfId="687" priority="66">
      <formula>M66&lt;0</formula>
    </cfRule>
  </conditionalFormatting>
  <conditionalFormatting sqref="M66">
    <cfRule type="expression" dxfId="686" priority="67">
      <formula>M66&gt;0</formula>
    </cfRule>
    <cfRule type="expression" dxfId="685" priority="68">
      <formula>M66&lt;0</formula>
    </cfRule>
  </conditionalFormatting>
  <conditionalFormatting sqref="F24:F58">
    <cfRule type="expression" dxfId="684" priority="53">
      <formula>F24&gt;0</formula>
    </cfRule>
    <cfRule type="expression" dxfId="683" priority="54">
      <formula>F24&lt;0</formula>
    </cfRule>
  </conditionalFormatting>
  <conditionalFormatting sqref="F24:F58">
    <cfRule type="expression" dxfId="682" priority="55">
      <formula>F24&gt;0</formula>
    </cfRule>
    <cfRule type="expression" dxfId="681" priority="56">
      <formula>F24&lt;0</formula>
    </cfRule>
  </conditionalFormatting>
  <conditionalFormatting sqref="H24:H58">
    <cfRule type="expression" dxfId="680" priority="51">
      <formula>H24&gt;0</formula>
    </cfRule>
    <cfRule type="expression" dxfId="67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8" priority="5">
      <formula>J59&gt;0</formula>
    </cfRule>
    <cfRule type="expression" dxfId="677" priority="6">
      <formula>J59&lt;0</formula>
    </cfRule>
  </conditionalFormatting>
  <conditionalFormatting sqref="F59:F61">
    <cfRule type="expression" dxfId="676" priority="1">
      <formula>F59&gt;0</formula>
    </cfRule>
    <cfRule type="expression" dxfId="675" priority="2">
      <formula>F59&lt;0</formula>
    </cfRule>
  </conditionalFormatting>
  <conditionalFormatting sqref="F59:F61">
    <cfRule type="expression" dxfId="674" priority="3">
      <formula>F59&gt;0</formula>
    </cfRule>
    <cfRule type="expression" dxfId="673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0" priority="84">
      <formula>F7&gt;0</formula>
    </cfRule>
    <cfRule type="expression" dxfId="639" priority="85">
      <formula>F7&lt;0</formula>
    </cfRule>
  </conditionalFormatting>
  <conditionalFormatting sqref="Q8">
    <cfRule type="expression" dxfId="638" priority="82">
      <formula>Q8&gt;0</formula>
    </cfRule>
    <cfRule type="expression" dxfId="637" priority="83">
      <formula>Q8&lt;0</formula>
    </cfRule>
  </conditionalFormatting>
  <conditionalFormatting sqref="F29:F36">
    <cfRule type="expression" dxfId="636" priority="62">
      <formula>F29&gt;0</formula>
    </cfRule>
    <cfRule type="expression" dxfId="635" priority="63">
      <formula>F29&lt;0</formula>
    </cfRule>
  </conditionalFormatting>
  <conditionalFormatting sqref="J32:J38">
    <cfRule type="expression" dxfId="634" priority="57">
      <formula>J32&gt;0</formula>
    </cfRule>
    <cfRule type="expression" dxfId="633" priority="58">
      <formula>J32&lt;0</formula>
    </cfRule>
  </conditionalFormatting>
  <conditionalFormatting sqref="M42">
    <cfRule type="expression" dxfId="632" priority="55">
      <formula>M42&gt;0</formula>
    </cfRule>
    <cfRule type="expression" dxfId="631" priority="56">
      <formula>M42&lt;0</formula>
    </cfRule>
  </conditionalFormatting>
  <conditionalFormatting sqref="F98:F134 H98:H134 H137:H142 F137:F142 F144:F153 H144:H153">
    <cfRule type="expression" dxfId="630" priority="53">
      <formula>F98&gt;0</formula>
    </cfRule>
    <cfRule type="expression" dxfId="629" priority="54">
      <formula>F98&lt;0</formula>
    </cfRule>
  </conditionalFormatting>
  <conditionalFormatting sqref="F90:F97">
    <cfRule type="expression" dxfId="628" priority="51">
      <formula>F90&gt;0</formula>
    </cfRule>
    <cfRule type="expression" dxfId="627" priority="52">
      <formula>F90&lt;0</formula>
    </cfRule>
  </conditionalFormatting>
  <conditionalFormatting sqref="H90:H97">
    <cfRule type="expression" dxfId="626" priority="49">
      <formula>H90&gt;0</formula>
    </cfRule>
    <cfRule type="expression" dxfId="625" priority="50">
      <formula>H90&lt;0</formula>
    </cfRule>
  </conditionalFormatting>
  <conditionalFormatting sqref="F135:F136 H135:H136">
    <cfRule type="expression" dxfId="624" priority="47">
      <formula>F135&gt;0</formula>
    </cfRule>
    <cfRule type="expression" dxfId="623" priority="48">
      <formula>F135&lt;0</formula>
    </cfRule>
  </conditionalFormatting>
  <conditionalFormatting sqref="H143 F143">
    <cfRule type="expression" dxfId="622" priority="45">
      <formula>F143&gt;0</formula>
    </cfRule>
    <cfRule type="expression" dxfId="621" priority="46">
      <formula>F143&lt;0</formula>
    </cfRule>
  </conditionalFormatting>
  <conditionalFormatting sqref="F154:F161">
    <cfRule type="expression" dxfId="620" priority="31">
      <formula>F154&gt;0</formula>
    </cfRule>
    <cfRule type="expression" dxfId="619" priority="32">
      <formula>F154&lt;0</formula>
    </cfRule>
  </conditionalFormatting>
  <conditionalFormatting sqref="H154:H161">
    <cfRule type="expression" dxfId="618" priority="29">
      <formula>H154&gt;0</formula>
    </cfRule>
    <cfRule type="expression" dxfId="617" priority="30">
      <formula>H154&lt;0</formula>
    </cfRule>
  </conditionalFormatting>
  <conditionalFormatting sqref="Q10">
    <cfRule type="expression" dxfId="616" priority="27">
      <formula>Q10&gt;0</formula>
    </cfRule>
    <cfRule type="expression" dxfId="615" priority="28">
      <formula>Q10&lt;0</formula>
    </cfRule>
  </conditionalFormatting>
  <conditionalFormatting sqref="F37:F38">
    <cfRule type="expression" dxfId="614" priority="25">
      <formula>F37&gt;0</formula>
    </cfRule>
    <cfRule type="expression" dxfId="613" priority="26">
      <formula>F37&lt;0</formula>
    </cfRule>
  </conditionalFormatting>
  <conditionalFormatting sqref="H37:H38">
    <cfRule type="expression" dxfId="612" priority="23">
      <formula>H37&gt;0</formula>
    </cfRule>
    <cfRule type="expression" dxfId="611" priority="24">
      <formula>H37&lt;0</formula>
    </cfRule>
  </conditionalFormatting>
  <conditionalFormatting sqref="F167">
    <cfRule type="expression" dxfId="610" priority="21">
      <formula>F167&gt;0</formula>
    </cfRule>
    <cfRule type="expression" dxfId="609" priority="22">
      <formula>F167&lt;0</formula>
    </cfRule>
  </conditionalFormatting>
  <conditionalFormatting sqref="F168:F179">
    <cfRule type="expression" dxfId="608" priority="19">
      <formula>F168&gt;0</formula>
    </cfRule>
    <cfRule type="expression" dxfId="607" priority="20">
      <formula>F168&lt;0</formula>
    </cfRule>
  </conditionalFormatting>
  <conditionalFormatting sqref="H167:H179">
    <cfRule type="expression" dxfId="606" priority="17">
      <formula>H167&gt;0</formula>
    </cfRule>
    <cfRule type="expression" dxfId="605" priority="18">
      <formula>H167&lt;0</formula>
    </cfRule>
  </conditionalFormatting>
  <conditionalFormatting sqref="J175:J197 J201">
    <cfRule type="expression" dxfId="604" priority="15">
      <formula>J175&gt;0</formula>
    </cfRule>
    <cfRule type="expression" dxfId="603" priority="16">
      <formula>J175&lt;0</formula>
    </cfRule>
  </conditionalFormatting>
  <conditionalFormatting sqref="F180:F197 F201">
    <cfRule type="expression" dxfId="602" priority="13">
      <formula>F180&gt;0</formula>
    </cfRule>
    <cfRule type="expression" dxfId="601" priority="14">
      <formula>F180&lt;0</formula>
    </cfRule>
  </conditionalFormatting>
  <conditionalFormatting sqref="H180:H197 H201">
    <cfRule type="expression" dxfId="600" priority="11">
      <formula>H180&gt;0</formula>
    </cfRule>
    <cfRule type="expression" dxfId="599" priority="12">
      <formula>H180&lt;0</formula>
    </cfRule>
  </conditionalFormatting>
  <conditionalFormatting sqref="I32:J35">
    <cfRule type="expression" dxfId="598" priority="9">
      <formula>I32&gt;0</formula>
    </cfRule>
    <cfRule type="expression" dxfId="597" priority="10">
      <formula>I32&lt;0</formula>
    </cfRule>
  </conditionalFormatting>
  <conditionalFormatting sqref="F198:F200">
    <cfRule type="expression" dxfId="596" priority="7">
      <formula>F198&gt;0</formula>
    </cfRule>
    <cfRule type="expression" dxfId="595" priority="8">
      <formula>F198&lt;0</formula>
    </cfRule>
  </conditionalFormatting>
  <conditionalFormatting sqref="H198:H200">
    <cfRule type="expression" dxfId="594" priority="5">
      <formula>H198&gt;0</formula>
    </cfRule>
    <cfRule type="expression" dxfId="593" priority="6">
      <formula>H198&lt;0</formula>
    </cfRule>
  </conditionalFormatting>
  <conditionalFormatting sqref="J198:J200">
    <cfRule type="expression" dxfId="592" priority="3">
      <formula>J198&gt;0</formula>
    </cfRule>
    <cfRule type="expression" dxfId="591" priority="4">
      <formula>J198&lt;0</formula>
    </cfRule>
  </conditionalFormatting>
  <conditionalFormatting sqref="F202:F211 H202:H211 J202:J211">
    <cfRule type="expression" dxfId="590" priority="1">
      <formula>F202&gt;0</formula>
    </cfRule>
    <cfRule type="expression" dxfId="58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8" priority="80">
      <formula>Q7&gt;0</formula>
    </cfRule>
    <cfRule type="expression" dxfId="587" priority="81">
      <formula>Q7&lt;0</formula>
    </cfRule>
  </conditionalFormatting>
  <conditionalFormatting sqref="Q8">
    <cfRule type="expression" dxfId="586" priority="78">
      <formula>Q8&gt;0</formula>
    </cfRule>
    <cfRule type="expression" dxfId="585" priority="79">
      <formula>Q8&lt;0</formula>
    </cfRule>
  </conditionalFormatting>
  <conditionalFormatting sqref="F29:F43">
    <cfRule type="expression" dxfId="584" priority="62">
      <formula>F29&gt;0</formula>
    </cfRule>
    <cfRule type="expression" dxfId="583" priority="63">
      <formula>F29&lt;0</formula>
    </cfRule>
  </conditionalFormatting>
  <conditionalFormatting sqref="H45 H47:H48 H50:H51 H53 H29:H43">
    <cfRule type="expression" dxfId="582" priority="60">
      <formula>H29&gt;0</formula>
    </cfRule>
    <cfRule type="expression" dxfId="581" priority="61">
      <formula>H29&lt;0</formula>
    </cfRule>
  </conditionalFormatting>
  <conditionalFormatting sqref="J35">
    <cfRule type="expression" dxfId="580" priority="56">
      <formula>J35&gt;0</formula>
    </cfRule>
    <cfRule type="expression" dxfId="579" priority="57">
      <formula>J35&lt;0</formula>
    </cfRule>
  </conditionalFormatting>
  <conditionalFormatting sqref="J36:J37">
    <cfRule type="expression" dxfId="578" priority="54">
      <formula>J36&gt;0</formula>
    </cfRule>
    <cfRule type="expression" dxfId="577" priority="55">
      <formula>J36&lt;0</formula>
    </cfRule>
  </conditionalFormatting>
  <conditionalFormatting sqref="J38:J45 J48 J51">
    <cfRule type="expression" dxfId="576" priority="52">
      <formula>J38&gt;0</formula>
    </cfRule>
    <cfRule type="expression" dxfId="57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4" priority="49">
      <formula>M59&gt;0</formula>
    </cfRule>
    <cfRule type="expression" dxfId="573" priority="50">
      <formula>M59&lt;0</formula>
    </cfRule>
  </conditionalFormatting>
  <conditionalFormatting sqref="Q10">
    <cfRule type="expression" dxfId="572" priority="47">
      <formula>Q10&gt;0</formula>
    </cfRule>
    <cfRule type="expression" dxfId="571" priority="48">
      <formula>Q10&lt;0</formula>
    </cfRule>
  </conditionalFormatting>
  <conditionalFormatting sqref="F84:F103">
    <cfRule type="expression" dxfId="570" priority="45">
      <formula>F84&gt;0</formula>
    </cfRule>
    <cfRule type="expression" dxfId="569" priority="46">
      <formula>F84&lt;0</formula>
    </cfRule>
  </conditionalFormatting>
  <conditionalFormatting sqref="H107 H84:H103">
    <cfRule type="expression" dxfId="568" priority="43">
      <formula>H84&gt;0</formula>
    </cfRule>
    <cfRule type="expression" dxfId="567" priority="44">
      <formula>H84&lt;0</formula>
    </cfRule>
  </conditionalFormatting>
  <conditionalFormatting sqref="J89">
    <cfRule type="expression" dxfId="566" priority="41">
      <formula>J89&gt;0</formula>
    </cfRule>
    <cfRule type="expression" dxfId="565" priority="42">
      <formula>J89&lt;0</formula>
    </cfRule>
  </conditionalFormatting>
  <conditionalFormatting sqref="J90:J95">
    <cfRule type="expression" dxfId="564" priority="39">
      <formula>J90&gt;0</formula>
    </cfRule>
    <cfRule type="expression" dxfId="563" priority="40">
      <formula>J90&lt;0</formula>
    </cfRule>
  </conditionalFormatting>
  <conditionalFormatting sqref="J96:J97">
    <cfRule type="expression" dxfId="562" priority="37">
      <formula>J96&gt;0</formula>
    </cfRule>
    <cfRule type="expression" dxfId="561" priority="38">
      <formula>J96&lt;0</formula>
    </cfRule>
  </conditionalFormatting>
  <conditionalFormatting sqref="J98:J104">
    <cfRule type="expression" dxfId="560" priority="35">
      <formula>J98&gt;0</formula>
    </cfRule>
    <cfRule type="expression" dxfId="559" priority="36">
      <formula>J98&lt;0</formula>
    </cfRule>
  </conditionalFormatting>
  <conditionalFormatting sqref="J25">
    <cfRule type="expression" dxfId="558" priority="31">
      <formula>J25&gt;0</formula>
    </cfRule>
    <cfRule type="expression" dxfId="557" priority="32">
      <formula>J25&lt;0</formula>
    </cfRule>
  </conditionalFormatting>
  <conditionalFormatting sqref="F105:F106">
    <cfRule type="expression" dxfId="556" priority="29">
      <formula>F105&gt;0</formula>
    </cfRule>
    <cfRule type="expression" dxfId="555" priority="30">
      <formula>F105&lt;0</formula>
    </cfRule>
  </conditionalFormatting>
  <conditionalFormatting sqref="H105:H106">
    <cfRule type="expression" dxfId="554" priority="27">
      <formula>H105&gt;0</formula>
    </cfRule>
    <cfRule type="expression" dxfId="553" priority="28">
      <formula>H105&lt;0</formula>
    </cfRule>
  </conditionalFormatting>
  <conditionalFormatting sqref="J105">
    <cfRule type="expression" dxfId="552" priority="25">
      <formula>J105&gt;0</formula>
    </cfRule>
    <cfRule type="expression" dxfId="551" priority="26">
      <formula>J105&lt;0</formula>
    </cfRule>
  </conditionalFormatting>
  <conditionalFormatting sqref="J106">
    <cfRule type="expression" dxfId="550" priority="23">
      <formula>J106&gt;0</formula>
    </cfRule>
    <cfRule type="expression" dxfId="549" priority="24">
      <formula>J106&lt;0</formula>
    </cfRule>
  </conditionalFormatting>
  <conditionalFormatting sqref="F24 F27:F28">
    <cfRule type="expression" dxfId="548" priority="21">
      <formula>F24&gt;0</formula>
    </cfRule>
    <cfRule type="expression" dxfId="547" priority="22">
      <formula>F24&lt;0</formula>
    </cfRule>
  </conditionalFormatting>
  <conditionalFormatting sqref="H24:H28">
    <cfRule type="expression" dxfId="546" priority="19">
      <formula>H24&gt;0</formula>
    </cfRule>
    <cfRule type="expression" dxfId="545" priority="20">
      <formula>H24&lt;0</formula>
    </cfRule>
  </conditionalFormatting>
  <conditionalFormatting sqref="J26:J34">
    <cfRule type="expression" dxfId="544" priority="17">
      <formula>J26&gt;0</formula>
    </cfRule>
    <cfRule type="expression" dxfId="543" priority="18">
      <formula>J26&lt;0</formula>
    </cfRule>
  </conditionalFormatting>
  <conditionalFormatting sqref="F113">
    <cfRule type="expression" dxfId="542" priority="15">
      <formula>F113&gt;0</formula>
    </cfRule>
    <cfRule type="expression" dxfId="541" priority="16">
      <formula>F113&lt;0</formula>
    </cfRule>
  </conditionalFormatting>
  <conditionalFormatting sqref="H113">
    <cfRule type="expression" dxfId="540" priority="13">
      <formula>H113&gt;0</formula>
    </cfRule>
    <cfRule type="expression" dxfId="539" priority="14">
      <formula>H113&lt;0</formula>
    </cfRule>
  </conditionalFormatting>
  <conditionalFormatting sqref="J109">
    <cfRule type="expression" dxfId="538" priority="11">
      <formula>J109&gt;0</formula>
    </cfRule>
    <cfRule type="expression" dxfId="537" priority="12">
      <formula>J109&lt;0</formula>
    </cfRule>
  </conditionalFormatting>
  <conditionalFormatting sqref="F108:F112">
    <cfRule type="expression" dxfId="536" priority="9">
      <formula>F108&gt;0</formula>
    </cfRule>
    <cfRule type="expression" dxfId="535" priority="10">
      <formula>F108&lt;0</formula>
    </cfRule>
  </conditionalFormatting>
  <conditionalFormatting sqref="H108:H112">
    <cfRule type="expression" dxfId="534" priority="7">
      <formula>H108&gt;0</formula>
    </cfRule>
    <cfRule type="expression" dxfId="533" priority="8">
      <formula>H108&lt;0</formula>
    </cfRule>
  </conditionalFormatting>
  <conditionalFormatting sqref="J110:J113">
    <cfRule type="expression" dxfId="532" priority="5">
      <formula>J110&gt;0</formula>
    </cfRule>
    <cfRule type="expression" dxfId="531" priority="6">
      <formula>J110&lt;0</formula>
    </cfRule>
  </conditionalFormatting>
  <conditionalFormatting sqref="F25:F26">
    <cfRule type="expression" dxfId="530" priority="3">
      <formula>F25&gt;0</formula>
    </cfRule>
    <cfRule type="expression" dxfId="529" priority="4">
      <formula>F25&lt;0</formula>
    </cfRule>
  </conditionalFormatting>
  <conditionalFormatting sqref="Q9">
    <cfRule type="expression" dxfId="528" priority="1">
      <formula>Q9&gt;0</formula>
    </cfRule>
    <cfRule type="expression" dxfId="52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9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24.20937692307692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19.899999999999999</v>
      </c>
      <c r="R4" s="223">
        <v>1.0999999999999999E-2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25869.999999999996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1310</v>
      </c>
      <c r="M6" s="4"/>
      <c r="O6" s="11" t="s">
        <v>64</v>
      </c>
      <c r="Q6" s="2">
        <f>Q3*Q2</f>
        <v>31472.189999999995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-5527.1699999999983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-5602.1899999999987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-0.17800445409105625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4.623115577889448E-2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9.9499999999999993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43407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H19" s="176"/>
      <c r="I19" s="3"/>
      <c r="J19" s="3"/>
      <c r="K19" s="3"/>
      <c r="O19" s="81">
        <v>1.1000000000000001</v>
      </c>
      <c r="P19" s="81">
        <f>O19*$Q$4</f>
        <v>21.89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21.690999999999999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21.492000000000001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21.292999999999999</v>
      </c>
    </row>
    <row r="23" spans="1:21" x14ac:dyDescent="0.25">
      <c r="A23" s="883" t="s">
        <v>1227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21.094000000000001</v>
      </c>
      <c r="T23" s="1">
        <v>43128</v>
      </c>
      <c r="U23" t="s">
        <v>894</v>
      </c>
    </row>
    <row r="24" spans="1:21" x14ac:dyDescent="0.25">
      <c r="A24" s="883"/>
      <c r="B24" s="434">
        <v>43318</v>
      </c>
      <c r="C24" s="852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20.895</v>
      </c>
    </row>
    <row r="25" spans="1:21" x14ac:dyDescent="0.25">
      <c r="A25" s="883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20.695999999999998</v>
      </c>
    </row>
    <row r="26" spans="1:21" x14ac:dyDescent="0.25">
      <c r="A26" s="88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20.497</v>
      </c>
    </row>
    <row r="27" spans="1:21" x14ac:dyDescent="0.25">
      <c r="A27" s="88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20.297999999999998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20.099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19.899999999999999</v>
      </c>
    </row>
    <row r="30" spans="1:21" ht="15" customHeight="1" x14ac:dyDescent="0.25">
      <c r="A30" s="884" t="s">
        <v>1289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19.700999999999997</v>
      </c>
      <c r="T30" s="1">
        <v>43175</v>
      </c>
      <c r="U30" t="s">
        <v>1094</v>
      </c>
    </row>
    <row r="31" spans="1:21" x14ac:dyDescent="0.25">
      <c r="A31" s="884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19.501999999999999</v>
      </c>
      <c r="T31" s="1">
        <v>43178</v>
      </c>
      <c r="U31" t="s">
        <v>940</v>
      </c>
    </row>
    <row r="32" spans="1:21" x14ac:dyDescent="0.25">
      <c r="A32" s="884"/>
      <c r="B32" s="434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19.302999999999997</v>
      </c>
    </row>
    <row r="33" spans="1:21" x14ac:dyDescent="0.25">
      <c r="A33" s="884"/>
      <c r="B33" s="434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19.103999999999999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18.904999999999998</v>
      </c>
    </row>
    <row r="35" spans="1:21" x14ac:dyDescent="0.25">
      <c r="O35" s="81">
        <v>0.94</v>
      </c>
      <c r="P35" s="81">
        <f t="shared" si="3"/>
        <v>18.705999999999996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2240</v>
      </c>
      <c r="I36" s="37"/>
      <c r="J36" s="37"/>
      <c r="K36" s="37">
        <f>SUM(K2:K35)</f>
        <v>56552.81</v>
      </c>
      <c r="L36" s="37"/>
      <c r="M36" s="37">
        <f>SUM(M2:M35)</f>
        <v>524.4</v>
      </c>
      <c r="O36" s="81">
        <v>0.93</v>
      </c>
      <c r="P36" s="81">
        <f t="shared" si="3"/>
        <v>18.506999999999998</v>
      </c>
    </row>
    <row r="37" spans="1:21" ht="15.75" thickBot="1" x14ac:dyDescent="0.3">
      <c r="A37" s="341" t="s">
        <v>193</v>
      </c>
      <c r="B37" s="342"/>
      <c r="C37" s="343">
        <f>SumByColor($A$37,C2:C35)</f>
        <v>2240</v>
      </c>
      <c r="D37" s="343"/>
      <c r="E37" s="343"/>
      <c r="F37" s="344">
        <f>SumByColor($A$37,F2:F36)</f>
        <v>54947</v>
      </c>
      <c r="G37" s="343"/>
      <c r="H37" s="343">
        <f>SumByColor($A$37,H2:H35)</f>
        <v>2240</v>
      </c>
      <c r="I37" s="343"/>
      <c r="J37" s="343"/>
      <c r="K37" s="344">
        <f>SumByColor($A$37,K2:K35)</f>
        <v>56554</v>
      </c>
      <c r="L37" s="343"/>
      <c r="M37" s="344">
        <f>SumByColor($A$37,M2:M35)</f>
        <v>524</v>
      </c>
      <c r="O37" s="81">
        <v>0.92</v>
      </c>
      <c r="P37" s="81">
        <f t="shared" si="3"/>
        <v>18.308</v>
      </c>
    </row>
    <row r="38" spans="1:21" x14ac:dyDescent="0.25">
      <c r="O38" s="81">
        <v>0.91</v>
      </c>
      <c r="P38" s="81">
        <f t="shared" si="3"/>
        <v>18.108999999999998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17.91</v>
      </c>
      <c r="U39" t="s">
        <v>1213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1224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1223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1228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1229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1233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1247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6">
        <v>1500</v>
      </c>
      <c r="D87" s="857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:F107" si="16">C102*(E102-D102)</f>
        <v>-6443.1000000000013</v>
      </c>
      <c r="G102" s="39">
        <f t="shared" ref="G102:G107" si="17">D102*C102</f>
        <v>35408.1</v>
      </c>
      <c r="H102" s="223">
        <f t="shared" ref="H102:H107" si="18">(E102-D102)/D102</f>
        <v>-0.18196683809636782</v>
      </c>
      <c r="I102" s="39"/>
      <c r="J102" s="39"/>
      <c r="K102" s="39">
        <f t="shared" ref="K102:K107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si="16"/>
        <v>-8303.0999999999985</v>
      </c>
      <c r="G103" s="39">
        <f t="shared" si="17"/>
        <v>35408.1</v>
      </c>
      <c r="H103" s="223">
        <f t="shared" si="18"/>
        <v>-0.23449719132062999</v>
      </c>
      <c r="I103" s="39"/>
      <c r="J103" s="39"/>
      <c r="K103" s="39">
        <f t="shared" si="19"/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6">
        <v>1500</v>
      </c>
      <c r="D104" s="857">
        <v>23.605399999999999</v>
      </c>
      <c r="E104" s="39">
        <v>17.52</v>
      </c>
      <c r="F104" s="39">
        <f t="shared" si="16"/>
        <v>-9128.1</v>
      </c>
      <c r="G104" s="39">
        <f t="shared" si="17"/>
        <v>35408.1</v>
      </c>
      <c r="H104" s="223">
        <f t="shared" si="18"/>
        <v>-0.25779694476687537</v>
      </c>
      <c r="I104" s="39"/>
      <c r="J104" s="39"/>
      <c r="K104" s="39">
        <f t="shared" si="19"/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16"/>
        <v>-12314.999999999998</v>
      </c>
      <c r="G105" s="39">
        <f t="shared" si="17"/>
        <v>35415</v>
      </c>
      <c r="H105" s="223">
        <f t="shared" si="18"/>
        <v>-0.34773401101228291</v>
      </c>
      <c r="I105" s="39"/>
      <c r="J105" s="39"/>
      <c r="K105" s="39">
        <f t="shared" si="19"/>
        <v>-12239.979999999998</v>
      </c>
      <c r="L105" s="193">
        <v>7.51</v>
      </c>
    </row>
    <row r="106" spans="1:12" x14ac:dyDescent="0.25">
      <c r="A106">
        <v>1300</v>
      </c>
      <c r="B106" s="184">
        <v>43407</v>
      </c>
      <c r="C106" s="10">
        <v>1500</v>
      </c>
      <c r="D106" s="39">
        <v>23.61</v>
      </c>
      <c r="E106" s="39">
        <v>18.989999999999998</v>
      </c>
      <c r="F106" s="39">
        <f t="shared" si="16"/>
        <v>-6930.0000000000018</v>
      </c>
      <c r="G106" s="39">
        <f t="shared" si="17"/>
        <v>35415</v>
      </c>
      <c r="H106" s="223">
        <f t="shared" si="18"/>
        <v>-0.19567979669631516</v>
      </c>
      <c r="I106" s="39"/>
      <c r="J106" s="39"/>
      <c r="K106" s="39">
        <f t="shared" si="19"/>
        <v>-6854.9800000000014</v>
      </c>
      <c r="L106" s="193">
        <v>9.5</v>
      </c>
    </row>
    <row r="107" spans="1:12" x14ac:dyDescent="0.25">
      <c r="A107">
        <v>1300</v>
      </c>
      <c r="B107" s="184">
        <v>43409</v>
      </c>
      <c r="C107" s="10">
        <v>1300</v>
      </c>
      <c r="D107" s="39">
        <v>24.209399999999999</v>
      </c>
      <c r="E107" s="39">
        <v>19.97</v>
      </c>
      <c r="F107" s="39">
        <f t="shared" si="16"/>
        <v>-5511.2199999999993</v>
      </c>
      <c r="G107" s="39">
        <f t="shared" si="17"/>
        <v>31472.219999999998</v>
      </c>
      <c r="H107" s="223">
        <f t="shared" si="18"/>
        <v>-0.17511379877237768</v>
      </c>
      <c r="I107" s="39"/>
      <c r="J107" s="39"/>
      <c r="K107" s="39">
        <f t="shared" si="19"/>
        <v>-5436.1999999999989</v>
      </c>
      <c r="L107" s="193">
        <v>9.99</v>
      </c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0">C134*(E134-D134)</f>
        <v>-94.799999999999898</v>
      </c>
      <c r="G134" s="251">
        <f t="shared" ref="G134:G140" si="21">D134*C134</f>
        <v>2401.8000000000002</v>
      </c>
      <c r="H134" s="265">
        <f t="shared" ref="H134:H140" si="22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0"/>
        <v>-86.100000000000136</v>
      </c>
      <c r="G135" s="251">
        <f t="shared" si="21"/>
        <v>1239.3000000000002</v>
      </c>
      <c r="H135" s="263">
        <f t="shared" si="22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0"/>
        <v>-54.000000000000128</v>
      </c>
      <c r="G136" s="251">
        <f t="shared" si="21"/>
        <v>1239.3000000000002</v>
      </c>
      <c r="H136" s="263">
        <f t="shared" si="22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0"/>
        <v>-29.849999999999923</v>
      </c>
      <c r="G137" s="251">
        <f t="shared" si="21"/>
        <v>1239.1500000000001</v>
      </c>
      <c r="H137" s="263">
        <f t="shared" si="22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0"/>
        <v>-9.7500000000000853</v>
      </c>
      <c r="G138" s="251">
        <f t="shared" si="21"/>
        <v>1239.1500000000001</v>
      </c>
      <c r="H138" s="263">
        <f t="shared" si="22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0"/>
        <v>-51.449999999999889</v>
      </c>
      <c r="G139" s="251">
        <f t="shared" si="21"/>
        <v>1239.1500000000001</v>
      </c>
      <c r="H139" s="263">
        <f t="shared" si="22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0"/>
        <v>1.9499999999999318</v>
      </c>
      <c r="G140" s="251">
        <f t="shared" si="21"/>
        <v>1239.1500000000001</v>
      </c>
      <c r="H140" s="263">
        <f t="shared" si="22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55.31</v>
      </c>
      <c r="R4" s="492">
        <v>2.1299999999999999E-2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8296.5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2189.5199999999986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1132.7800000000007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0.15812734166047815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3.4424154764057129E-2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1299</v>
      </c>
      <c r="U12" s="837" t="s">
        <v>1214</v>
      </c>
    </row>
    <row r="13" spans="1:21" x14ac:dyDescent="0.25">
      <c r="H13" s="70"/>
      <c r="O13" s="11" t="s">
        <v>952</v>
      </c>
      <c r="Q13" s="2">
        <f>Q4/(4.85+4.95)*2</f>
        <v>11.287755102040816</v>
      </c>
      <c r="U13" s="837" t="s">
        <v>1215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3" t="s">
        <v>78</v>
      </c>
      <c r="P26" s="853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60.841000000000008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60.287900000000008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59.734800000000007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59.181700000000006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58.628600000000006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58.075500000000005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57.522400000000005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56.969300000000004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3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56.416200000000003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55.863100000000003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3">
        <f>F37+$Q$10</f>
        <v>2062.5649999999978</v>
      </c>
      <c r="K37" s="39">
        <v>11.21</v>
      </c>
      <c r="L37" s="39"/>
      <c r="O37" s="81">
        <v>1</v>
      </c>
      <c r="P37" s="81">
        <f t="shared" si="4"/>
        <v>55.31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1300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54.756900000000002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54.203800000000001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53.650700000000001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53.0976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52.544499999999999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51.991399999999999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51.438300000000005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50.885200000000005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50.332100000000004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49.779000000000003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56.65</v>
      </c>
      <c r="R4" s="494">
        <v>2.3800000000000002E-2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5665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3328.6799999999962</v>
      </c>
      <c r="R7">
        <v>100</v>
      </c>
    </row>
    <row r="8" spans="1:21" x14ac:dyDescent="0.25">
      <c r="B8" s="72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2130.2099999999991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0.60264117528905492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2.1535745807590469E-2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10.25339366515837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62.315000000000005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61.7485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61.182000000000002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60.615500000000004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60.048999999999999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59.482500000000002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58.916000000000004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58.349499999999999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57.783000000000001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57.216499999999996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56.65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3">
        <f>F54+$Q$10</f>
        <v>2634.6799999999967</v>
      </c>
      <c r="O54" s="81">
        <v>0.99</v>
      </c>
      <c r="P54" s="81">
        <f t="shared" si="4"/>
        <v>56.083500000000001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55.516999999999996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54.950499999999998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54.383999999999993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53.817499999999995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53.250999999999998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52.6845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52.118000000000002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51.551499999999997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50.984999999999999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5" activePane="bottomLeft" state="frozen"/>
      <selection activeCell="A2" sqref="A2"/>
      <selection pane="bottomLeft" activeCell="H12" sqref="H12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 t="shared" ref="K2:K7" si="1">H2*I2-J2</f>
        <v>4005.91</v>
      </c>
      <c r="L2" s="72"/>
      <c r="M2" s="3"/>
      <c r="O2" s="11" t="s">
        <v>57</v>
      </c>
      <c r="Q2" s="70">
        <f>C17-H17</f>
        <v>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221">
        <f>IF(Q2=0, Q4, (F17-K17-M17)/Q2)</f>
        <v>-17.163414634146271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92">
        <v>23.45</v>
      </c>
      <c r="R4" s="494">
        <v>2.7699999999999999E-2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961.44999999999993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-703.69999999999709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 t="shared" si="1"/>
        <v>3777.05</v>
      </c>
      <c r="L7" s="4"/>
      <c r="M7" s="4"/>
      <c r="O7" s="11" t="s">
        <v>178</v>
      </c>
      <c r="Q7" s="2">
        <f>Q10+Q8</f>
        <v>1950.1200000000017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1665.1499999999969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-2.3662782435697083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9.5714285714285712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25.795000000000002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2">O18*$Q$4</f>
        <v>25.560500000000001</v>
      </c>
      <c r="U18" t="s">
        <v>1058</v>
      </c>
    </row>
    <row r="19" spans="1:21" x14ac:dyDescent="0.25">
      <c r="O19" s="81">
        <v>1.08</v>
      </c>
      <c r="P19" s="81">
        <f t="shared" si="2"/>
        <v>25.326000000000001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2"/>
        <v>25.0915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222">
        <f t="shared" ref="H21:H27" si="5">(E21-D21)/D21</f>
        <v>6.1090225563909303E-3</v>
      </c>
      <c r="I21" s="222"/>
      <c r="J21" s="193">
        <f t="shared" ref="J21:J39" si="6">F21+$Q$10</f>
        <v>297.97000000000469</v>
      </c>
      <c r="K21" s="222"/>
      <c r="L21" s="222"/>
      <c r="O21" s="81">
        <v>1.06</v>
      </c>
      <c r="P21" s="81">
        <f t="shared" si="2"/>
        <v>24.856999999999999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222">
        <f t="shared" si="5"/>
        <v>-3.3364661654135375E-2</v>
      </c>
      <c r="I22" s="222"/>
      <c r="J22" s="193">
        <f t="shared" si="6"/>
        <v>213.97000000000472</v>
      </c>
      <c r="K22" s="222"/>
      <c r="L22" s="222"/>
      <c r="O22" s="81">
        <v>1.05</v>
      </c>
      <c r="P22" s="81">
        <f t="shared" si="2"/>
        <v>24.622499999999999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222">
        <f t="shared" si="5"/>
        <v>-6.2374245472836945E-2</v>
      </c>
      <c r="I23" s="222"/>
      <c r="J23" s="193">
        <f t="shared" si="6"/>
        <v>36.970000000005115</v>
      </c>
      <c r="K23" s="222"/>
      <c r="L23" s="222"/>
      <c r="O23" s="81">
        <v>1.04</v>
      </c>
      <c r="P23" s="81">
        <f t="shared" si="2"/>
        <v>24.388000000000002</v>
      </c>
      <c r="T23" s="1">
        <v>43358</v>
      </c>
      <c r="U23" t="s">
        <v>1278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222">
        <f t="shared" si="5"/>
        <v>5.1307847082494952E-2</v>
      </c>
      <c r="I24" s="222"/>
      <c r="J24" s="193">
        <f t="shared" si="6"/>
        <v>488.97000000000469</v>
      </c>
      <c r="K24" s="727"/>
      <c r="L24" s="727"/>
      <c r="O24" s="81">
        <v>1.03</v>
      </c>
      <c r="P24" s="81">
        <f t="shared" si="2"/>
        <v>24.153500000000001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222">
        <f t="shared" si="5"/>
        <v>-2.6846922174147431E-3</v>
      </c>
      <c r="I25" s="223"/>
      <c r="J25" s="193">
        <f t="shared" si="6"/>
        <v>268.98000000000479</v>
      </c>
      <c r="K25" s="727"/>
      <c r="L25" s="727"/>
      <c r="O25" s="81">
        <v>1.02</v>
      </c>
      <c r="P25" s="81">
        <f t="shared" si="2"/>
        <v>23.919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222">
        <f t="shared" si="5"/>
        <v>-2.3839865412803002E-2</v>
      </c>
      <c r="I26" s="223"/>
      <c r="J26" s="193">
        <f t="shared" si="6"/>
        <v>142.98000000000425</v>
      </c>
      <c r="K26" s="727"/>
      <c r="L26" s="727"/>
      <c r="O26" s="81">
        <v>1.01</v>
      </c>
      <c r="P26" s="81">
        <f t="shared" si="2"/>
        <v>23.6845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223">
        <f t="shared" si="5"/>
        <v>-7.3341094295692688E-2</v>
      </c>
      <c r="I27" s="223"/>
      <c r="J27" s="193">
        <f t="shared" si="6"/>
        <v>-282.02999999999543</v>
      </c>
      <c r="K27" s="727"/>
      <c r="L27" s="727"/>
      <c r="O27" s="81">
        <v>1</v>
      </c>
      <c r="P27" s="81">
        <f t="shared" si="2"/>
        <v>23.45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223">
        <f t="shared" ref="H28:H40" si="9">(E28-D28)/D28</f>
        <v>-0.12715043332039838</v>
      </c>
      <c r="I28" s="223"/>
      <c r="J28" s="19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23.215499999999999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223">
        <f t="shared" si="9"/>
        <v>-8.5758634070624701E-2</v>
      </c>
      <c r="I29" s="223"/>
      <c r="J29" s="193">
        <f t="shared" si="6"/>
        <v>-378.02999999999474</v>
      </c>
      <c r="K29" s="39"/>
      <c r="L29" s="39"/>
      <c r="O29" s="81">
        <v>0.98</v>
      </c>
      <c r="P29" s="81">
        <f t="shared" si="2"/>
        <v>22.980999999999998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1029</v>
      </c>
      <c r="J30" s="193">
        <f t="shared" si="6"/>
        <v>565.87000000000523</v>
      </c>
      <c r="K30" s="727"/>
      <c r="L30" s="727"/>
      <c r="O30" s="81">
        <v>0.97</v>
      </c>
      <c r="P30" s="81">
        <f t="shared" si="2"/>
        <v>22.746499999999997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1030</v>
      </c>
      <c r="J31" s="193">
        <f t="shared" si="6"/>
        <v>114.97000000000523</v>
      </c>
      <c r="K31" s="727"/>
      <c r="L31" s="727"/>
      <c r="O31" s="81">
        <v>0.96</v>
      </c>
      <c r="P31" s="81">
        <f t="shared" si="2"/>
        <v>22.511999999999997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193">
        <f t="shared" si="6"/>
        <v>201.89000000000374</v>
      </c>
      <c r="K32" s="727"/>
      <c r="L32" s="727"/>
      <c r="O32" s="81">
        <v>0.95</v>
      </c>
      <c r="P32" s="81">
        <f t="shared" si="2"/>
        <v>22.2775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193">
        <f t="shared" si="6"/>
        <v>201.79000000000468</v>
      </c>
      <c r="K33" s="727"/>
      <c r="L33" s="727"/>
      <c r="O33" s="81">
        <v>0.94</v>
      </c>
      <c r="P33" s="81">
        <f t="shared" si="2"/>
        <v>22.042999999999999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223">
        <f t="shared" si="9"/>
        <v>2.0273972602739779E-2</v>
      </c>
      <c r="I34" s="39"/>
      <c r="J34" s="193">
        <f t="shared" si="6"/>
        <v>358.97000000000503</v>
      </c>
      <c r="K34" s="727"/>
      <c r="L34" s="727"/>
      <c r="O34" s="81">
        <v>0.93</v>
      </c>
      <c r="P34" s="81">
        <f t="shared" si="2"/>
        <v>21.808500000000002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223">
        <f t="shared" si="9"/>
        <v>0.11232876712328771</v>
      </c>
      <c r="I35" s="223"/>
      <c r="J35" s="193">
        <f t="shared" si="6"/>
        <v>694.97000000000492</v>
      </c>
      <c r="K35" s="727"/>
      <c r="L35" s="727"/>
      <c r="O35" s="81">
        <v>0.92</v>
      </c>
      <c r="P35" s="81">
        <f t="shared" si="2"/>
        <v>21.574000000000002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223">
        <f t="shared" si="9"/>
        <v>0.26868527559694289</v>
      </c>
      <c r="I36" s="39"/>
      <c r="J36" s="193">
        <f t="shared" si="6"/>
        <v>1211.7300000000041</v>
      </c>
      <c r="K36" s="727"/>
      <c r="L36" s="727"/>
      <c r="O36" s="81">
        <v>0.91</v>
      </c>
      <c r="P36" s="81">
        <f t="shared" si="2"/>
        <v>21.339500000000001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223">
        <f t="shared" si="9"/>
        <v>0.28521739130434792</v>
      </c>
      <c r="I37" s="39"/>
      <c r="J37" s="193">
        <f t="shared" si="6"/>
        <v>1268.9700000000053</v>
      </c>
      <c r="K37" s="727"/>
      <c r="L37" s="727"/>
      <c r="O37" s="81">
        <v>0.9</v>
      </c>
      <c r="P37" s="81">
        <f t="shared" si="2"/>
        <v>21.105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223">
        <f t="shared" si="9"/>
        <v>0.26840579710144924</v>
      </c>
      <c r="I38" s="223"/>
      <c r="J38" s="193">
        <f t="shared" si="6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223">
        <f t="shared" si="9"/>
        <v>0.48695652173913034</v>
      </c>
      <c r="I39" s="193"/>
      <c r="J39" s="193">
        <f t="shared" si="6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223">
        <f t="shared" si="9"/>
        <v>0.36115942028985509</v>
      </c>
      <c r="I40" s="223"/>
      <c r="J40" s="193">
        <f t="shared" ref="J40:J48" si="10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8" si="11">C41*(E41-D41)</f>
        <v>900</v>
      </c>
      <c r="G41" s="39">
        <f t="shared" ref="G41:G48" si="12">D41*C41</f>
        <v>3450</v>
      </c>
      <c r="H41" s="223">
        <f t="shared" ref="H41:H48" si="13">(E41-D41)/D41</f>
        <v>0.2608695652173913</v>
      </c>
      <c r="I41" s="223"/>
      <c r="J41" s="193">
        <f t="shared" si="10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223">
        <f t="shared" si="13"/>
        <v>9.5556908094948267E-2</v>
      </c>
      <c r="I42" s="39" t="s">
        <v>1258</v>
      </c>
      <c r="J42" s="193">
        <f t="shared" si="10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223">
        <f t="shared" si="13"/>
        <v>0.37747029441876345</v>
      </c>
      <c r="I43" s="223"/>
      <c r="J43" s="193">
        <f t="shared" si="10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223">
        <f t="shared" si="13"/>
        <v>0.52886793038190694</v>
      </c>
      <c r="I44" s="223"/>
      <c r="J44" s="867">
        <f t="shared" si="10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223">
        <f t="shared" si="13"/>
        <v>0.15833781688134946</v>
      </c>
      <c r="I45" s="223"/>
      <c r="J45" s="868">
        <f t="shared" si="10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223">
        <f t="shared" si="13"/>
        <v>0.49673321706536172</v>
      </c>
      <c r="I46" s="223"/>
      <c r="J46" s="868">
        <f t="shared" si="10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223">
        <f t="shared" si="13"/>
        <v>0.46974625894599875</v>
      </c>
      <c r="I47" s="223"/>
      <c r="J47" s="868">
        <f t="shared" si="10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223">
        <f t="shared" si="13"/>
        <v>-2.3825931924909982</v>
      </c>
      <c r="I48" s="223"/>
      <c r="J48" s="868">
        <f t="shared" si="10"/>
        <v>1961.5994000000048</v>
      </c>
      <c r="K48" s="223"/>
      <c r="L48" s="39">
        <v>9.69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6">C87*(E87-D87)</f>
        <v>-53.688000000000216</v>
      </c>
      <c r="G87" s="758">
        <f t="shared" ref="G87:G106" si="17">D87*C87</f>
        <v>2532.8879999999999</v>
      </c>
      <c r="H87" s="759">
        <f t="shared" ref="H87:H106" si="18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6"/>
        <v>-150.49599999999998</v>
      </c>
      <c r="G88" s="758">
        <f t="shared" si="17"/>
        <v>4907.2960000000003</v>
      </c>
      <c r="H88" s="760">
        <f t="shared" si="18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6"/>
        <v>31.056000000000097</v>
      </c>
      <c r="G89" s="758">
        <f t="shared" si="17"/>
        <v>2403.3440000000001</v>
      </c>
      <c r="H89" s="760">
        <f t="shared" si="18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6"/>
        <v>300.49599999999998</v>
      </c>
      <c r="G90" s="758">
        <f t="shared" si="17"/>
        <v>2357.1039999999998</v>
      </c>
      <c r="H90" s="760">
        <f t="shared" si="18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6"/>
        <v>-990.89999999999986</v>
      </c>
      <c r="G91" s="758">
        <f t="shared" si="17"/>
        <v>4085.1</v>
      </c>
      <c r="H91" s="760">
        <f t="shared" si="18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6"/>
        <v>-1311.3</v>
      </c>
      <c r="G92" s="758">
        <f t="shared" si="17"/>
        <v>4085.1</v>
      </c>
      <c r="H92" s="760">
        <f t="shared" si="18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6"/>
        <v>-749.14400000000001</v>
      </c>
      <c r="G93" s="758">
        <f t="shared" si="17"/>
        <v>2229.1440000000002</v>
      </c>
      <c r="H93" s="760">
        <f t="shared" si="18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6"/>
        <v>-925.93800000000033</v>
      </c>
      <c r="G94" s="758">
        <f t="shared" si="17"/>
        <v>3984.1379999999999</v>
      </c>
      <c r="H94" s="760">
        <f t="shared" si="18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6"/>
        <v>-642.77000000000021</v>
      </c>
      <c r="G95" s="758">
        <f t="shared" si="17"/>
        <v>2489.77</v>
      </c>
      <c r="H95" s="760">
        <f t="shared" si="18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6"/>
        <v>-538.16399999999976</v>
      </c>
      <c r="G96" s="758">
        <f t="shared" si="17"/>
        <v>3925.7639999999997</v>
      </c>
      <c r="H96" s="760">
        <f t="shared" si="18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6"/>
        <v>-1031.4000000000001</v>
      </c>
      <c r="G97" s="758">
        <f t="shared" si="17"/>
        <v>3925.7999999999997</v>
      </c>
      <c r="H97" s="760">
        <f t="shared" si="18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6"/>
        <v>-1115.3799999999999</v>
      </c>
      <c r="G98" s="758">
        <f t="shared" si="17"/>
        <v>5505.78</v>
      </c>
      <c r="H98" s="760">
        <f t="shared" si="18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6"/>
        <v>-1434.58</v>
      </c>
      <c r="G99" s="758">
        <f t="shared" si="17"/>
        <v>5505.78</v>
      </c>
      <c r="H99" s="760">
        <f t="shared" si="18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6"/>
        <v>-2289.6000000000008</v>
      </c>
      <c r="G100" s="758">
        <f t="shared" si="17"/>
        <v>7761.6</v>
      </c>
      <c r="H100" s="760">
        <f t="shared" si="18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6"/>
        <v>-1871.0440000000003</v>
      </c>
      <c r="G101" s="758">
        <f t="shared" si="17"/>
        <v>5345.8440000000001</v>
      </c>
      <c r="H101" s="760">
        <f t="shared" si="18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6"/>
        <v>-1072.2600000000004</v>
      </c>
      <c r="G102" s="758">
        <f t="shared" si="17"/>
        <v>4124.26</v>
      </c>
      <c r="H102" s="760">
        <f t="shared" si="18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6"/>
        <v>-912.00000000000045</v>
      </c>
      <c r="G103" s="758">
        <f t="shared" si="17"/>
        <v>4124</v>
      </c>
      <c r="H103" s="760">
        <f t="shared" si="18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6"/>
        <v>-964</v>
      </c>
      <c r="G104" s="758">
        <f t="shared" si="17"/>
        <v>4104</v>
      </c>
      <c r="H104" s="760">
        <f t="shared" si="18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6"/>
        <v>-260.04000000000008</v>
      </c>
      <c r="G105" s="758">
        <f t="shared" si="17"/>
        <v>4104.04</v>
      </c>
      <c r="H105" s="760">
        <f t="shared" si="18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6"/>
        <v>200.9999999999998</v>
      </c>
      <c r="G106" s="758">
        <f t="shared" si="17"/>
        <v>1973</v>
      </c>
      <c r="H106" s="760">
        <f t="shared" si="18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45.31</v>
      </c>
      <c r="R4" s="475">
        <v>6.9999999999999999E-4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9062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-205.21999999999844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-255.16999999999825</v>
      </c>
      <c r="U8" s="854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-2.7387071396142632E-2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1232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4.3257559037740013E-2</v>
      </c>
      <c r="R11">
        <v>0.49</v>
      </c>
      <c r="V11" t="s">
        <v>1231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15.003311258278146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49.841000000000008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49.387900000000009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48.934800000000003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48.481700000000004</v>
      </c>
    </row>
    <row r="22" spans="1:16" x14ac:dyDescent="0.25">
      <c r="H22" s="70"/>
      <c r="O22" s="81">
        <v>1.06</v>
      </c>
      <c r="P22" s="81">
        <f t="shared" si="3"/>
        <v>48.028600000000004</v>
      </c>
    </row>
    <row r="23" spans="1:16" x14ac:dyDescent="0.25">
      <c r="H23" s="70"/>
      <c r="O23" s="81">
        <v>1.05</v>
      </c>
      <c r="P23" s="81">
        <f t="shared" si="3"/>
        <v>47.575500000000005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47.122400000000006</v>
      </c>
    </row>
    <row r="25" spans="1:16" x14ac:dyDescent="0.25">
      <c r="H25" s="70"/>
      <c r="O25" s="81">
        <v>1.03</v>
      </c>
      <c r="P25" s="81">
        <f t="shared" si="3"/>
        <v>46.669300000000007</v>
      </c>
    </row>
    <row r="26" spans="1:16" x14ac:dyDescent="0.25">
      <c r="H26" s="70"/>
      <c r="O26" s="81">
        <v>1.02</v>
      </c>
      <c r="P26" s="81">
        <f t="shared" si="3"/>
        <v>46.216200000000001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45.763100000000001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45.31</v>
      </c>
    </row>
    <row r="29" spans="1:16" x14ac:dyDescent="0.25">
      <c r="O29" s="81">
        <v>0.99</v>
      </c>
      <c r="P29" s="81">
        <f t="shared" si="3"/>
        <v>44.856900000000003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44.403800000000004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43.950699999999998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43.497599999999998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43.044499999999999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42.5914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42.138300000000001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41.685200000000002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41.232100000000003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40.779000000000003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1250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1225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0" t="s">
        <v>78</v>
      </c>
      <c r="P45" s="88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2018-11-12T03:37:39Z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