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state="hidden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state="hidden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state="hidden" r:id="rId72"/>
    <sheet name="VGK" sheetId="59" state="hidden" r:id="rId73"/>
    <sheet name="CMG" sheetId="87" state="hidden" r:id="rId74"/>
    <sheet name="HAS" sheetId="90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state="hidden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16" i="38" l="1"/>
  <c r="D816" i="38"/>
  <c r="V816" i="38" s="1"/>
  <c r="X816" i="38" s="1"/>
  <c r="E816" i="38"/>
  <c r="G816" i="38"/>
  <c r="H816" i="38"/>
  <c r="K816" i="38"/>
  <c r="L816" i="38" s="1"/>
  <c r="M816" i="38"/>
  <c r="N816" i="38" s="1"/>
  <c r="S816" i="38"/>
  <c r="O816" i="38" l="1"/>
  <c r="Z816" i="38"/>
  <c r="P816" i="38"/>
  <c r="Q816" i="38" s="1"/>
  <c r="W816" i="38"/>
  <c r="U816" i="38"/>
  <c r="F62" i="101"/>
  <c r="H62" i="101"/>
  <c r="G62" i="101"/>
  <c r="K13" i="101"/>
  <c r="F94" i="43"/>
  <c r="G94" i="43"/>
  <c r="H94" i="43"/>
  <c r="K14" i="43"/>
  <c r="Y816" i="38" l="1"/>
  <c r="A815" i="38"/>
  <c r="D815" i="38"/>
  <c r="E815" i="38"/>
  <c r="G815" i="38"/>
  <c r="H815" i="38"/>
  <c r="K815" i="38"/>
  <c r="L815" i="38" s="1"/>
  <c r="P815" i="38" s="1"/>
  <c r="M815" i="38"/>
  <c r="N815" i="38" s="1"/>
  <c r="O815" i="38" s="1"/>
  <c r="S815" i="38"/>
  <c r="Z815" i="38" l="1"/>
  <c r="U815" i="38"/>
  <c r="F46" i="69"/>
  <c r="H46" i="69"/>
  <c r="G46" i="69"/>
  <c r="F9" i="69"/>
  <c r="C18" i="69"/>
  <c r="A814" i="38"/>
  <c r="D814" i="38"/>
  <c r="E814" i="38"/>
  <c r="G814" i="38"/>
  <c r="H814" i="38"/>
  <c r="K814" i="38"/>
  <c r="L814" i="38" s="1"/>
  <c r="M814" i="38"/>
  <c r="U814" i="38" s="1"/>
  <c r="S814" i="38"/>
  <c r="G42" i="107"/>
  <c r="F42" i="107"/>
  <c r="H42" i="107"/>
  <c r="N814" i="38" l="1"/>
  <c r="O814" i="38" s="1"/>
  <c r="Z814" i="38"/>
  <c r="P814" i="38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P813" i="38" l="1"/>
  <c r="O813" i="38"/>
  <c r="Z813" i="38"/>
  <c r="U813" i="38"/>
  <c r="H18" i="90"/>
  <c r="H17" i="74"/>
  <c r="F41" i="106" l="1"/>
  <c r="H41" i="106"/>
  <c r="G41" i="106"/>
  <c r="F56" i="74" l="1"/>
  <c r="H56" i="74"/>
  <c r="G56" i="74"/>
  <c r="C25" i="93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T265" i="1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H25" i="92"/>
  <c r="F81" i="92"/>
  <c r="G81" i="92"/>
  <c r="H81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0" i="92"/>
  <c r="H80" i="92"/>
  <c r="G80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79" i="92"/>
  <c r="H79" i="92"/>
  <c r="G79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C19" i="126"/>
  <c r="M19" i="126"/>
  <c r="H85" i="126"/>
  <c r="F85" i="126"/>
  <c r="M85" i="126"/>
  <c r="K85" i="126"/>
  <c r="H19" i="126"/>
  <c r="K19" i="126"/>
  <c r="F19" i="126"/>
  <c r="C85" i="126"/>
  <c r="Q2" i="126" l="1"/>
  <c r="Q8" i="126" s="1"/>
  <c r="N798" i="38"/>
  <c r="O798" i="38" s="1"/>
  <c r="M66" i="126"/>
  <c r="Q10" i="126" s="1"/>
  <c r="Z798" i="38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78" i="92"/>
  <c r="H78" i="92"/>
  <c r="G78" i="92"/>
  <c r="F21" i="92"/>
  <c r="C25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F85" i="125"/>
  <c r="H19" i="125"/>
  <c r="C85" i="125"/>
  <c r="H85" i="125"/>
  <c r="M19" i="125"/>
  <c r="K85" i="125"/>
  <c r="C19" i="125"/>
  <c r="F19" i="125"/>
  <c r="K19" i="125"/>
  <c r="M85" i="125"/>
  <c r="Q5" i="126" l="1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H85" i="123"/>
  <c r="F85" i="124"/>
  <c r="C19" i="123"/>
  <c r="M19" i="123"/>
  <c r="C85" i="123"/>
  <c r="H85" i="124"/>
  <c r="K85" i="123"/>
  <c r="H19" i="124"/>
  <c r="K19" i="123"/>
  <c r="K19" i="124"/>
  <c r="F85" i="123"/>
  <c r="C19" i="124"/>
  <c r="C85" i="124"/>
  <c r="K85" i="124"/>
  <c r="F19" i="124"/>
  <c r="M19" i="124"/>
  <c r="H19" i="123"/>
  <c r="M85" i="124"/>
  <c r="F19" i="123"/>
  <c r="M85" i="123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M85" i="122"/>
  <c r="F19" i="122"/>
  <c r="M19" i="122"/>
  <c r="F85" i="122"/>
  <c r="C85" i="122"/>
  <c r="H85" i="122"/>
  <c r="C19" i="122"/>
  <c r="H19" i="122"/>
  <c r="K19" i="122"/>
  <c r="K85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H19" i="121"/>
  <c r="K19" i="121"/>
  <c r="K85" i="121"/>
  <c r="F85" i="120"/>
  <c r="K19" i="120"/>
  <c r="M85" i="121"/>
  <c r="M85" i="120"/>
  <c r="C19" i="120"/>
  <c r="C19" i="121"/>
  <c r="H85" i="120"/>
  <c r="H85" i="121"/>
  <c r="C85" i="120"/>
  <c r="M19" i="120"/>
  <c r="M19" i="121"/>
  <c r="F85" i="121"/>
  <c r="C85" i="121"/>
  <c r="F19" i="121"/>
  <c r="F19" i="120"/>
  <c r="K85" i="120"/>
  <c r="H19" i="120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F19" i="119"/>
  <c r="K19" i="119"/>
  <c r="F85" i="119"/>
  <c r="H85" i="119"/>
  <c r="H19" i="119"/>
  <c r="K85" i="119"/>
  <c r="C85" i="119"/>
  <c r="C19" i="119"/>
  <c r="M85" i="119"/>
  <c r="M19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K85" i="118"/>
  <c r="M19" i="118"/>
  <c r="C85" i="118"/>
  <c r="H19" i="118"/>
  <c r="K19" i="118"/>
  <c r="M85" i="118"/>
  <c r="H85" i="118"/>
  <c r="F19" i="118"/>
  <c r="F85" i="118"/>
  <c r="C19" i="118"/>
  <c r="Q3" i="119" l="1"/>
  <c r="Q6" i="119" s="1"/>
  <c r="Q9" i="119" s="1"/>
  <c r="Q7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C19" i="116"/>
  <c r="K85" i="116"/>
  <c r="F19" i="116"/>
  <c r="H19" i="116"/>
  <c r="K19" i="116"/>
  <c r="F19" i="117"/>
  <c r="H85" i="117"/>
  <c r="K19" i="117"/>
  <c r="C19" i="117"/>
  <c r="C85" i="117"/>
  <c r="C85" i="116"/>
  <c r="H19" i="117"/>
  <c r="H85" i="116"/>
  <c r="M85" i="116"/>
  <c r="F85" i="116"/>
  <c r="M19" i="116"/>
  <c r="K85" i="117"/>
  <c r="F85" i="117"/>
  <c r="M19" i="117"/>
  <c r="M85" i="117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H85" i="115"/>
  <c r="F85" i="115"/>
  <c r="F19" i="115"/>
  <c r="M19" i="115"/>
  <c r="C19" i="115"/>
  <c r="K19" i="115"/>
  <c r="M85" i="115"/>
  <c r="K85" i="115"/>
  <c r="C85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K19" i="114"/>
  <c r="H85" i="114"/>
  <c r="C85" i="114"/>
  <c r="F85" i="114"/>
  <c r="F19" i="114"/>
  <c r="M19" i="114"/>
  <c r="C19" i="114"/>
  <c r="K85" i="114"/>
  <c r="M85" i="114"/>
  <c r="H19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K19" i="112"/>
  <c r="K19" i="113"/>
  <c r="F85" i="112"/>
  <c r="F19" i="113"/>
  <c r="H19" i="113"/>
  <c r="F19" i="112"/>
  <c r="M85" i="112"/>
  <c r="C85" i="113"/>
  <c r="F85" i="113"/>
  <c r="M85" i="113"/>
  <c r="C19" i="113"/>
  <c r="M19" i="113"/>
  <c r="H85" i="112"/>
  <c r="K85" i="112"/>
  <c r="C19" i="112"/>
  <c r="K85" i="113"/>
  <c r="H85" i="113"/>
  <c r="H19" i="112"/>
  <c r="M19" i="112"/>
  <c r="C85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K85" i="111"/>
  <c r="C19" i="110"/>
  <c r="M19" i="110"/>
  <c r="F19" i="110"/>
  <c r="C85" i="110"/>
  <c r="H85" i="111"/>
  <c r="C85" i="111"/>
  <c r="F19" i="111"/>
  <c r="K19" i="110"/>
  <c r="M19" i="111"/>
  <c r="K19" i="111"/>
  <c r="H85" i="110"/>
  <c r="M85" i="110"/>
  <c r="F85" i="110"/>
  <c r="C19" i="111"/>
  <c r="H19" i="111"/>
  <c r="H19" i="110"/>
  <c r="K85" i="110"/>
  <c r="F85" i="111"/>
  <c r="M85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13" i="25"/>
  <c r="G313" i="25"/>
  <c r="H313" i="25"/>
  <c r="M85" i="109"/>
  <c r="C85" i="109"/>
  <c r="H19" i="109"/>
  <c r="M19" i="109"/>
  <c r="F19" i="109"/>
  <c r="H85" i="109"/>
  <c r="C19" i="109"/>
  <c r="K19" i="109"/>
  <c r="K85" i="109"/>
  <c r="F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H85" i="108"/>
  <c r="C19" i="108"/>
  <c r="F19" i="108"/>
  <c r="C85" i="108"/>
  <c r="F85" i="108"/>
  <c r="K19" i="108"/>
  <c r="H19" i="108"/>
  <c r="K85" i="108"/>
  <c r="M85" i="108"/>
  <c r="M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19" i="107"/>
  <c r="M85" i="107"/>
  <c r="K85" i="107"/>
  <c r="F85" i="107"/>
  <c r="F19" i="107"/>
  <c r="K19" i="107"/>
  <c r="H85" i="107"/>
  <c r="C19" i="107"/>
  <c r="C85" i="107"/>
  <c r="M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19" i="106"/>
  <c r="H19" i="106"/>
  <c r="F19" i="106"/>
  <c r="C19" i="106"/>
  <c r="H85" i="106"/>
  <c r="M85" i="106"/>
  <c r="F85" i="106"/>
  <c r="C85" i="106"/>
  <c r="K85" i="106"/>
  <c r="K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19" i="47"/>
  <c r="H39" i="46"/>
  <c r="M19" i="47"/>
  <c r="C39" i="46"/>
  <c r="H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M85" i="105"/>
  <c r="C19" i="105"/>
  <c r="F85" i="105"/>
  <c r="H85" i="105"/>
  <c r="C85" i="105"/>
  <c r="K85" i="105"/>
  <c r="H19" i="105"/>
  <c r="K19" i="105"/>
  <c r="M19" i="105"/>
  <c r="F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85" i="104"/>
  <c r="C85" i="104"/>
  <c r="H85" i="104"/>
  <c r="K19" i="104"/>
  <c r="M19" i="104"/>
  <c r="K85" i="104"/>
  <c r="C19" i="104"/>
  <c r="H19" i="104"/>
  <c r="F19" i="104"/>
  <c r="M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K19" i="103"/>
  <c r="C19" i="103"/>
  <c r="K91" i="103"/>
  <c r="M19" i="103"/>
  <c r="F19" i="103"/>
  <c r="F91" i="103"/>
  <c r="H91" i="103"/>
  <c r="M91" i="103"/>
  <c r="H19" i="103"/>
  <c r="K19" i="89"/>
  <c r="C91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M85" i="102"/>
  <c r="K85" i="102"/>
  <c r="F19" i="102"/>
  <c r="F85" i="102"/>
  <c r="K19" i="102"/>
  <c r="H85" i="102"/>
  <c r="M19" i="102"/>
  <c r="H19" i="102"/>
  <c r="C85" i="102"/>
  <c r="C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M19" i="99"/>
  <c r="H85" i="100"/>
  <c r="C85" i="100"/>
  <c r="K19" i="99"/>
  <c r="M22" i="101"/>
  <c r="F85" i="99"/>
  <c r="H19" i="99"/>
  <c r="M85" i="100"/>
  <c r="C88" i="101"/>
  <c r="K88" i="101"/>
  <c r="F85" i="100"/>
  <c r="F19" i="99"/>
  <c r="M88" i="101"/>
  <c r="C19" i="99"/>
  <c r="C19" i="100"/>
  <c r="K22" i="101"/>
  <c r="F19" i="100"/>
  <c r="K19" i="100"/>
  <c r="F88" i="101"/>
  <c r="H19" i="100"/>
  <c r="H22" i="101"/>
  <c r="K85" i="99"/>
  <c r="C22" i="101"/>
  <c r="H85" i="99"/>
  <c r="M85" i="99"/>
  <c r="F22" i="101"/>
  <c r="H88" i="101"/>
  <c r="K85" i="100"/>
  <c r="M19" i="100"/>
  <c r="C85" i="99"/>
  <c r="Q2" i="99" l="1"/>
  <c r="Q3" i="99" s="1"/>
  <c r="Q6" i="99" s="1"/>
  <c r="M69" i="101"/>
  <c r="Q10" i="101" s="1"/>
  <c r="J62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H19" i="98"/>
  <c r="M85" i="97"/>
  <c r="F85" i="98"/>
  <c r="C19" i="97"/>
  <c r="K85" i="98"/>
  <c r="M19" i="97"/>
  <c r="H85" i="98"/>
  <c r="M19" i="98"/>
  <c r="H19" i="97"/>
  <c r="F85" i="97"/>
  <c r="C19" i="98"/>
  <c r="F19" i="98"/>
  <c r="C85" i="97"/>
  <c r="K19" i="98"/>
  <c r="M85" i="98"/>
  <c r="K25" i="88"/>
  <c r="H85" i="97"/>
  <c r="K85" i="97"/>
  <c r="C85" i="98"/>
  <c r="F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F88" i="96"/>
  <c r="M88" i="96"/>
  <c r="H88" i="96"/>
  <c r="C19" i="96"/>
  <c r="C88" i="96"/>
  <c r="F19" i="96"/>
  <c r="K88" i="96"/>
  <c r="H19" i="96"/>
  <c r="K19" i="96"/>
  <c r="M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19" i="95"/>
  <c r="K19" i="95"/>
  <c r="M85" i="95"/>
  <c r="C85" i="95"/>
  <c r="H19" i="95"/>
  <c r="K85" i="95"/>
  <c r="F85" i="95"/>
  <c r="C19" i="95"/>
  <c r="M19" i="95"/>
  <c r="H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M85" i="94"/>
  <c r="F19" i="94"/>
  <c r="H19" i="94"/>
  <c r="F85" i="94"/>
  <c r="K85" i="94"/>
  <c r="K19" i="94"/>
  <c r="M19" i="94"/>
  <c r="H85" i="94"/>
  <c r="C85" i="94"/>
  <c r="C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6" i="93"/>
  <c r="K106" i="93"/>
  <c r="H106" i="93"/>
  <c r="F106" i="93"/>
  <c r="C106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26" i="93"/>
  <c r="F107" i="93"/>
  <c r="H26" i="93"/>
  <c r="H107" i="93"/>
  <c r="K107" i="93"/>
  <c r="F26" i="93"/>
  <c r="C107" i="93"/>
  <c r="M107" i="93"/>
  <c r="Q8" i="94" l="1"/>
  <c r="Q7" i="94" s="1"/>
  <c r="Q3" i="94"/>
  <c r="Q6" i="94" s="1"/>
  <c r="Z578" i="38"/>
  <c r="O578" i="38"/>
  <c r="P578" i="38"/>
  <c r="M88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8" i="92"/>
  <c r="K108" i="92"/>
  <c r="H108" i="92"/>
  <c r="F108" i="92"/>
  <c r="C108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19" i="91"/>
  <c r="K109" i="92"/>
  <c r="F109" i="92"/>
  <c r="C26" i="92"/>
  <c r="F26" i="92"/>
  <c r="K26" i="92"/>
  <c r="H26" i="92"/>
  <c r="H109" i="92"/>
  <c r="H85" i="91"/>
  <c r="M85" i="91"/>
  <c r="K85" i="91"/>
  <c r="M109" i="92"/>
  <c r="F19" i="91"/>
  <c r="K19" i="91"/>
  <c r="F85" i="91"/>
  <c r="C85" i="91"/>
  <c r="C109" i="92"/>
  <c r="C19" i="91"/>
  <c r="M26" i="92"/>
  <c r="M19" i="91"/>
  <c r="F19" i="47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0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M85" i="90"/>
  <c r="K19" i="90"/>
  <c r="F19" i="90"/>
  <c r="M19" i="90"/>
  <c r="C19" i="90"/>
  <c r="K85" i="90"/>
  <c r="F85" i="90"/>
  <c r="H19" i="90"/>
  <c r="C85" i="90"/>
  <c r="H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H85" i="89"/>
  <c r="H19" i="89"/>
  <c r="K85" i="89"/>
  <c r="H60" i="51"/>
  <c r="M85" i="89"/>
  <c r="F85" i="89"/>
  <c r="C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07" i="88"/>
  <c r="F25" i="88"/>
  <c r="F107" i="88"/>
  <c r="C19" i="87"/>
  <c r="H85" i="87"/>
  <c r="F19" i="87"/>
  <c r="H107" i="88"/>
  <c r="C85" i="87"/>
  <c r="K107" i="88"/>
  <c r="M85" i="87"/>
  <c r="H19" i="87"/>
  <c r="F85" i="87"/>
  <c r="M25" i="88"/>
  <c r="K85" i="87"/>
  <c r="M107" i="88"/>
  <c r="K19" i="87"/>
  <c r="M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85" i="86"/>
  <c r="M19" i="86"/>
  <c r="C19" i="86"/>
  <c r="F85" i="86"/>
  <c r="H19" i="86"/>
  <c r="K85" i="86"/>
  <c r="F19" i="86"/>
  <c r="C85" i="86"/>
  <c r="M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M28" i="43"/>
  <c r="H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85" i="85"/>
  <c r="H19" i="85"/>
  <c r="M19" i="85"/>
  <c r="K85" i="85"/>
  <c r="H85" i="85"/>
  <c r="C19" i="85"/>
  <c r="K19" i="85"/>
  <c r="F19" i="85"/>
  <c r="F85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10" i="84"/>
  <c r="M25" i="84"/>
  <c r="F19" i="83"/>
  <c r="F85" i="83"/>
  <c r="F25" i="84"/>
  <c r="H85" i="83"/>
  <c r="M85" i="83"/>
  <c r="C19" i="83"/>
  <c r="M110" i="84"/>
  <c r="H25" i="84"/>
  <c r="C25" i="84"/>
  <c r="K110" i="84"/>
  <c r="C110" i="84"/>
  <c r="K85" i="83"/>
  <c r="F110" i="84"/>
  <c r="K19" i="83"/>
  <c r="M19" i="83"/>
  <c r="H19" i="83"/>
  <c r="C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F60" i="82"/>
  <c r="C18" i="74"/>
  <c r="H60" i="82"/>
  <c r="C60" i="82"/>
  <c r="F19" i="82"/>
  <c r="M18" i="74"/>
  <c r="M60" i="82"/>
  <c r="H18" i="74"/>
  <c r="H19" i="82"/>
  <c r="C19" i="82"/>
  <c r="K60" i="82"/>
  <c r="M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C78" i="75"/>
  <c r="M96" i="31"/>
  <c r="K78" i="75"/>
  <c r="M78" i="75"/>
  <c r="K96" i="31"/>
  <c r="F96" i="31"/>
  <c r="C96" i="31"/>
  <c r="H96" i="31"/>
  <c r="H78" i="75"/>
  <c r="F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H19" i="64"/>
  <c r="M19" i="64"/>
  <c r="K85" i="64"/>
  <c r="H85" i="64"/>
  <c r="M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30" i="81"/>
  <c r="F110" i="81"/>
  <c r="C110" i="81"/>
  <c r="M30" i="81"/>
  <c r="H110" i="81"/>
  <c r="K110" i="81"/>
  <c r="M110" i="81"/>
  <c r="F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M19" i="80"/>
  <c r="F85" i="80"/>
  <c r="K19" i="80"/>
  <c r="C19" i="80"/>
  <c r="F19" i="80"/>
  <c r="C85" i="80"/>
  <c r="M85" i="80"/>
  <c r="H85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K65" i="79"/>
  <c r="F65" i="79"/>
  <c r="H19" i="79"/>
  <c r="H65" i="79"/>
  <c r="C19" i="79"/>
  <c r="C65" i="79"/>
  <c r="M65" i="79"/>
  <c r="M19" i="79"/>
  <c r="F19" i="79"/>
  <c r="K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K19" i="78"/>
  <c r="M19" i="78"/>
  <c r="F85" i="78"/>
  <c r="K85" i="78"/>
  <c r="C85" i="78"/>
  <c r="F19" i="78"/>
  <c r="H85" i="78"/>
  <c r="C19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M89" i="77"/>
  <c r="C19" i="77"/>
  <c r="F89" i="77"/>
  <c r="K89" i="77"/>
  <c r="C89" i="77"/>
  <c r="H19" i="77"/>
  <c r="H89" i="77"/>
  <c r="M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C19" i="76"/>
  <c r="K19" i="76"/>
  <c r="H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M93" i="68"/>
  <c r="H93" i="68"/>
  <c r="F93" i="68"/>
  <c r="C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74" i="25"/>
  <c r="C874" i="25"/>
  <c r="F850" i="25"/>
  <c r="F849" i="25"/>
  <c r="F848" i="25"/>
  <c r="F847" i="25"/>
  <c r="F846" i="25"/>
  <c r="F845" i="25"/>
  <c r="F844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F756" i="25"/>
  <c r="F755" i="25"/>
  <c r="F754" i="25"/>
  <c r="K753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75" i="25"/>
  <c r="C875" i="25"/>
  <c r="F875" i="25"/>
  <c r="M875" i="25"/>
  <c r="K875" i="25"/>
  <c r="O364" i="38" l="1"/>
  <c r="Z364" i="38"/>
  <c r="N363" i="38"/>
  <c r="F874" i="25"/>
  <c r="K874" i="25"/>
  <c r="P363" i="38"/>
  <c r="O363" i="38" l="1"/>
  <c r="Z363" i="38"/>
  <c r="M611" i="25"/>
  <c r="Q10" i="25" s="1"/>
  <c r="K345" i="25" s="1"/>
  <c r="E362" i="38"/>
  <c r="H362" i="38"/>
  <c r="K362" i="38"/>
  <c r="M362" i="38"/>
  <c r="U362" i="38" s="1"/>
  <c r="S362" i="38"/>
  <c r="K343" i="25" l="1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H357" i="25"/>
  <c r="G357" i="25"/>
  <c r="H356" i="25"/>
  <c r="G356" i="25"/>
  <c r="H355" i="25"/>
  <c r="G355" i="25"/>
  <c r="H354" i="25"/>
  <c r="G354" i="25"/>
  <c r="H353" i="25"/>
  <c r="G353" i="25"/>
  <c r="H352" i="25"/>
  <c r="G352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23" i="17"/>
  <c r="M65" i="63"/>
  <c r="F19" i="52"/>
  <c r="K215" i="58"/>
  <c r="M86" i="53"/>
  <c r="F28" i="43"/>
  <c r="H19" i="62"/>
  <c r="K19" i="55"/>
  <c r="C19" i="50"/>
  <c r="C19" i="69"/>
  <c r="F156" i="49"/>
  <c r="M19" i="73"/>
  <c r="K19" i="69"/>
  <c r="M19" i="62"/>
  <c r="C19" i="41"/>
  <c r="C215" i="58"/>
  <c r="H19" i="72"/>
  <c r="H19" i="66"/>
  <c r="C451" i="17"/>
  <c r="H86" i="53"/>
  <c r="F19" i="62"/>
  <c r="K81" i="61"/>
  <c r="K67" i="60"/>
  <c r="F19" i="64"/>
  <c r="F65" i="63"/>
  <c r="F125" i="25"/>
  <c r="M19" i="61"/>
  <c r="K90" i="72"/>
  <c r="F19" i="53"/>
  <c r="H215" i="58"/>
  <c r="C19" i="61"/>
  <c r="M19" i="75"/>
  <c r="C63" i="66"/>
  <c r="H19" i="69"/>
  <c r="F43" i="58"/>
  <c r="C81" i="61"/>
  <c r="C43" i="58"/>
  <c r="M119" i="7"/>
  <c r="F94" i="52"/>
  <c r="H19" i="61"/>
  <c r="K19" i="54"/>
  <c r="K19" i="53"/>
  <c r="M77" i="70"/>
  <c r="C51" i="54"/>
  <c r="M451" i="17"/>
  <c r="K19" i="66"/>
  <c r="C19" i="73"/>
  <c r="K86" i="53"/>
  <c r="M43" i="58"/>
  <c r="C86" i="53"/>
  <c r="C100" i="34"/>
  <c r="K51" i="54"/>
  <c r="C19" i="34"/>
  <c r="K23" i="57"/>
  <c r="H25" i="31"/>
  <c r="M19" i="45"/>
  <c r="K19" i="60"/>
  <c r="F19" i="59"/>
  <c r="F108" i="45"/>
  <c r="M63" i="66"/>
  <c r="C19" i="60"/>
  <c r="F119" i="7"/>
  <c r="H19" i="53"/>
  <c r="M19" i="53"/>
  <c r="F19" i="55"/>
  <c r="K18" i="74"/>
  <c r="H19" i="68"/>
  <c r="K156" i="49"/>
  <c r="M100" i="34"/>
  <c r="F19" i="41"/>
  <c r="H19" i="63"/>
  <c r="H90" i="72"/>
  <c r="H63" i="66"/>
  <c r="K19" i="73"/>
  <c r="K94" i="52"/>
  <c r="F81" i="61"/>
  <c r="M75" i="41"/>
  <c r="C19" i="68"/>
  <c r="C19" i="75"/>
  <c r="K65" i="71"/>
  <c r="H51" i="54"/>
  <c r="K19" i="3"/>
  <c r="M19" i="72"/>
  <c r="F75" i="41"/>
  <c r="K23" i="17"/>
  <c r="C19" i="64"/>
  <c r="H77" i="70"/>
  <c r="F86" i="53"/>
  <c r="M94" i="52"/>
  <c r="F19" i="71"/>
  <c r="C108" i="45"/>
  <c r="F19" i="50"/>
  <c r="M19" i="68"/>
  <c r="F19" i="54"/>
  <c r="M19" i="69"/>
  <c r="M23" i="17"/>
  <c r="H19" i="70"/>
  <c r="F63" i="66"/>
  <c r="F19" i="70"/>
  <c r="C19" i="70"/>
  <c r="H19" i="60"/>
  <c r="C19" i="66"/>
  <c r="C55" i="50"/>
  <c r="M60" i="51"/>
  <c r="K75" i="41"/>
  <c r="K19" i="59"/>
  <c r="H19" i="75"/>
  <c r="K65" i="63"/>
  <c r="M213" i="57"/>
  <c r="C19" i="3"/>
  <c r="K108" i="45"/>
  <c r="F23" i="57"/>
  <c r="F19" i="34"/>
  <c r="F65" i="71"/>
  <c r="M19" i="52"/>
  <c r="K19" i="70"/>
  <c r="K55" i="50"/>
  <c r="C156" i="49"/>
  <c r="M19" i="3"/>
  <c r="F67" i="60"/>
  <c r="H19" i="71"/>
  <c r="H30" i="40"/>
  <c r="H125" i="25"/>
  <c r="F213" i="57"/>
  <c r="C19" i="71"/>
  <c r="C19" i="72"/>
  <c r="M19" i="60"/>
  <c r="H108" i="45"/>
  <c r="H65" i="63"/>
  <c r="K19" i="68"/>
  <c r="M19" i="70"/>
  <c r="H19" i="54"/>
  <c r="C75" i="41"/>
  <c r="F18" i="74"/>
  <c r="F215" i="58"/>
  <c r="C19" i="52"/>
  <c r="F90" i="72"/>
  <c r="K19" i="61"/>
  <c r="H19" i="55"/>
  <c r="C65" i="63"/>
  <c r="F19" i="60"/>
  <c r="K19" i="50"/>
  <c r="F19" i="63"/>
  <c r="H65" i="71"/>
  <c r="H19" i="73"/>
  <c r="C19" i="45"/>
  <c r="F30" i="40"/>
  <c r="K63" i="66"/>
  <c r="C19" i="55"/>
  <c r="H119" i="7"/>
  <c r="C67" i="60"/>
  <c r="F19" i="75"/>
  <c r="H43" i="58"/>
  <c r="F30" i="49"/>
  <c r="F55" i="50"/>
  <c r="F19" i="69"/>
  <c r="K25" i="31"/>
  <c r="C19" i="53"/>
  <c r="K72" i="59"/>
  <c r="C119" i="7"/>
  <c r="F23" i="17"/>
  <c r="H451" i="17"/>
  <c r="K19" i="72"/>
  <c r="F72" i="59"/>
  <c r="M51" i="54"/>
  <c r="F19" i="73"/>
  <c r="F19" i="3"/>
  <c r="K19" i="62"/>
  <c r="C72" i="59"/>
  <c r="K19" i="34"/>
  <c r="M156" i="49"/>
  <c r="K19" i="75"/>
  <c r="K19" i="52"/>
  <c r="H213" i="57"/>
  <c r="H19" i="52"/>
  <c r="K19" i="71"/>
  <c r="F100" i="34"/>
  <c r="F451" i="17"/>
  <c r="H81" i="61"/>
  <c r="K30" i="40"/>
  <c r="H156" i="49"/>
  <c r="H94" i="52"/>
  <c r="C85" i="64"/>
  <c r="M108" i="45"/>
  <c r="C30" i="40"/>
  <c r="M65" i="71"/>
  <c r="M25" i="31"/>
  <c r="K213" i="57"/>
  <c r="M19" i="50"/>
  <c r="M67" i="60"/>
  <c r="M19" i="59"/>
  <c r="M72" i="59"/>
  <c r="C19" i="59"/>
  <c r="H72" i="59"/>
  <c r="F51" i="54"/>
  <c r="H23" i="17"/>
  <c r="H55" i="50"/>
  <c r="H19" i="34"/>
  <c r="M55" i="50"/>
  <c r="K451" i="17"/>
  <c r="C19" i="62"/>
  <c r="F19" i="72"/>
  <c r="F19" i="68"/>
  <c r="M19" i="66"/>
  <c r="M90" i="72"/>
  <c r="C25" i="31"/>
  <c r="C65" i="71"/>
  <c r="H19" i="3"/>
  <c r="H19" i="50"/>
  <c r="M19" i="34"/>
  <c r="K19" i="41"/>
  <c r="C213" i="57"/>
  <c r="M19" i="54"/>
  <c r="M19" i="71"/>
  <c r="M81" i="61"/>
  <c r="K77" i="70"/>
  <c r="C125" i="25"/>
  <c r="H100" i="34"/>
  <c r="C19" i="54"/>
  <c r="M19" i="63"/>
  <c r="F19" i="61"/>
  <c r="K43" i="58"/>
  <c r="K60" i="51"/>
  <c r="F25" i="31"/>
  <c r="F19" i="45"/>
  <c r="F85" i="64"/>
  <c r="H19" i="41"/>
  <c r="M215" i="58"/>
  <c r="C23" i="57"/>
  <c r="C90" i="72"/>
  <c r="F77" i="70"/>
  <c r="M23" i="57"/>
  <c r="C94" i="52"/>
  <c r="K100" i="34"/>
  <c r="M30" i="49"/>
  <c r="M19" i="41"/>
  <c r="H67" i="60"/>
  <c r="F60" i="51"/>
  <c r="C19" i="63"/>
  <c r="H75" i="41"/>
  <c r="K19" i="63"/>
  <c r="K119" i="7"/>
  <c r="F19" i="66"/>
  <c r="M30" i="40"/>
  <c r="C77" i="70"/>
  <c r="M19" i="55"/>
  <c r="C30" i="49"/>
  <c r="H19" i="59"/>
  <c r="V815" i="38" l="1"/>
  <c r="X815" i="38" s="1"/>
  <c r="V814" i="38"/>
  <c r="X814" i="38" s="1"/>
  <c r="V813" i="38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815" i="38" s="1"/>
  <c r="Y81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J93" i="43" l="1"/>
  <c r="J94" i="43"/>
  <c r="W813" i="38"/>
  <c r="Y813" i="38" s="1"/>
  <c r="W814" i="38"/>
  <c r="Y814" i="38" s="1"/>
  <c r="W812" i="38"/>
  <c r="Y812" i="38" s="1"/>
  <c r="J55" i="74"/>
  <c r="J56" i="74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J54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815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K148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13" i="38" l="1"/>
  <c r="Q814" i="38"/>
  <c r="Q812" i="38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<sst xmlns="http://schemas.openxmlformats.org/spreadsheetml/2006/main" count="9346" uniqueCount="1363">
  <si>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</si>
  <si>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</si>
  <si>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</si>
  <si>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</si>
  <si>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</si>
  <si>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</si>
  <si>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</si>
  <si>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</si>
  <si>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</si>
  <si>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</si>
  <si>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</si>
  <si>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</si>
  <si>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</si>
  <si>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</si>
  <si>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</si>
  <si>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</si>
  <si>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</si>
  <si>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</si>
  <si>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</si>
  <si>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</si>
  <si>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</si>
  <si>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</si>
  <si>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</si>
  <si>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</si>
  <si>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</si>
  <si>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</si>
  <si>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</si>
  <si>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</si>
  <si>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</si>
  <si>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</si>
  <si>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</si>
  <si>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</si>
  <si>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</si>
  <si>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</si>
  <si>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</si>
  <si>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</si>
  <si>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</si>
  <si>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</si>
  <si>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</si>
  <si>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</si>
  <si>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</si>
  <si>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</si>
  <si>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</si>
  <si>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</si>
  <si>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</si>
  <si>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</si>
  <si>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</si>
  <si>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</si>
  <si>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</si>
  <si>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</si>
  <si>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</si>
  <si>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</si>
  <si>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</si>
  <si>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</si>
  <si>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</si>
  <si>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</si>
  <si>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</si>
  <si>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</si>
  <si>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</si>
  <si>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</si>
  <si>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</si>
  <si>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</si>
  <si>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</si>
  <si>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</si>
  <si>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</si>
  <si>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</si>
  <si>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</si>
  <si>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</si>
  <si>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</si>
  <si>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</si>
  <si>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</si>
  <si>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</si>
  <si>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</si>
  <si>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</si>
  <si>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</si>
  <si>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</si>
  <si>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</si>
  <si>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</si>
  <si>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</si>
  <si>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</si>
  <si>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</si>
  <si>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</si>
  <si>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</si>
  <si>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</si>
  <si>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</si>
  <si>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</si>
  <si>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</si>
  <si>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</si>
  <si>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</si>
  <si>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</si>
  <si>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</si>
  <si>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</si>
  <si>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</si>
  <si>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</si>
  <si>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</si>
  <si>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</si>
  <si>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</si>
  <si>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</si>
  <si>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</si>
  <si>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</si>
  <si>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</si>
  <si>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</si>
  <si>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</si>
  <si>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</si>
  <si>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</si>
  <si>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</si>
  <si>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</si>
  <si>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</si>
  <si>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</si>
  <si>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</si>
  <si>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</si>
  <si>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</si>
  <si>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</si>
  <si>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</si>
  <si>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</si>
  <si>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</si>
  <si>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</si>
  <si>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</si>
  <si>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</si>
  <si>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</si>
  <si>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</si>
  <si>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</si>
  <si>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</si>
  <si>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</si>
  <si>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</si>
  <si>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</si>
  <si>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</si>
  <si>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</si>
  <si>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</si>
  <si>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</si>
  <si>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</si>
  <si>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</si>
  <si>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</si>
  <si>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</si>
  <si>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</si>
  <si>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</si>
  <si>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</si>
  <si>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</si>
  <si>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</si>
  <si>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</si>
  <si>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</si>
  <si>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</si>
  <si>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</si>
  <si>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</si>
  <si>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</si>
  <si>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</si>
  <si>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</si>
  <si>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</si>
  <si>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</si>
  <si>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</si>
  <si>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</si>
  <si>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</si>
  <si>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</si>
  <si>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</si>
  <si>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</si>
  <si>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</si>
  <si>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</si>
  <si>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</si>
  <si>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</si>
  <si>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</si>
  <si>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</si>
  <si>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</si>
  <si>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</si>
  <si>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</si>
  <si>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</si>
  <si>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</si>
  <si>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</si>
  <si>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</si>
  <si>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</si>
  <si>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</si>
  <si>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</si>
  <si>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</si>
  <si>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</si>
  <si>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</si>
  <si>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</si>
  <si>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</si>
  <si>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</si>
  <si>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</si>
  <si>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</si>
  <si>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</si>
  <si>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</si>
  <si>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</si>
  <si>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</si>
  <si>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</si>
  <si>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</si>
  <si>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</si>
  <si>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</si>
  <si>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</si>
  <si>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</si>
  <si>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</si>
  <si>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</si>
  <si>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</si>
  <si>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</si>
  <si>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</si>
  <si>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</si>
  <si>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</si>
  <si>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</si>
  <si>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</si>
  <si>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</si>
  <si>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</si>
  <si>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</si>
  <si>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</si>
  <si>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</si>
  <si>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</si>
  <si>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</si>
  <si>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</si>
  <si>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</si>
  <si>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</si>
  <si>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</si>
  <si>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</si>
  <si>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</si>
  <si>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</si>
  <si>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</si>
  <si>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</si>
  <si>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</si>
  <si>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</si>
  <si>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</si>
  <si>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</si>
  <si>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</si>
  <si>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</si>
  <si>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</si>
  <si>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</si>
  <si>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</si>
  <si>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</si>
  <si>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</si>
  <si>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</si>
  <si>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</si>
  <si>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</si>
  <si>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</si>
  <si>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</si>
  <si>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</si>
  <si>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</si>
  <si>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</si>
  <si>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</si>
  <si>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</si>
  <si>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</si>
  <si>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</si>
  <si>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</si>
  <si>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</si>
  <si>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</si>
  <si>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</si>
  <si>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</si>
  <si>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</si>
  <si>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</si>
  <si>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</si>
  <si>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</si>
  <si>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</si>
  <si>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</si>
  <si>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</si>
  <si>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</si>
  <si>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</si>
  <si>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</si>
  <si>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</si>
  <si>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</si>
  <si>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</si>
  <si>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</si>
  <si>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</si>
  <si>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</si>
  <si>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</si>
  <si>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</si>
  <si>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</si>
  <si>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</si>
  <si>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</si>
  <si>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</si>
  <si>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</si>
  <si>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</si>
  <si>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</si>
  <si>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</si>
  <si>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</si>
  <si>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</si>
  <si>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</si>
  <si>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</si>
  <si>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</si>
  <si>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</si>
  <si>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</si>
  <si>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</si>
  <si>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</si>
  <si>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</si>
  <si>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</si>
  <si>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</si>
  <si>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</si>
  <si>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</si>
  <si>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</si>
  <si>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</si>
  <si>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</si>
  <si>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</si>
  <si>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</si>
  <si>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</si>
  <si>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</si>
  <si>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</si>
  <si>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</si>
  <si>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</si>
  <si>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</si>
  <si>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</si>
  <si>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</si>
  <si>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</si>
  <si>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</si>
  <si>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</si>
  <si>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</si>
  <si>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</si>
  <si>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</si>
  <si>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</si>
  <si>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</si>
  <si>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</si>
  <si>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</si>
  <si>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</si>
  <si>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</si>
  <si>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</si>
  <si>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</si>
  <si>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</si>
  <si>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</si>
  <si>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</si>
  <si>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</si>
  <si>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</si>
  <si>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</si>
  <si>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</si>
  <si>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</si>
  <si>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</si>
  <si>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</si>
  <si>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</si>
  <si>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</si>
  <si>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</si>
  <si>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</si>
  <si>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</si>
  <si>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</si>
  <si>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</si>
  <si>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</si>
  <si>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</si>
  <si>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</si>
  <si>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</si>
  <si>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</si>
  <si>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</si>
  <si>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</si>
  <si>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</si>
  <si>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</si>
  <si>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</si>
  <si>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</si>
  <si>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</si>
  <si>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</si>
  <si>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</si>
  <si>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</si>
  <si>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</si>
  <si>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</si>
  <si>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</si>
  <si>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</si>
  <si>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</si>
  <si>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</si>
  <si>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</si>
  <si>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</si>
  <si>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</si>
  <si>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</si>
  <si>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</si>
  <si>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</si>
  <si>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</si>
  <si>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</si>
  <si>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</si>
  <si>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</si>
  <si>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</si>
  <si>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</si>
  <si>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</si>
  <si>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</si>
  <si>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</si>
  <si>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</si>
  <si>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</si>
  <si>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</si>
  <si>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</si>
  <si>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</si>
  <si>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</si>
  <si>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</si>
  <si>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</si>
  <si>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</si>
  <si>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</si>
  <si>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</si>
  <si>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</si>
  <si>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</si>
  <si>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</si>
  <si>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</si>
  <si>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</si>
  <si>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</si>
  <si>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</si>
  <si>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</si>
  <si>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</si>
  <si>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</si>
  <si>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</si>
  <si>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</si>
  <si>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</si>
  <si>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</si>
  <si>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</si>
  <si>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</si>
  <si>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</si>
  <si>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</si>
  <si>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</si>
  <si>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</si>
  <si>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</si>
  <si>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</si>
  <si>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</si>
  <si>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</si>
  <si>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</si>
  <si>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</si>
  <si>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</si>
  <si>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</si>
  <si>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</si>
  <si>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</si>
  <si>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</si>
  <si>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</si>
  <si>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</si>
  <si>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</si>
  <si>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</si>
  <si>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</si>
  <si>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</si>
  <si>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</si>
  <si>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</si>
  <si>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</si>
  <si>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</si>
  <si>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</si>
  <si>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</si>
  <si>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</si>
  <si>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</si>
  <si>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</si>
  <si>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</si>
  <si>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</si>
  <si>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</si>
  <si>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</si>
  <si>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</si>
  <si>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</si>
  <si>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</si>
  <si>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</si>
  <si>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</si>
  <si>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</si>
  <si>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</si>
  <si>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</si>
  <si>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</si>
  <si>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</si>
  <si>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</si>
  <si>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</si>
  <si>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</si>
  <si>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</si>
  <si>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</si>
  <si>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</si>
  <si>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</si>
  <si>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</si>
  <si>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</si>
  <si>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</si>
  <si>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</si>
  <si>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</si>
  <si>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</si>
  <si>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</si>
  <si>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</si>
  <si>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</si>
  <si>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</si>
  <si>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</si>
  <si>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</si>
  <si>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</si>
  <si>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</si>
  <si>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</si>
  <si>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</si>
  <si>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</si>
  <si>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</si>
  <si>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</si>
  <si>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</si>
  <si>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</si>
  <si>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</si>
  <si>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</si>
  <si>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</si>
  <si>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</si>
  <si>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</si>
  <si>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</si>
  <si>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</si>
  <si>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</si>
  <si>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</si>
  <si>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</si>
  <si>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</si>
  <si>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</si>
  <si>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</si>
  <si>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</si>
  <si>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</si>
  <si>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</si>
  <si>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</si>
  <si>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</si>
  <si>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</si>
  <si>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</si>
  <si>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</si>
  <si>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</si>
  <si>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</si>
  <si>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</si>
  <si>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</si>
  <si>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</si>
  <si>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</si>
  <si>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</si>
  <si>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</si>
  <si>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</si>
  <si>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</si>
  <si>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</si>
  <si>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</si>
  <si>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</si>
  <si>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</si>
  <si>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</si>
  <si>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</si>
  <si>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</si>
  <si>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</si>
  <si>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</si>
  <si>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</si>
  <si>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</si>
  <si>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</si>
  <si>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</si>
  <si>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</si>
  <si>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</si>
  <si>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</si>
  <si>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</si>
  <si>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</si>
  <si>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</si>
  <si>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</si>
  <si>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</si>
  <si>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</si>
  <si>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</si>
  <si>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</si>
  <si>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</si>
  <si>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</si>
  <si>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</si>
  <si>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</si>
  <si>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</si>
  <si>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</si>
  <si>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</si>
  <si>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</si>
  <si>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</si>
  <si>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</si>
  <si>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</si>
  <si>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</si>
  <si>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</si>
  <si>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</si>
  <si>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</si>
  <si>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</si>
  <si>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</si>
  <si>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</si>
  <si>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</si>
  <si>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</si>
  <si>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</si>
  <si>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</si>
  <si>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</si>
  <si>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</si>
  <si>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</si>
  <si>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</si>
  <si>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</si>
  <si>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</si>
  <si>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</si>
  <si>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</si>
  <si>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</si>
  <si>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</si>
  <si>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</si>
  <si>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</si>
  <si>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</si>
  <si>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</si>
  <si>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</si>
  <si>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</si>
  <si>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</si>
  <si>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</si>
  <si>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</si>
  <si>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</si>
  <si>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</si>
  <si>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</si>
  <si>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</si>
  <si>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</si>
  <si>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</si>
  <si>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</si>
  <si>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</si>
  <si>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</si>
  <si>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</si>
  <si>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</si>
  <si>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</si>
  <si>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</si>
  <si>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</si>
  <si>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</si>
  <si>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</si>
  <si>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</si>
  <si>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</si>
  <si>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</si>
  <si>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</si>
  <si>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</si>
  <si>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</si>
  <si>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</si>
  <si>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</si>
  <si>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</si>
  <si>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</si>
  <si>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</si>
  <si>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</si>
  <si>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</si>
  <si>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</si>
  <si>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</si>
  <si>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</si>
  <si>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</si>
  <si>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</si>
  <si>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</si>
  <si>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</si>
  <si>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</si>
  <si>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</si>
  <si>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</si>
  <si>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</si>
  <si>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</si>
  <si>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</si>
  <si>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</si>
  <si>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</si>
  <si>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</si>
  <si>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</si>
  <si>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</si>
  <si>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</si>
  <si>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</si>
  <si>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</si>
  <si>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</si>
  <si>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</si>
  <si>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</si>
  <si>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</si>
  <si>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</si>
  <si>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</si>
  <si>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</si>
  <si>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</si>
  <si>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</si>
  <si>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</si>
  <si>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</si>
  <si>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</si>
  <si>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</si>
  <si>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</si>
  <si>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</si>
  <si>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</si>
  <si>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</si>
  <si>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</si>
  <si>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</si>
  <si>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</si>
  <si>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</si>
  <si>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</si>
  <si>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</si>
  <si>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</si>
  <si>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</si>
  <si>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</si>
  <si>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</si>
  <si>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</si>
  <si>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</si>
  <si>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</si>
  <si>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</si>
  <si>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</si>
  <si>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</si>
  <si>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</si>
  <si>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</si>
  <si>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</si>
  <si>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</si>
  <si>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</si>
  <si>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</si>
  <si>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</si>
  <si>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</si>
  <si>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</si>
  <si>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</si>
  <si>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</si>
  <si>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</si>
  <si>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</si>
  <si>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</si>
  <si>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</si>
  <si>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</si>
  <si>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</si>
  <si>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</si>
  <si>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</si>
  <si>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</si>
  <si>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</si>
  <si>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</si>
  <si>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</si>
  <si>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</si>
  <si>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</si>
  <si>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</si>
  <si>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</si>
  <si>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</si>
  <si>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</si>
  <si>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</si>
  <si>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</si>
  <si>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</si>
  <si>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</si>
  <si>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</si>
  <si>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</si>
  <si>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</si>
  <si>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</si>
  <si>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</si>
  <si>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</si>
  <si>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</si>
  <si>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</si>
  <si>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</si>
  <si>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</si>
  <si>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</si>
  <si>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</si>
  <si>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</si>
  <si>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</si>
  <si>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</si>
  <si>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</si>
  <si>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</si>
  <si>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</si>
  <si>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</si>
  <si>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</si>
  <si>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</si>
  <si>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</si>
  <si>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</si>
  <si>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</si>
  <si>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</si>
  <si>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</si>
  <si>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</si>
  <si>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</si>
  <si>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</si>
  <si>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</si>
  <si>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</si>
  <si>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</si>
  <si>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</si>
  <si>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</si>
  <si>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</si>
  <si>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</si>
  <si>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</si>
  <si>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</si>
  <si>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</si>
  <si>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</si>
  <si>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</si>
  <si>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</si>
  <si>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</si>
  <si>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</si>
  <si>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</si>
  <si>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</si>
  <si>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</si>
  <si>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</si>
  <si>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</si>
  <si>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</si>
  <si>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</si>
  <si>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</si>
  <si>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</si>
  <si>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</si>
  <si>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</si>
  <si>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</si>
  <si>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</si>
  <si>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</si>
  <si>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</si>
  <si>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</si>
  <si>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</si>
  <si>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</si>
  <si>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</si>
  <si>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</si>
  <si>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</si>
  <si>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</si>
  <si>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</si>
  <si>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</si>
  <si>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</si>
  <si>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</si>
  <si>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</si>
  <si>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</si>
  <si>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</si>
  <si>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</si>
  <si>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</si>
  <si>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</si>
  <si>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</si>
  <si>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</si>
  <si>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</si>
  <si>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</si>
  <si>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</si>
  <si>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</si>
  <si>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</si>
  <si>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</si>
  <si>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</si>
  <si>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</si>
  <si>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</si>
  <si>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</si>
  <si>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</si>
  <si>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</si>
  <si>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</si>
  <si>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</si>
  <si>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</si>
  <si>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</si>
  <si>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</si>
  <si>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</si>
  <si>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</si>
  <si>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</si>
  <si>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</si>
  <si>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</si>
  <si>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</si>
  <si>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</si>
  <si>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</si>
  <si>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</si>
  <si>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</si>
  <si>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</si>
  <si>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</si>
  <si>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</si>
  <si>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</si>
  <si>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</si>
  <si>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</si>
  <si>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</si>
  <si>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</si>
  <si>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</si>
  <si>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</si>
  <si>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</si>
  <si>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</si>
  <si>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</si>
  <si>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</si>
  <si>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</si>
  <si>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</si>
  <si>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</si>
  <si>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</si>
  <si>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</si>
  <si>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</si>
  <si>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</si>
  <si>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</si>
  <si>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</si>
  <si>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</si>
  <si>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</si>
  <si>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</si>
  <si>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</si>
  <si>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</si>
  <si>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</si>
  <si>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</si>
  <si>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</si>
  <si>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</si>
  <si>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</si>
  <si>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</si>
  <si>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</si>
  <si>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</si>
  <si>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</si>
  <si>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</si>
  <si>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</si>
  <si>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</si>
  <si>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</si>
  <si>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</si>
  <si>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</si>
  <si>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</si>
  <si>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</si>
  <si>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</si>
  <si>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</si>
  <si>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</si>
  <si>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</si>
  <si>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</si>
  <si>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</si>
  <si>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</si>
  <si>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</si>
  <si>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</si>
  <si>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</si>
  <si>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</si>
  <si>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</si>
  <si>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</si>
  <si>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</si>
  <si>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</si>
  <si>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</si>
  <si>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</si>
  <si>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</si>
  <si>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</si>
  <si>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</si>
  <si>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</si>
  <si>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</si>
  <si>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</si>
  <si>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</si>
  <si>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</si>
  <si>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</si>
  <si>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</si>
  <si>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</si>
  <si>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</si>
  <si>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</si>
  <si>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</si>
  <si>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</si>
  <si>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</si>
  <si>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</si>
  <si>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</si>
  <si>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</si>
  <si>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</si>
  <si>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</si>
  <si>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</si>
  <si>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</si>
  <si>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</si>
  <si>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</si>
  <si>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</si>
  <si>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</si>
  <si>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</si>
  <si>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</si>
  <si>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</si>
  <si>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</si>
  <si>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</si>
  <si>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</si>
  <si>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</si>
  <si>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</si>
  <si>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</si>
  <si>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</si>
  <si>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</si>
  <si>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</si>
  <si>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</si>
  <si>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</si>
  <si>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</si>
  <si>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</si>
  <si>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</si>
  <si>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</si>
  <si>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</si>
  <si>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</si>
  <si>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</si>
  <si>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</si>
  <si>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</si>
  <si>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</si>
  <si>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</si>
  <si>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</si>
  <si>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</si>
  <si>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</si>
  <si>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</si>
  <si>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</si>
  <si>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</si>
  <si>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</si>
  <si>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</si>
  <si>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</si>
  <si>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</si>
  <si>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</si>
  <si>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</si>
  <si>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</si>
  <si>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</si>
  <si>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</si>
  <si>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</si>
  <si>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</si>
  <si>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</si>
  <si>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</si>
  <si>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</si>
  <si>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</si>
  <si>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</si>
  <si>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</si>
  <si>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</si>
  <si>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</si>
  <si>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</si>
  <si>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</si>
  <si>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</si>
  <si>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</si>
  <si>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</si>
  <si>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</si>
  <si>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</si>
  <si>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</si>
  <si>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</si>
  <si>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</si>
  <si>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</si>
  <si>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</si>
  <si>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</si>
  <si>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</si>
  <si>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</si>
  <si>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</si>
  <si>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</si>
  <si>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</si>
  <si>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</si>
  <si>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</si>
  <si>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</si>
  <si>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</si>
  <si>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</si>
  <si>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</si>
  <si>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</si>
  <si>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</si>
  <si>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</si>
  <si>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</si>
  <si>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</si>
  <si>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</si>
  <si>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</si>
  <si>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</si>
  <si>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</si>
  <si>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</si>
  <si>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</si>
  <si>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</si>
  <si>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</si>
  <si>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</si>
  <si>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</si>
  <si>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</si>
  <si>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</si>
  <si>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</si>
  <si>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</si>
  <si>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</si>
  <si>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</si>
  <si>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</si>
  <si>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</si>
  <si>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</si>
  <si>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</si>
  <si>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</si>
  <si>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</si>
  <si>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</si>
  <si>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</si>
  <si>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</si>
  <si>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</si>
  <si>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</si>
  <si>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</si>
  <si>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</si>
  <si>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</si>
  <si>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</si>
  <si>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</si>
  <si>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</si>
  <si>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</si>
  <si>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</si>
  <si>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</si>
  <si>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</si>
  <si>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</si>
  <si>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</si>
  <si>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</si>
  <si>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</si>
  <si>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</si>
  <si>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</si>
  <si>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</si>
  <si>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</si>
  <si>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</si>
  <si>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</si>
  <si>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</si>
  <si>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</si>
  <si>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</si>
  <si>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</si>
  <si>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</si>
  <si>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</si>
  <si>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</si>
  <si>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</si>
  <si>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</si>
  <si>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</si>
  <si>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</si>
  <si>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</si>
  <si>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</si>
  <si>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</si>
  <si>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</si>
  <si>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</si>
  <si>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</si>
  <si>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</si>
  <si>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</si>
  <si>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</si>
  <si>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</si>
  <si>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</si>
  <si>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</si>
  <si>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</si>
  <si>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</si>
  <si>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</si>
  <si>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</si>
  <si>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</si>
  <si>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</si>
  <si>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</si>
  <si>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</si>
  <si>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</si>
  <si>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</si>
  <si>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</si>
  <si>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</si>
  <si>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</si>
  <si>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</si>
  <si>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</si>
  <si>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</si>
  <si>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</si>
  <si>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</si>
  <si>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</si>
  <si>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</si>
  <si>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</si>
  <si>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</si>
  <si>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</si>
  <si>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</si>
  <si>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</si>
  <si>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</si>
  <si>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</si>
  <si>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</si>
  <si>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</si>
  <si>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</si>
  <si>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</si>
  <si>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</si>
  <si>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</si>
  <si>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</si>
  <si>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</si>
  <si>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</si>
  <si>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</si>
  <si>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</si>
  <si>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</si>
  <si>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</si>
  <si>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</si>
  <si>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</si>
  <si>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</si>
  <si>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</si>
  <si>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</si>
  <si>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</si>
  <si>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</si>
  <si>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</si>
  <si>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</si>
  <si>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</si>
  <si>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</si>
  <si>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</si>
  <si>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</si>
  <si>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</si>
  <si>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</si>
  <si>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</si>
  <si>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</si>
  <si>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</si>
  <si>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</si>
  <si>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</si>
  <si>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</si>
  <si>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</si>
  <si>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</si>
  <si>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</si>
  <si>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</si>
  <si>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</si>
  <si>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</si>
  <si>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</si>
  <si>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</si>
  <si>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</si>
  <si>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</si>
  <si>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</si>
  <si>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</si>
  <si>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</si>
  <si>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</si>
  <si>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</si>
  <si>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</si>
  <si>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</si>
  <si>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</si>
  <si>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</si>
  <si>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</si>
  <si>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</si>
  <si>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</si>
  <si>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</si>
  <si>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</si>
  <si>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</si>
  <si>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</si>
  <si>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</si>
  <si>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</si>
  <si>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</si>
  <si>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</si>
  <si>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</si>
  <si>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</si>
  <si>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</si>
  <si>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</si>
  <si>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</si>
  <si>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</si>
  <si>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</si>
  <si>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</si>
  <si>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</si>
  <si>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</si>
  <si>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</si>
  <si>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</si>
  <si>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</si>
  <si>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</si>
  <si>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</si>
  <si>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</si>
  <si>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</si>
  <si>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</si>
  <si>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</si>
  <si>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</si>
  <si>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</si>
  <si>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</si>
  <si>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</si>
  <si>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</si>
  <si>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</si>
  <si>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</si>
  <si>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</si>
  <si>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</si>
  <si>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</si>
  <si>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</si>
  <si>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</si>
  <si>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</si>
  <si>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</si>
  <si>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</si>
  <si>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</si>
  <si>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</si>
  <si>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</si>
  <si>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</si>
  <si>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</si>
  <si>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</si>
  <si>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</si>
  <si>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</si>
  <si>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</si>
  <si>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</si>
  <si>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</si>
  <si>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</si>
  <si>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</si>
  <si>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</si>
  <si>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</si>
  <si>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</si>
  <si>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</si>
  <si>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</si>
  <si>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</si>
  <si>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</si>
  <si>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</si>
  <si>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</si>
  <si>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</si>
  <si>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</si>
  <si>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</si>
  <si>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</si>
  <si>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</si>
  <si>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</si>
  <si>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</si>
  <si>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</si>
  <si>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</si>
  <si>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</si>
  <si>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</si>
  <si>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</si>
  <si>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</si>
  <si>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</si>
  <si>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</si>
  <si>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</si>
  <si>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</si>
  <si>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</si>
  <si>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</si>
  <si>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</si>
  <si>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</si>
  <si>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</si>
  <si>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</si>
  <si>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</si>
  <si>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</si>
  <si>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</si>
  <si>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</si>
  <si>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</si>
  <si>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</si>
  <si>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</si>
  <si>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</si>
  <si>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</si>
  <si>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</si>
  <si>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</si>
  <si>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</si>
  <si>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</si>
  <si>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</si>
  <si>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</si>
  <si>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</si>
  <si>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</si>
  <si>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</si>
  <si>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</si>
  <si>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</si>
  <si>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</si>
  <si>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</si>
  <si>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</si>
  <si>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</si>
  <si>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</si>
  <si>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</si>
  <si>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</si>
  <si>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</si>
  <si>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</si>
  <si>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</si>
  <si>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</si>
  <si>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</si>
  <si>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</si>
  <si>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</si>
  <si>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</si>
  <si>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</si>
  <si>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</si>
  <si>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</si>
  <si>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</si>
  <si>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</si>
  <si>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</si>
  <si>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</si>
  <si>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</si>
  <si>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</si>
  <si>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</si>
  <si>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</si>
  <si>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</si>
  <si>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</si>
  <si>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</si>
  <si>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</si>
  <si>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</si>
  <si>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</si>
  <si>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</si>
  <si>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</si>
  <si>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</si>
  <si>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</si>
  <si>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</si>
  <si>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</si>
  <si>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</si>
  <si>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</si>
  <si>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</si>
  <si>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</si>
  <si>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</si>
  <si>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</si>
  <si>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</si>
  <si>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</si>
  <si>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</si>
  <si>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</si>
  <si>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</si>
  <si>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</si>
  <si>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</si>
  <si>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</si>
  <si>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</si>
  <si>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</si>
  <si>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</si>
  <si>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</si>
  <si>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</si>
  <si>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</si>
  <si>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</si>
  <si>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</si>
  <si>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</si>
  <si>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</si>
  <si>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</si>
  <si>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</si>
  <si>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</si>
  <si>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</si>
  <si>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</si>
  <si>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</si>
  <si>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</si>
  <si>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</si>
  <si>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</si>
  <si>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</si>
  <si>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</si>
  <si>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</si>
  <si>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</si>
  <si>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</si>
  <si>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</si>
  <si>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</si>
  <si>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</si>
  <si>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</si>
  <si>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</si>
  <si>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</si>
  <si>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</si>
  <si>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</si>
  <si>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</si>
  <si>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</si>
  <si>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</si>
  <si>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</si>
  <si>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</si>
  <si>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</si>
  <si>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</si>
  <si>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</si>
  <si>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</si>
  <si>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</si>
  <si>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</si>
  <si>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</si>
  <si>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</si>
  <si>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</si>
  <si>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</si>
  <si>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</si>
  <si>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</si>
  <si>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</si>
  <si>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</si>
  <si>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</si>
  <si>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</si>
  <si>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</si>
  <si>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</si>
  <si>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</si>
  <si>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</si>
  <si>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</si>
  <si>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</si>
  <si>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</si>
  <si>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</si>
  <si>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</si>
  <si>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</si>
  <si>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</si>
  <si>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</si>
  <si>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</si>
  <si>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</si>
  <si>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</si>
  <si>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</si>
  <si>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</si>
  <si>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</si>
  <si>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</si>
  <si>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</si>
  <si>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</si>
  <si>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</si>
  <si>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</si>
  <si>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</si>
  <si>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</si>
  <si>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</si>
  <si>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</si>
  <si>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</si>
  <si>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1/30/2018 PM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</si>
  <si>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</si>
  <si>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</si>
  <si>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</si>
  <si>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</si>
  <si>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</si>
  <si>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</si>
  <si>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</si>
  <si>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</si>
  <si>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</si>
  <si>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</si>
  <si>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1/24/2019 est</t>
  </si>
  <si>
    <t>02/05/2019 AH</t>
  </si>
  <si>
    <t>1/15/2019 PM</t>
  </si>
  <si>
    <t>2/20/2019 PM</t>
  </si>
  <si>
    <t>3/19/2019 AH</t>
  </si>
  <si>
    <t>1/29/2019 PM</t>
  </si>
  <si>
    <t>3/7/2019 AH</t>
  </si>
  <si>
    <t>1/23/2019 PM</t>
  </si>
  <si>
    <t>CCEP</t>
  </si>
  <si>
    <t>sold out for a loss of 1142$</t>
  </si>
  <si>
    <t>ER. Up about 7%, but close -3%</t>
  </si>
  <si>
    <t>4/9/2019 est</t>
  </si>
  <si>
    <t>2/7/2019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</si>
</sst>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89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98"/>
      <tableStyleElement type="headerRow" dxfId="3897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  <c:pt idx="813">
                  <c:v>398368.72</c:v>
                </c:pt>
                <c:pt idx="814">
                  <c:v>401047.52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96856"/>
        <c:axId val="189414368"/>
      </c:scatterChart>
      <c:valAx>
        <c:axId val="446296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14368"/>
        <c:crosses val="autoZero"/>
        <c:crossBetween val="midCat"/>
      </c:valAx>
      <c:valAx>
        <c:axId val="18941436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96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  <c:pt idx="813">
                  <c:v>98368.719999999972</c:v>
                </c:pt>
                <c:pt idx="814">
                  <c:v>101047.52000000002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155072"/>
        <c:axId val="446081808"/>
      </c:scatterChart>
      <c:valAx>
        <c:axId val="46815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81808"/>
        <c:crosses val="autoZero"/>
        <c:crossBetween val="midCat"/>
      </c:valAx>
      <c:valAx>
        <c:axId val="44608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5507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  <c:pt idx="813">
                  <c:v>2616.1</c:v>
                </c:pt>
                <c:pt idx="814">
                  <c:v>2635.96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333016"/>
        <c:axId val="468149648"/>
      </c:scatterChart>
      <c:valAx>
        <c:axId val="457333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49648"/>
        <c:crosses val="autoZero"/>
        <c:crossBetween val="midCat"/>
      </c:valAx>
      <c:valAx>
        <c:axId val="46814964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333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  <c:pt idx="813">
                  <c:v>0.5</c:v>
                </c:pt>
                <c:pt idx="814">
                  <c:v>0.49938650306748467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130720"/>
        <c:axId val="467702648"/>
      </c:scatterChart>
      <c:valAx>
        <c:axId val="46813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02648"/>
        <c:crosses val="autoZero"/>
        <c:crossBetween val="midCat"/>
      </c:valAx>
      <c:valAx>
        <c:axId val="46770264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3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  <c:pt idx="813">
                  <c:v>0.25617588848295436</c:v>
                </c:pt>
                <c:pt idx="814">
                  <c:v>0.25604124492596109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  <c:pt idx="813">
                  <c:v>0.14826880322458727</c:v>
                </c:pt>
                <c:pt idx="814">
                  <c:v>0.1482329269169857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077608"/>
        <c:axId val="468077976"/>
      </c:scatterChart>
      <c:valAx>
        <c:axId val="469077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077976"/>
        <c:crosses val="autoZero"/>
        <c:crossBetween val="midCat"/>
      </c:valAx>
      <c:valAx>
        <c:axId val="468077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77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  <c:pt idx="813">
                  <c:v>0.37460464109683705</c:v>
                </c:pt>
                <c:pt idx="814">
                  <c:v>0.38470006570808696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146344"/>
        <c:axId val="468045992"/>
      </c:scatterChart>
      <c:valAx>
        <c:axId val="469146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045992"/>
        <c:crosses val="autoZero"/>
        <c:crossBetween val="midCat"/>
      </c:valAx>
      <c:valAx>
        <c:axId val="46804599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46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  <c:pt idx="813" formatCode="0.00">
                  <c:v>39048.639999999956</c:v>
                </c:pt>
                <c:pt idx="814" formatCode="0.00">
                  <c:v>46571.350000000035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047952"/>
        <c:axId val="468049128"/>
      </c:scatterChart>
      <c:valAx>
        <c:axId val="468047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049128"/>
        <c:crosses val="autoZero"/>
        <c:crossBetween val="midCat"/>
      </c:valAx>
      <c:valAx>
        <c:axId val="4680491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0479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  <c:pt idx="812" formatCode="0.00%">
                  <c:v>8.3579605405782437E-2</c:v>
                </c:pt>
                <c:pt idx="813" formatCode="0.00%">
                  <c:v>8.306277142875268E-2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047168"/>
        <c:axId val="468049520"/>
      </c:scatterChart>
      <c:valAx>
        <c:axId val="46804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049520"/>
        <c:crosses val="autoZero"/>
        <c:crossBetween val="midCat"/>
      </c:valAx>
      <c:valAx>
        <c:axId val="46804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04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045600"/>
        <c:axId val="403390048"/>
      </c:lineChart>
      <c:dateAx>
        <c:axId val="468045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390048"/>
        <c:crosses val="autoZero"/>
        <c:auto val="1"/>
        <c:lblOffset val="100"/>
        <c:baseTimeUnit val="days"/>
      </c:dateAx>
      <c:valAx>
        <c:axId val="40339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04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78664"/>
        <c:axId val="472176704"/>
      </c:lineChart>
      <c:dateAx>
        <c:axId val="472178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6704"/>
        <c:crosses val="autoZero"/>
        <c:auto val="1"/>
        <c:lblOffset val="100"/>
        <c:baseTimeUnit val="days"/>
      </c:dateAx>
      <c:valAx>
        <c:axId val="4721767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8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172392"/>
        <c:axId val="472173960"/>
      </c:lineChart>
      <c:dateAx>
        <c:axId val="472172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3960"/>
        <c:crosses val="autoZero"/>
        <c:auto val="1"/>
        <c:lblOffset val="100"/>
        <c:baseTimeUnit val="days"/>
      </c:dateAx>
      <c:valAx>
        <c:axId val="472173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2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176312"/>
        <c:axId val="472177096"/>
      </c:lineChart>
      <c:dateAx>
        <c:axId val="472176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7096"/>
        <c:crosses val="autoZero"/>
        <c:auto val="1"/>
        <c:lblOffset val="100"/>
        <c:baseTimeUnit val="days"/>
      </c:dateAx>
      <c:valAx>
        <c:axId val="472177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6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92824"/>
        <c:axId val="473093216"/>
      </c:lineChart>
      <c:dateAx>
        <c:axId val="473092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93216"/>
        <c:crosses val="autoZero"/>
        <c:auto val="1"/>
        <c:lblOffset val="100"/>
        <c:baseTimeUnit val="days"/>
      </c:dateAx>
      <c:valAx>
        <c:axId val="47309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92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97920"/>
        <c:axId val="473094784"/>
      </c:lineChart>
      <c:dateAx>
        <c:axId val="473097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94784"/>
        <c:crosses val="autoZero"/>
        <c:auto val="1"/>
        <c:lblOffset val="100"/>
        <c:baseTimeUnit val="days"/>
      </c:dateAx>
      <c:valAx>
        <c:axId val="47309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9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097528"/>
        <c:axId val="473096744"/>
      </c:lineChart>
      <c:dateAx>
        <c:axId val="473097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96744"/>
        <c:crosses val="autoZero"/>
        <c:auto val="1"/>
        <c:lblOffset val="100"/>
        <c:baseTimeUnit val="days"/>
      </c:dateAx>
      <c:valAx>
        <c:axId val="4730967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9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094000"/>
        <c:axId val="473094392"/>
      </c:lineChart>
      <c:dateAx>
        <c:axId val="473094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94392"/>
        <c:crosses val="autoZero"/>
        <c:auto val="1"/>
        <c:lblOffset val="100"/>
        <c:baseTimeUnit val="days"/>
      </c:dateAx>
      <c:valAx>
        <c:axId val="47309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9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</c:numCache>
            </c:numRef>
          </c:cat>
          <c:val>
            <c:numRef>
              <c:f>MRO!$D$129:$D$349</c:f>
              <c:numCache>
                <c:formatCode>0.000</c:formatCode>
                <c:ptCount val="22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</c:numCache>
            </c:numRef>
          </c:cat>
          <c:val>
            <c:numRef>
              <c:f>MRO!$E$129:$E$349</c:f>
              <c:numCache>
                <c:formatCode>0.00</c:formatCode>
                <c:ptCount val="22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97136"/>
        <c:axId val="473095568"/>
      </c:lineChart>
      <c:dateAx>
        <c:axId val="4730971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95568"/>
        <c:crosses val="autoZero"/>
        <c:auto val="1"/>
        <c:lblOffset val="100"/>
        <c:baseTimeUnit val="days"/>
      </c:dateAx>
      <c:valAx>
        <c:axId val="47309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9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</c:numCache>
            </c:numRef>
          </c:cat>
          <c:val>
            <c:numRef>
              <c:f>MRO!$K$129:$K$349</c:f>
              <c:numCache>
                <c:formatCode>0.00</c:formatCode>
                <c:ptCount val="22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99488"/>
        <c:axId val="473096352"/>
      </c:lineChart>
      <c:dateAx>
        <c:axId val="473099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96352"/>
        <c:crosses val="autoZero"/>
        <c:auto val="1"/>
        <c:lblOffset val="100"/>
        <c:baseTimeUnit val="days"/>
      </c:dateAx>
      <c:valAx>
        <c:axId val="47309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9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92432"/>
        <c:axId val="485523536"/>
      </c:lineChart>
      <c:dateAx>
        <c:axId val="473092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23536"/>
        <c:crosses val="autoZero"/>
        <c:auto val="1"/>
        <c:lblOffset val="100"/>
        <c:baseTimeUnit val="days"/>
      </c:dateAx>
      <c:valAx>
        <c:axId val="48552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9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524320"/>
        <c:axId val="485526672"/>
      </c:lineChart>
      <c:dateAx>
        <c:axId val="485524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26672"/>
        <c:crosses val="autoZero"/>
        <c:auto val="1"/>
        <c:lblOffset val="100"/>
        <c:baseTimeUnit val="days"/>
      </c:dateAx>
      <c:valAx>
        <c:axId val="48552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2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527064"/>
        <c:axId val="485528632"/>
      </c:lineChart>
      <c:dateAx>
        <c:axId val="485527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28632"/>
        <c:crosses val="autoZero"/>
        <c:auto val="1"/>
        <c:lblOffset val="100"/>
        <c:baseTimeUnit val="days"/>
      </c:dateAx>
      <c:valAx>
        <c:axId val="4855286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27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526280"/>
        <c:axId val="485529024"/>
      </c:lineChart>
      <c:dateAx>
        <c:axId val="485526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29024"/>
        <c:crosses val="autoZero"/>
        <c:auto val="1"/>
        <c:lblOffset val="100"/>
        <c:baseTimeUnit val="days"/>
      </c:dateAx>
      <c:valAx>
        <c:axId val="48552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26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529416"/>
        <c:axId val="485530200"/>
      </c:lineChart>
      <c:dateAx>
        <c:axId val="485529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30200"/>
        <c:crosses val="autoZero"/>
        <c:auto val="1"/>
        <c:lblOffset val="100"/>
        <c:baseTimeUnit val="days"/>
      </c:dateAx>
      <c:valAx>
        <c:axId val="485530200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2941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530984"/>
        <c:axId val="485523928"/>
      </c:lineChart>
      <c:dateAx>
        <c:axId val="485530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23928"/>
        <c:crosses val="autoZero"/>
        <c:auto val="1"/>
        <c:lblOffset val="100"/>
        <c:baseTimeUnit val="days"/>
      </c:dateAx>
      <c:valAx>
        <c:axId val="48552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3098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898640"/>
        <c:axId val="486891584"/>
      </c:lineChart>
      <c:dateAx>
        <c:axId val="486898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91584"/>
        <c:crosses val="autoZero"/>
        <c:auto val="1"/>
        <c:lblOffset val="100"/>
        <c:baseTimeUnit val="days"/>
      </c:dateAx>
      <c:valAx>
        <c:axId val="48689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9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893152"/>
        <c:axId val="486892368"/>
      </c:lineChart>
      <c:dateAx>
        <c:axId val="486893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92368"/>
        <c:crosses val="autoZero"/>
        <c:auto val="1"/>
        <c:lblOffset val="100"/>
        <c:baseTimeUnit val="days"/>
      </c:dateAx>
      <c:valAx>
        <c:axId val="48689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9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893936"/>
        <c:axId val="486898248"/>
      </c:lineChart>
      <c:dateAx>
        <c:axId val="486893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98248"/>
        <c:crosses val="autoZero"/>
        <c:auto val="1"/>
        <c:lblOffset val="100"/>
        <c:baseTimeUnit val="days"/>
      </c:dateAx>
      <c:valAx>
        <c:axId val="486898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93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892760"/>
        <c:axId val="486899032"/>
      </c:lineChart>
      <c:dateAx>
        <c:axId val="486892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99032"/>
        <c:crosses val="autoZero"/>
        <c:auto val="1"/>
        <c:lblOffset val="100"/>
        <c:baseTimeUnit val="days"/>
      </c:dateAx>
      <c:valAx>
        <c:axId val="486899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92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895896"/>
        <c:axId val="486895112"/>
      </c:lineChart>
      <c:dateAx>
        <c:axId val="486895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95112"/>
        <c:crosses val="autoZero"/>
        <c:auto val="1"/>
        <c:lblOffset val="100"/>
        <c:baseTimeUnit val="days"/>
      </c:dateAx>
      <c:valAx>
        <c:axId val="486895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95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896288"/>
        <c:axId val="486896680"/>
      </c:lineChart>
      <c:dateAx>
        <c:axId val="486896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96680"/>
        <c:crosses val="autoZero"/>
        <c:auto val="1"/>
        <c:lblOffset val="100"/>
        <c:baseTimeUnit val="days"/>
      </c:dateAx>
      <c:valAx>
        <c:axId val="486896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9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897464"/>
        <c:axId val="490348624"/>
      </c:lineChart>
      <c:dateAx>
        <c:axId val="486897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48624"/>
        <c:crosses val="autoZero"/>
        <c:auto val="1"/>
        <c:lblOffset val="100"/>
        <c:baseTimeUnit val="days"/>
      </c:dateAx>
      <c:valAx>
        <c:axId val="49034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97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  <c:pt idx="32">
                  <c:v>-130</c:v>
                </c:pt>
                <c:pt idx="33">
                  <c:v>150.6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49800"/>
        <c:axId val="490354896"/>
      </c:lineChart>
      <c:dateAx>
        <c:axId val="490349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54896"/>
        <c:crosses val="autoZero"/>
        <c:auto val="1"/>
        <c:lblOffset val="100"/>
        <c:baseTimeUnit val="days"/>
      </c:dateAx>
      <c:valAx>
        <c:axId val="49035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49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T!$E$32:$E$85</c:f>
              <c:numCache>
                <c:formatCode>0.00</c:formatCode>
                <c:ptCount val="54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T!$D$32:$D$85</c:f>
              <c:numCache>
                <c:formatCode>0.00</c:formatCode>
                <c:ptCount val="54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50584"/>
        <c:axId val="490356072"/>
      </c:lineChart>
      <c:dateAx>
        <c:axId val="490350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56072"/>
        <c:crosses val="autoZero"/>
        <c:auto val="1"/>
        <c:lblOffset val="100"/>
        <c:baseTimeUnit val="days"/>
      </c:dateAx>
      <c:valAx>
        <c:axId val="490356072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50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T!$F$32:$F$85</c:f>
              <c:numCache>
                <c:formatCode>0.00</c:formatCode>
                <c:ptCount val="54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49016"/>
        <c:axId val="490353720"/>
      </c:lineChart>
      <c:dateAx>
        <c:axId val="490349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53720"/>
        <c:crosses val="autoZero"/>
        <c:auto val="1"/>
        <c:lblOffset val="100"/>
        <c:baseTimeUnit val="days"/>
      </c:dateAx>
      <c:valAx>
        <c:axId val="490353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49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54112"/>
        <c:axId val="490354504"/>
      </c:lineChart>
      <c:dateAx>
        <c:axId val="490354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54504"/>
        <c:crosses val="autoZero"/>
        <c:auto val="1"/>
        <c:lblOffset val="100"/>
        <c:baseTimeUnit val="days"/>
      </c:dateAx>
      <c:valAx>
        <c:axId val="4903545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5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49512"/>
        <c:axId val="487550688"/>
      </c:lineChart>
      <c:dateAx>
        <c:axId val="487549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50688"/>
        <c:crosses val="autoZero"/>
        <c:auto val="1"/>
        <c:lblOffset val="100"/>
        <c:baseTimeUnit val="days"/>
      </c:dateAx>
      <c:valAx>
        <c:axId val="48755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49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47944"/>
        <c:axId val="487544808"/>
      </c:lineChart>
      <c:dateAx>
        <c:axId val="487547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44808"/>
        <c:crosses val="autoZero"/>
        <c:auto val="1"/>
        <c:lblOffset val="100"/>
        <c:baseTimeUnit val="days"/>
      </c:dateAx>
      <c:valAx>
        <c:axId val="487544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47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44024"/>
        <c:axId val="487547552"/>
      </c:lineChart>
      <c:dateAx>
        <c:axId val="487544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47552"/>
        <c:crosses val="autoZero"/>
        <c:auto val="1"/>
        <c:lblOffset val="100"/>
        <c:baseTimeUnit val="days"/>
      </c:dateAx>
      <c:valAx>
        <c:axId val="4875475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44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45984"/>
        <c:axId val="487548336"/>
      </c:lineChart>
      <c:dateAx>
        <c:axId val="487545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48336"/>
        <c:crosses val="autoZero"/>
        <c:auto val="1"/>
        <c:lblOffset val="100"/>
        <c:baseTimeUnit val="days"/>
      </c:dateAx>
      <c:valAx>
        <c:axId val="48754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4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AYI!$E$32:$E$86</c:f>
              <c:numCache>
                <c:formatCode>0.00</c:formatCode>
                <c:ptCount val="55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AYI!$D$32:$D$88</c:f>
              <c:numCache>
                <c:formatCode>0.00</c:formatCode>
                <c:ptCount val="57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546376"/>
        <c:axId val="487543632"/>
      </c:lineChart>
      <c:dateAx>
        <c:axId val="487546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43632"/>
        <c:crosses val="autoZero"/>
        <c:auto val="1"/>
        <c:lblOffset val="100"/>
        <c:baseTimeUnit val="days"/>
      </c:dateAx>
      <c:valAx>
        <c:axId val="48754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46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AYI!$F$32:$F$86</c:f>
              <c:numCache>
                <c:formatCode>0.00</c:formatCode>
                <c:ptCount val="55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549120"/>
        <c:axId val="487550296"/>
      </c:lineChart>
      <c:dateAx>
        <c:axId val="487549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50296"/>
        <c:crosses val="autoZero"/>
        <c:auto val="1"/>
        <c:lblOffset val="100"/>
        <c:baseTimeUnit val="days"/>
      </c:dateAx>
      <c:valAx>
        <c:axId val="487550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4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35800"/>
        <c:axId val="472830704"/>
      </c:lineChart>
      <c:dateAx>
        <c:axId val="472835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30704"/>
        <c:crosses val="autoZero"/>
        <c:auto val="1"/>
        <c:lblOffset val="100"/>
        <c:baseTimeUnit val="days"/>
      </c:dateAx>
      <c:valAx>
        <c:axId val="47283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35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31096"/>
        <c:axId val="472831488"/>
      </c:lineChart>
      <c:dateAx>
        <c:axId val="472831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31488"/>
        <c:crosses val="autoZero"/>
        <c:auto val="1"/>
        <c:lblOffset val="100"/>
        <c:baseTimeUnit val="days"/>
      </c:dateAx>
      <c:valAx>
        <c:axId val="47283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31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31880"/>
        <c:axId val="472836584"/>
      </c:scatterChart>
      <c:valAx>
        <c:axId val="472831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36584"/>
        <c:crosses val="autoZero"/>
        <c:crossBetween val="midCat"/>
      </c:valAx>
      <c:valAx>
        <c:axId val="4728365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31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36976"/>
        <c:axId val="472832664"/>
      </c:scatterChart>
      <c:valAx>
        <c:axId val="47283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32664"/>
        <c:crosses val="autoZero"/>
        <c:crossBetween val="midCat"/>
      </c:valAx>
      <c:valAx>
        <c:axId val="47283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36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467320"/>
        <c:axId val="501461440"/>
      </c:lineChart>
      <c:catAx>
        <c:axId val="501467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461440"/>
        <c:crosses val="autoZero"/>
        <c:auto val="1"/>
        <c:lblAlgn val="ctr"/>
        <c:lblOffset val="100"/>
        <c:noMultiLvlLbl val="0"/>
      </c:catAx>
      <c:valAx>
        <c:axId val="5014614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467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462224"/>
        <c:axId val="501462616"/>
      </c:lineChart>
      <c:dateAx>
        <c:axId val="501462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462616"/>
        <c:crosses val="autoZero"/>
        <c:auto val="1"/>
        <c:lblOffset val="100"/>
        <c:baseTimeUnit val="days"/>
      </c:dateAx>
      <c:valAx>
        <c:axId val="5014626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46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466536"/>
        <c:axId val="501466928"/>
      </c:lineChart>
      <c:dateAx>
        <c:axId val="501466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466928"/>
        <c:crosses val="autoZero"/>
        <c:auto val="1"/>
        <c:lblOffset val="100"/>
        <c:baseTimeUnit val="days"/>
      </c:dateAx>
      <c:valAx>
        <c:axId val="5014669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466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71784"/>
        <c:axId val="555869040"/>
      </c:lineChart>
      <c:dateAx>
        <c:axId val="555871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69040"/>
        <c:crosses val="autoZero"/>
        <c:auto val="1"/>
        <c:lblOffset val="100"/>
        <c:baseTimeUnit val="days"/>
      </c:dateAx>
      <c:valAx>
        <c:axId val="5558690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7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65120"/>
        <c:axId val="555865512"/>
      </c:lineChart>
      <c:dateAx>
        <c:axId val="555865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65512"/>
        <c:crosses val="autoZero"/>
        <c:auto val="1"/>
        <c:lblOffset val="100"/>
        <c:baseTimeUnit val="days"/>
      </c:dateAx>
      <c:valAx>
        <c:axId val="555865512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6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61592"/>
        <c:axId val="555869432"/>
      </c:lineChart>
      <c:dateAx>
        <c:axId val="555861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69432"/>
        <c:crosses val="autoZero"/>
        <c:auto val="1"/>
        <c:lblOffset val="100"/>
        <c:baseTimeUnit val="days"/>
      </c:dateAx>
      <c:valAx>
        <c:axId val="55586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61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65904"/>
        <c:axId val="555866296"/>
      </c:lineChart>
      <c:dateAx>
        <c:axId val="555865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66296"/>
        <c:crosses val="autoZero"/>
        <c:auto val="1"/>
        <c:lblOffset val="100"/>
        <c:baseTimeUnit val="days"/>
      </c:dateAx>
      <c:valAx>
        <c:axId val="5558662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6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69824"/>
        <c:axId val="555870608"/>
      </c:lineChart>
      <c:catAx>
        <c:axId val="555869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70608"/>
        <c:crosses val="autoZero"/>
        <c:auto val="1"/>
        <c:lblAlgn val="ctr"/>
        <c:lblOffset val="100"/>
        <c:noMultiLvlLbl val="0"/>
      </c:catAx>
      <c:valAx>
        <c:axId val="5558706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6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72960"/>
        <c:axId val="555874136"/>
      </c:lineChart>
      <c:catAx>
        <c:axId val="555872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74136"/>
        <c:crosses val="autoZero"/>
        <c:auto val="1"/>
        <c:lblAlgn val="ctr"/>
        <c:lblOffset val="100"/>
        <c:noMultiLvlLbl val="0"/>
      </c:catAx>
      <c:valAx>
        <c:axId val="5558741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7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7600336"/>
        <c:axId val="567599944"/>
      </c:lineChart>
      <c:dateAx>
        <c:axId val="567600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99944"/>
        <c:crosses val="autoZero"/>
        <c:auto val="1"/>
        <c:lblOffset val="100"/>
        <c:baseTimeUnit val="days"/>
      </c:dateAx>
      <c:valAx>
        <c:axId val="567599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60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7599552"/>
        <c:axId val="567603080"/>
      </c:lineChart>
      <c:dateAx>
        <c:axId val="5675995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603080"/>
        <c:crosses val="autoZero"/>
        <c:auto val="1"/>
        <c:lblOffset val="100"/>
        <c:baseTimeUnit val="days"/>
      </c:dateAx>
      <c:valAx>
        <c:axId val="56760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99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7610920"/>
        <c:axId val="567610528"/>
      </c:lineChart>
      <c:dateAx>
        <c:axId val="567610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610528"/>
        <c:crosses val="autoZero"/>
        <c:auto val="1"/>
        <c:lblOffset val="100"/>
        <c:baseTimeUnit val="days"/>
      </c:dateAx>
      <c:valAx>
        <c:axId val="56761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610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607784"/>
        <c:axId val="567605824"/>
      </c:lineChart>
      <c:dateAx>
        <c:axId val="567607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605824"/>
        <c:crosses val="autoZero"/>
        <c:auto val="1"/>
        <c:lblOffset val="100"/>
        <c:baseTimeUnit val="days"/>
      </c:dateAx>
      <c:valAx>
        <c:axId val="56760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607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607392"/>
        <c:axId val="567611312"/>
      </c:lineChart>
      <c:dateAx>
        <c:axId val="567607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611312"/>
        <c:crosses val="autoZero"/>
        <c:auto val="1"/>
        <c:lblOffset val="100"/>
        <c:baseTimeUnit val="days"/>
      </c:dateAx>
      <c:valAx>
        <c:axId val="5676113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60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608176"/>
        <c:axId val="567610136"/>
      </c:lineChart>
      <c:dateAx>
        <c:axId val="567608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610136"/>
        <c:crosses val="autoZero"/>
        <c:auto val="1"/>
        <c:lblOffset val="100"/>
        <c:baseTimeUnit val="days"/>
      </c:dateAx>
      <c:valAx>
        <c:axId val="5676101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60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  <c:pt idx="63">
                  <c:v>42.97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  <c:pt idx="63">
                  <c:v>45.936199999999999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608960"/>
        <c:axId val="567602688"/>
      </c:lineChart>
      <c:dateAx>
        <c:axId val="567608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602688"/>
        <c:crosses val="autoZero"/>
        <c:auto val="1"/>
        <c:lblOffset val="100"/>
        <c:baseTimeUnit val="days"/>
      </c:dateAx>
      <c:valAx>
        <c:axId val="56760268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60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  <c:pt idx="63">
                  <c:v>-593.24000000000012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603472"/>
        <c:axId val="567599160"/>
      </c:lineChart>
      <c:dateAx>
        <c:axId val="567603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99160"/>
        <c:crosses val="autoZero"/>
        <c:auto val="1"/>
        <c:lblOffset val="100"/>
        <c:baseTimeUnit val="days"/>
      </c:dateAx>
      <c:valAx>
        <c:axId val="567599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60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614056"/>
        <c:axId val="567614448"/>
      </c:lineChart>
      <c:catAx>
        <c:axId val="567614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614448"/>
        <c:crosses val="autoZero"/>
        <c:auto val="1"/>
        <c:lblAlgn val="ctr"/>
        <c:lblOffset val="100"/>
        <c:noMultiLvlLbl val="0"/>
      </c:catAx>
      <c:valAx>
        <c:axId val="5676144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61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647752"/>
        <c:axId val="570644224"/>
      </c:lineChart>
      <c:dateAx>
        <c:axId val="570647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644224"/>
        <c:crosses val="autoZero"/>
        <c:auto val="1"/>
        <c:lblOffset val="100"/>
        <c:baseTimeUnit val="days"/>
      </c:dateAx>
      <c:valAx>
        <c:axId val="5706442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64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gif"/><Relationship Id="rId3" Type="http://schemas.openxmlformats.org/officeDocument/2006/relationships/image" Target="../media/image13.gif"/><Relationship Id="rId7" Type="http://schemas.openxmlformats.org/officeDocument/2006/relationships/image" Target="../media/image17.gif"/><Relationship Id="rId2" Type="http://schemas.openxmlformats.org/officeDocument/2006/relationships/image" Target="../media/image12.gif"/><Relationship Id="rId1" Type="http://schemas.openxmlformats.org/officeDocument/2006/relationships/image" Target="../media/image5.gif"/><Relationship Id="rId6" Type="http://schemas.openxmlformats.org/officeDocument/2006/relationships/image" Target="../media/image16.gif"/><Relationship Id="rId5" Type="http://schemas.openxmlformats.org/officeDocument/2006/relationships/image" Target="../media/image15.gif"/><Relationship Id="rId10" Type="http://schemas.openxmlformats.org/officeDocument/2006/relationships/chart" Target="../charts/chart24.xml"/><Relationship Id="rId4" Type="http://schemas.openxmlformats.org/officeDocument/2006/relationships/image" Target="../media/image14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50" dataDxfId="549">
  <autoFilter ref="O15:W26"/>
  <tableColumns count="9">
    <tableColumn id="1" name="Date" dataDxfId="548"/>
    <tableColumn id="2" name="Quarter" dataDxfId="547"/>
    <tableColumn id="3" name="Time" dataDxfId="546"/>
    <tableColumn id="4" name="EPS estimate" dataDxfId="545"/>
    <tableColumn id="5" name="EPS Actual" dataDxfId="544"/>
    <tableColumn id="6" name="Sales Estiamte (B)" dataDxfId="543"/>
    <tableColumn id="7" name="Sales Actual (B)" dataDxfId="542"/>
    <tableColumn id="8" name="Guidance" dataDxfId="541"/>
    <tableColumn id="9" name="Reaction" dataDxfId="54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zoomScaleNormal="100" workbookViewId="0">
      <pane ySplit="1" topLeftCell="A2" activePane="bottomLeft" state="frozen"/>
      <selection pane="bottomLeft" activeCell="I28" sqref="I2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8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10.28515625" style="49" bestFit="1" customWidth="1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1138</v>
      </c>
      <c r="J1" s="57" t="s">
        <v>74</v>
      </c>
      <c r="K1" s="293" t="s">
        <v>1137</v>
      </c>
      <c r="L1" s="282" t="s">
        <v>1139</v>
      </c>
      <c r="M1" s="293" t="s">
        <v>177</v>
      </c>
      <c r="N1" s="57" t="s">
        <v>224</v>
      </c>
      <c r="O1" s="754" t="s">
        <v>921</v>
      </c>
      <c r="P1" s="282" t="s">
        <v>202</v>
      </c>
      <c r="Q1" s="877" t="s">
        <v>273</v>
      </c>
      <c r="R1" s="293" t="s">
        <v>947</v>
      </c>
      <c r="S1" s="781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1"/>
      <c r="B2" s="50"/>
      <c r="C2" s="51"/>
      <c r="D2" s="709"/>
      <c r="E2" s="22" t="s">
        <v>50</v>
      </c>
      <c r="F2" s="2">
        <v>15.79</v>
      </c>
      <c r="G2" s="78">
        <v>5.3031550000000278</v>
      </c>
      <c r="H2">
        <v>2000</v>
      </c>
      <c r="I2" s="2">
        <v>31580</v>
      </c>
      <c r="J2" s="2">
        <v>10606.310000000056</v>
      </c>
      <c r="K2" s="2">
        <v>20973.689999999944</v>
      </c>
      <c r="L2" s="660">
        <v>1.977472843995681</v>
      </c>
      <c r="M2" s="2">
        <v>35589.26100000157</v>
      </c>
      <c r="N2">
        <v>1200</v>
      </c>
      <c r="O2" t="s">
        <v>1344</v>
      </c>
      <c r="P2" s="660">
        <v>1.266624445851805E-2</v>
      </c>
      <c r="Q2" s="878">
        <v>1.61E-2</v>
      </c>
      <c r="R2" s="2">
        <v>25.063492063492063</v>
      </c>
      <c r="S2" s="782">
        <v>43471</v>
      </c>
      <c r="V2" s="790"/>
      <c r="W2" s="790"/>
      <c r="X2" s="790"/>
      <c r="Y2" s="762"/>
      <c r="Z2" s="762"/>
    </row>
    <row r="3" spans="1:33" ht="21.95" customHeight="1" x14ac:dyDescent="0.25">
      <c r="A3" s="51"/>
      <c r="B3" s="51"/>
      <c r="C3" s="51"/>
      <c r="D3" s="709"/>
      <c r="E3" s="22" t="s">
        <v>895</v>
      </c>
      <c r="F3" s="2">
        <v>30.639900000000001</v>
      </c>
      <c r="G3" s="78">
        <v>27.654850000000014</v>
      </c>
      <c r="H3">
        <v>800</v>
      </c>
      <c r="I3" s="2">
        <v>24511.920000000002</v>
      </c>
      <c r="J3" s="2">
        <v>22123.880000000012</v>
      </c>
      <c r="K3" s="2">
        <v>2388.03999999999</v>
      </c>
      <c r="L3" s="660">
        <v>0.1079394753542321</v>
      </c>
      <c r="M3" s="2">
        <v>2388.03999999999</v>
      </c>
      <c r="N3">
        <v>600</v>
      </c>
      <c r="O3" s="29" t="s">
        <v>1339</v>
      </c>
      <c r="P3" s="660">
        <v>6.5274364472468899E-2</v>
      </c>
      <c r="Q3" s="878">
        <v>2.5999999999999999E-3</v>
      </c>
      <c r="R3" s="2">
        <v>8.7542571428571438</v>
      </c>
      <c r="S3" s="782">
        <v>43429</v>
      </c>
      <c r="T3" s="48"/>
      <c r="W3" s="790"/>
      <c r="X3" s="790"/>
      <c r="Y3" s="762"/>
      <c r="Z3" s="762"/>
      <c r="AA3" s="2"/>
      <c r="AB3"/>
      <c r="AC3"/>
      <c r="AD3"/>
      <c r="AE3"/>
      <c r="AF3"/>
      <c r="AG3"/>
    </row>
    <row r="4" spans="1:33" ht="21.95" customHeight="1" x14ac:dyDescent="0.25">
      <c r="A4" s="50"/>
      <c r="B4" s="50"/>
      <c r="C4" s="51"/>
      <c r="D4" s="709"/>
      <c r="E4" s="22" t="s">
        <v>916</v>
      </c>
      <c r="F4" s="2">
        <v>47.08</v>
      </c>
      <c r="G4" s="78">
        <v>55.814819999999997</v>
      </c>
      <c r="H4">
        <v>500</v>
      </c>
      <c r="I4" s="2">
        <v>23540</v>
      </c>
      <c r="J4" s="2">
        <v>27907.41</v>
      </c>
      <c r="K4" s="2">
        <v>-4367.41</v>
      </c>
      <c r="L4" s="660">
        <v>-0.15649642872627734</v>
      </c>
      <c r="M4" s="2">
        <v>-4367.41</v>
      </c>
      <c r="N4">
        <v>500</v>
      </c>
      <c r="O4" t="s">
        <v>1347</v>
      </c>
      <c r="P4" s="660">
        <v>5.3101104502973666E-2</v>
      </c>
      <c r="Q4" s="878">
        <v>5.1000000000000004E-3</v>
      </c>
      <c r="R4" s="2">
        <v>12.8986301369863</v>
      </c>
      <c r="S4" s="782">
        <v>43471</v>
      </c>
      <c r="V4" s="2"/>
      <c r="W4" s="789"/>
      <c r="X4" s="789"/>
      <c r="Y4" s="2"/>
    </row>
    <row r="5" spans="1:33" ht="21.95" customHeight="1" x14ac:dyDescent="0.25">
      <c r="A5" s="50"/>
      <c r="B5" s="50"/>
      <c r="C5" s="51"/>
      <c r="D5" s="709"/>
      <c r="E5" s="22" t="s">
        <v>1115</v>
      </c>
      <c r="F5" s="2">
        <v>49.709899999999998</v>
      </c>
      <c r="G5" s="78">
        <v>48.441724999999998</v>
      </c>
      <c r="H5">
        <v>400</v>
      </c>
      <c r="I5" s="2">
        <v>19883.96</v>
      </c>
      <c r="J5" s="2">
        <v>19376.689999999999</v>
      </c>
      <c r="K5" s="2">
        <v>507.27000000000044</v>
      </c>
      <c r="L5" s="660">
        <v>2.6179393900609433E-2</v>
      </c>
      <c r="M5" s="2">
        <v>507.27000000000044</v>
      </c>
      <c r="N5">
        <v>400</v>
      </c>
      <c r="O5"/>
      <c r="P5" s="660">
        <v>2.615173235110109E-2</v>
      </c>
      <c r="Q5" s="878">
        <v>3.2000000000000002E-3</v>
      </c>
      <c r="R5" s="2"/>
      <c r="S5" s="782">
        <v>43421</v>
      </c>
      <c r="U5" s="48"/>
      <c r="V5" s="762"/>
      <c r="W5" s="790"/>
      <c r="X5" s="790"/>
      <c r="Y5" s="762"/>
      <c r="Z5" s="790"/>
    </row>
    <row r="6" spans="1:33" ht="21.95" customHeight="1" x14ac:dyDescent="0.25">
      <c r="A6" s="50"/>
      <c r="B6" s="50"/>
      <c r="C6" s="51"/>
      <c r="D6" s="709"/>
      <c r="E6" s="22" t="s">
        <v>221</v>
      </c>
      <c r="F6" s="2">
        <v>31.96</v>
      </c>
      <c r="G6" s="78">
        <v>16.773979999999924</v>
      </c>
      <c r="H6">
        <v>500</v>
      </c>
      <c r="I6" s="2">
        <v>15980</v>
      </c>
      <c r="J6" s="2">
        <v>8386.9899999999616</v>
      </c>
      <c r="K6" s="2">
        <v>7593.0100000000384</v>
      </c>
      <c r="L6" s="660">
        <v>0.90533194864904731</v>
      </c>
      <c r="M6" s="2">
        <v>9045.2700000000368</v>
      </c>
      <c r="N6">
        <v>500</v>
      </c>
      <c r="O6" t="s">
        <v>1351</v>
      </c>
      <c r="P6" s="660">
        <v>3.1289111389236545E-3</v>
      </c>
      <c r="Q6" s="878">
        <v>1.49E-2</v>
      </c>
      <c r="R6" s="2">
        <v>16.821052631578947</v>
      </c>
      <c r="S6" s="782">
        <v>43421</v>
      </c>
      <c r="T6" s="48"/>
      <c r="U6"/>
      <c r="V6" s="790"/>
      <c r="W6" s="790"/>
      <c r="X6" s="790"/>
      <c r="Y6" s="762"/>
    </row>
    <row r="7" spans="1:33" ht="21.95" customHeight="1" x14ac:dyDescent="0.25">
      <c r="A7" s="50"/>
      <c r="B7" s="50"/>
      <c r="C7" s="51"/>
      <c r="D7" s="709"/>
      <c r="E7" s="22" t="s">
        <v>1185</v>
      </c>
      <c r="F7" s="2">
        <v>2527.3807999999999</v>
      </c>
      <c r="G7" s="78">
        <v>2552.3116666666665</v>
      </c>
      <c r="H7">
        <v>6</v>
      </c>
      <c r="I7" s="2">
        <v>15164.284799999999</v>
      </c>
      <c r="J7" s="2">
        <v>15313.869999999999</v>
      </c>
      <c r="K7" s="2">
        <v>-149.58519999999953</v>
      </c>
      <c r="L7" s="660">
        <v>-9.7679554547609147E-3</v>
      </c>
      <c r="M7" s="2">
        <v>-149.58519999999953</v>
      </c>
      <c r="N7">
        <v>6</v>
      </c>
      <c r="O7" t="s">
        <v>1350</v>
      </c>
      <c r="P7" s="660">
        <v>0</v>
      </c>
      <c r="Q7" s="878">
        <v>-1.1999999999999999E-3</v>
      </c>
      <c r="R7" s="2">
        <v>13.027736082474226</v>
      </c>
      <c r="S7" s="782">
        <v>43422</v>
      </c>
      <c r="T7" s="48"/>
      <c r="W7" s="790"/>
      <c r="X7" s="790"/>
      <c r="Y7" s="762"/>
      <c r="Z7" s="762"/>
      <c r="AA7" s="2"/>
      <c r="AB7"/>
      <c r="AC7"/>
      <c r="AD7"/>
      <c r="AE7"/>
      <c r="AF7"/>
      <c r="AG7"/>
    </row>
    <row r="8" spans="1:33" ht="21.95" customHeight="1" x14ac:dyDescent="0.25">
      <c r="A8" s="50"/>
      <c r="B8" s="50"/>
      <c r="C8" s="51"/>
      <c r="E8" s="22" t="s">
        <v>1238</v>
      </c>
      <c r="F8" s="2">
        <v>40.57</v>
      </c>
      <c r="G8" s="78">
        <v>51.623533333333334</v>
      </c>
      <c r="H8">
        <v>300</v>
      </c>
      <c r="I8" s="2">
        <v>12171</v>
      </c>
      <c r="J8" s="2">
        <v>15487.06</v>
      </c>
      <c r="K8" s="2">
        <v>-3316.0600000000013</v>
      </c>
      <c r="L8" s="660">
        <v>-0.21411810892448277</v>
      </c>
      <c r="M8" s="2">
        <v>-3316.0600000000013</v>
      </c>
      <c r="N8">
        <v>300</v>
      </c>
      <c r="O8" t="s">
        <v>1348</v>
      </c>
      <c r="P8" s="660">
        <v>4.4860734532906087E-2</v>
      </c>
      <c r="Q8" s="878">
        <v>6.1999999999999998E-3</v>
      </c>
      <c r="R8" s="2">
        <v>8.8195652173913057</v>
      </c>
      <c r="S8" s="782">
        <v>43423</v>
      </c>
      <c r="T8" s="48"/>
      <c r="W8" s="790"/>
      <c r="X8" s="790"/>
      <c r="Y8" s="762"/>
      <c r="Z8" s="762"/>
    </row>
    <row r="9" spans="1:33" ht="21.95" customHeight="1" x14ac:dyDescent="0.25">
      <c r="A9" s="51"/>
      <c r="B9" s="51"/>
      <c r="C9" s="51"/>
      <c r="D9" s="709"/>
      <c r="E9" s="22" t="s">
        <v>1275</v>
      </c>
      <c r="F9" s="2">
        <v>57.04</v>
      </c>
      <c r="G9" s="78">
        <v>58.46</v>
      </c>
      <c r="H9">
        <v>200</v>
      </c>
      <c r="I9" s="2">
        <v>11408</v>
      </c>
      <c r="J9" s="2">
        <v>11692</v>
      </c>
      <c r="K9" s="2">
        <v>-284</v>
      </c>
      <c r="L9" s="660">
        <v>-2.4290112897707862E-2</v>
      </c>
      <c r="M9" s="2">
        <v>-284</v>
      </c>
      <c r="N9">
        <v>200</v>
      </c>
      <c r="O9" t="s">
        <v>1348</v>
      </c>
      <c r="P9" s="660">
        <v>2.8050490883590466E-2</v>
      </c>
      <c r="Q9" s="878">
        <v>2.9600000000000001E-2</v>
      </c>
      <c r="R9" s="2">
        <v>13.711538461538462</v>
      </c>
      <c r="S9" s="782">
        <v>43436</v>
      </c>
      <c r="T9" s="48"/>
      <c r="V9" s="762"/>
      <c r="W9" s="790"/>
      <c r="X9" s="790"/>
      <c r="Y9" s="762"/>
    </row>
    <row r="10" spans="1:33" ht="21.95" customHeight="1" x14ac:dyDescent="0.25">
      <c r="A10" s="50"/>
      <c r="B10" s="51"/>
      <c r="C10" s="51"/>
      <c r="E10" s="22" t="s">
        <v>919</v>
      </c>
      <c r="F10" s="2">
        <v>177.22989999999999</v>
      </c>
      <c r="G10" s="78">
        <v>184.43700000000004</v>
      </c>
      <c r="H10">
        <v>60</v>
      </c>
      <c r="I10" s="2">
        <v>10633.794</v>
      </c>
      <c r="J10" s="2">
        <v>11066.220000000003</v>
      </c>
      <c r="K10" s="2">
        <v>-432.4260000000013</v>
      </c>
      <c r="L10" s="660">
        <v>-3.907621572677962E-2</v>
      </c>
      <c r="M10" s="2">
        <v>-432.4260000000013</v>
      </c>
      <c r="N10">
        <v>60</v>
      </c>
      <c r="O10"/>
      <c r="P10" s="660">
        <v>1.0833386465827719E-2</v>
      </c>
      <c r="Q10" s="878">
        <v>1.4500000000000001E-2</v>
      </c>
      <c r="R10" s="2">
        <v>20.560313225058003</v>
      </c>
      <c r="S10" s="782">
        <v>43426</v>
      </c>
      <c r="T10" s="48"/>
      <c r="W10" s="790"/>
      <c r="X10" s="790"/>
      <c r="Y10" s="762"/>
      <c r="Z10" s="762"/>
    </row>
    <row r="11" spans="1:33" ht="21.95" customHeight="1" x14ac:dyDescent="0.25">
      <c r="A11" s="50"/>
      <c r="B11" s="50"/>
      <c r="C11" s="51"/>
      <c r="D11" s="709"/>
      <c r="E11" s="22" t="s">
        <v>1319</v>
      </c>
      <c r="F11" s="78">
        <v>99.049899999999994</v>
      </c>
      <c r="G11" s="78">
        <v>99.45</v>
      </c>
      <c r="H11">
        <v>100</v>
      </c>
      <c r="I11" s="2">
        <v>9904.99</v>
      </c>
      <c r="J11" s="2">
        <v>9945</v>
      </c>
      <c r="K11" s="2">
        <v>-40.010000000000218</v>
      </c>
      <c r="L11" s="660">
        <v>-4.0231271995978786E-3</v>
      </c>
      <c r="M11" s="2">
        <v>-40.010000000000218</v>
      </c>
      <c r="N11">
        <v>100</v>
      </c>
      <c r="O11"/>
      <c r="P11" s="660">
        <v>8.8844107868862061E-3</v>
      </c>
      <c r="Q11" s="878">
        <v>3.8999999999999998E-3</v>
      </c>
      <c r="R11" s="2">
        <v>22.511340909090904</v>
      </c>
      <c r="S11" s="782">
        <v>43436</v>
      </c>
      <c r="V11" s="762"/>
      <c r="W11" s="790"/>
      <c r="X11" s="790"/>
      <c r="Y11" s="762"/>
      <c r="Z11" s="660"/>
    </row>
    <row r="12" spans="1:33" ht="21.95" customHeight="1" x14ac:dyDescent="0.25">
      <c r="A12" s="50"/>
      <c r="B12" s="50"/>
      <c r="C12" s="50"/>
      <c r="D12" s="709"/>
      <c r="E12" s="22" t="s">
        <v>934</v>
      </c>
      <c r="F12" s="2">
        <v>163.63</v>
      </c>
      <c r="G12" s="78">
        <v>149.63633333333343</v>
      </c>
      <c r="H12">
        <v>60</v>
      </c>
      <c r="I12" s="2">
        <v>9817.7999999999993</v>
      </c>
      <c r="J12" s="2">
        <v>8978.1800000000057</v>
      </c>
      <c r="K12" s="2">
        <v>839.61999999999171</v>
      </c>
      <c r="L12" s="660">
        <v>9.3517839918557402E-2</v>
      </c>
      <c r="M12" s="2">
        <v>839.61999999999171</v>
      </c>
      <c r="N12">
        <v>60</v>
      </c>
      <c r="O12"/>
      <c r="P12" s="660">
        <v>7.8225264315834511E-3</v>
      </c>
      <c r="Q12" s="878">
        <v>7.9000000000000008E-3</v>
      </c>
      <c r="R12" s="2">
        <v>19.68</v>
      </c>
      <c r="T12" s="48"/>
      <c r="W12" s="790"/>
      <c r="X12" s="790"/>
      <c r="Y12" s="762"/>
      <c r="AA12" s="2"/>
      <c r="AB12"/>
      <c r="AC12"/>
      <c r="AD12"/>
      <c r="AE12"/>
      <c r="AF12"/>
      <c r="AG12"/>
    </row>
    <row r="13" spans="1:33" ht="21.95" customHeight="1" x14ac:dyDescent="0.25">
      <c r="A13" s="51"/>
      <c r="B13" s="51"/>
      <c r="C13" s="51"/>
      <c r="D13" s="709"/>
      <c r="E13" s="22" t="s">
        <v>803</v>
      </c>
      <c r="F13" s="2">
        <v>95.679900000000004</v>
      </c>
      <c r="G13" s="78">
        <v>92.057000000000002</v>
      </c>
      <c r="H13">
        <v>100</v>
      </c>
      <c r="I13" s="2">
        <v>9567.99</v>
      </c>
      <c r="J13" s="2">
        <v>9205.7000000000007</v>
      </c>
      <c r="K13" s="2">
        <v>362.28999999999905</v>
      </c>
      <c r="L13" s="660">
        <v>3.9354964858728844E-2</v>
      </c>
      <c r="M13" s="2">
        <v>362.28999999999905</v>
      </c>
      <c r="N13">
        <v>100</v>
      </c>
      <c r="O13" t="s">
        <v>1352</v>
      </c>
      <c r="P13" s="660">
        <v>7.1070308392880846E-3</v>
      </c>
      <c r="Q13" s="878">
        <v>8.0000000000000004E-4</v>
      </c>
      <c r="R13" s="2">
        <v>20.143136842105264</v>
      </c>
      <c r="T13" s="48"/>
      <c r="W13" s="790"/>
      <c r="X13" s="790"/>
      <c r="Y13" s="762"/>
    </row>
    <row r="14" spans="1:33" ht="21.95" customHeight="1" x14ac:dyDescent="0.25">
      <c r="A14" s="50"/>
      <c r="B14" s="50"/>
      <c r="C14" s="51"/>
      <c r="D14" s="709"/>
      <c r="E14" s="22" t="s">
        <v>269</v>
      </c>
      <c r="F14" s="2">
        <v>63.369900000000001</v>
      </c>
      <c r="G14" s="78">
        <v>52.771666666666668</v>
      </c>
      <c r="H14">
        <v>150</v>
      </c>
      <c r="I14" s="2">
        <v>9505.4850000000006</v>
      </c>
      <c r="J14" s="2">
        <v>7915.75</v>
      </c>
      <c r="K14" s="2">
        <v>1589.7350000000006</v>
      </c>
      <c r="L14" s="660">
        <v>0.20083188579730282</v>
      </c>
      <c r="M14" s="2">
        <v>1786.9449999999961</v>
      </c>
      <c r="N14">
        <v>100</v>
      </c>
      <c r="O14" t="s">
        <v>1353</v>
      </c>
      <c r="P14" s="660">
        <v>3.1560725202343702E-2</v>
      </c>
      <c r="Q14" s="878">
        <v>-8.6E-3</v>
      </c>
      <c r="R14" s="2">
        <v>9.0852903225806454</v>
      </c>
      <c r="S14" s="782">
        <v>43324</v>
      </c>
      <c r="T14" s="48"/>
      <c r="U14" s="790"/>
      <c r="V14" s="790"/>
      <c r="W14" s="790"/>
      <c r="X14" s="790"/>
      <c r="Y14" s="762"/>
      <c r="Z14" s="762"/>
      <c r="AA14" s="2"/>
      <c r="AB14"/>
      <c r="AC14"/>
      <c r="AD14"/>
      <c r="AE14"/>
      <c r="AF14"/>
      <c r="AG14"/>
    </row>
    <row r="15" spans="1:33" ht="21.95" customHeight="1" x14ac:dyDescent="0.25">
      <c r="A15" s="50"/>
      <c r="B15" s="50"/>
      <c r="C15" s="50"/>
      <c r="D15" s="709"/>
      <c r="E15" s="22" t="s">
        <v>893</v>
      </c>
      <c r="F15" s="2">
        <v>118.33</v>
      </c>
      <c r="G15" s="78">
        <v>107.38750000000012</v>
      </c>
      <c r="H15">
        <v>80</v>
      </c>
      <c r="I15" s="2">
        <v>9466.4</v>
      </c>
      <c r="J15" s="2">
        <v>8591.0000000000091</v>
      </c>
      <c r="K15" s="2">
        <v>875.39999999999236</v>
      </c>
      <c r="L15" s="660">
        <v>0.10189733441974037</v>
      </c>
      <c r="M15" s="2">
        <v>875.39999999999236</v>
      </c>
      <c r="N15">
        <v>60</v>
      </c>
      <c r="O15" t="s">
        <v>1361</v>
      </c>
      <c r="P15" s="660">
        <v>4.3944899856333984E-3</v>
      </c>
      <c r="Q15" s="878">
        <v>8.3999999999999995E-3</v>
      </c>
      <c r="R15" s="2">
        <v>13.727378190255221</v>
      </c>
      <c r="S15" s="782">
        <v>43324</v>
      </c>
      <c r="U15"/>
      <c r="W15" s="790"/>
      <c r="X15" s="790"/>
      <c r="Y15" s="762"/>
    </row>
    <row r="16" spans="1:33" ht="21.95" customHeight="1" x14ac:dyDescent="0.25">
      <c r="A16" s="50"/>
      <c r="B16" s="51"/>
      <c r="C16" s="51"/>
      <c r="D16" s="709"/>
      <c r="E16" s="22" t="s">
        <v>14</v>
      </c>
      <c r="F16" s="2">
        <v>47.059899999999999</v>
      </c>
      <c r="G16" s="78">
        <v>48.907000000000011</v>
      </c>
      <c r="H16">
        <v>200</v>
      </c>
      <c r="I16" s="2">
        <v>9411.98</v>
      </c>
      <c r="J16" s="2">
        <v>9781.4000000000015</v>
      </c>
      <c r="K16" s="2">
        <v>-369.42000000000189</v>
      </c>
      <c r="L16" s="660">
        <v>-3.7767599730100215E-2</v>
      </c>
      <c r="M16" s="2">
        <v>-369.42000000000189</v>
      </c>
      <c r="N16">
        <v>200</v>
      </c>
      <c r="O16"/>
      <c r="P16" s="660">
        <v>5.949863896863359E-2</v>
      </c>
      <c r="Q16" s="878">
        <v>-3.0000000000000001E-3</v>
      </c>
      <c r="R16" s="2">
        <v>11.809259723964868</v>
      </c>
      <c r="S16" s="782">
        <v>43426</v>
      </c>
      <c r="T16" s="48"/>
      <c r="U16" s="790"/>
      <c r="W16" s="48"/>
      <c r="X16" s="790"/>
      <c r="Y16" s="762"/>
      <c r="Z16" s="762"/>
    </row>
    <row r="17" spans="1:33" ht="21.95" customHeight="1" x14ac:dyDescent="0.25">
      <c r="A17" s="50"/>
      <c r="B17" s="50"/>
      <c r="C17" s="51"/>
      <c r="D17" s="709"/>
      <c r="E17" s="22" t="s">
        <v>170</v>
      </c>
      <c r="F17" s="2">
        <v>42.97</v>
      </c>
      <c r="G17" s="78">
        <v>45.936149999999991</v>
      </c>
      <c r="H17">
        <v>200</v>
      </c>
      <c r="I17" s="2">
        <v>8594</v>
      </c>
      <c r="J17" s="2">
        <v>9187.2299999999977</v>
      </c>
      <c r="K17" s="2">
        <v>-593.22999999999593</v>
      </c>
      <c r="L17" s="660">
        <v>-6.4571149301802452E-2</v>
      </c>
      <c r="M17" s="2">
        <v>-543.27999999999611</v>
      </c>
      <c r="N17">
        <v>200</v>
      </c>
      <c r="O17"/>
      <c r="P17" s="660">
        <v>4.561321852455201E-2</v>
      </c>
      <c r="Q17" s="878">
        <v>1.66E-2</v>
      </c>
      <c r="R17" s="2">
        <v>14.228476821192052</v>
      </c>
      <c r="S17" s="782">
        <v>43320</v>
      </c>
      <c r="T17" s="48"/>
      <c r="U17" s="790"/>
      <c r="V17" s="790"/>
      <c r="W17" s="790"/>
      <c r="X17" s="790"/>
      <c r="Y17" s="762"/>
      <c r="Z17" s="762"/>
    </row>
    <row r="18" spans="1:33" ht="21.95" customHeight="1" x14ac:dyDescent="0.25">
      <c r="A18" s="50"/>
      <c r="B18" s="50"/>
      <c r="C18" s="50"/>
      <c r="D18" s="709"/>
      <c r="E18" s="22" t="s">
        <v>1323</v>
      </c>
      <c r="F18" s="2">
        <v>85.26</v>
      </c>
      <c r="G18" s="78">
        <v>89.33</v>
      </c>
      <c r="H18">
        <v>100</v>
      </c>
      <c r="I18" s="2">
        <v>8526</v>
      </c>
      <c r="J18" s="2">
        <v>8933</v>
      </c>
      <c r="K18" s="2">
        <v>-407</v>
      </c>
      <c r="L18" s="660">
        <v>-4.5561401544833686E-2</v>
      </c>
      <c r="M18" s="2">
        <v>-407</v>
      </c>
      <c r="N18">
        <v>100</v>
      </c>
      <c r="O18"/>
      <c r="P18" s="660">
        <v>1.3549143795449213E-2</v>
      </c>
      <c r="Q18" s="878">
        <v>1.49E-2</v>
      </c>
      <c r="R18" s="2"/>
      <c r="T18" s="48"/>
      <c r="U18"/>
      <c r="W18" s="790"/>
      <c r="X18" s="790"/>
      <c r="Y18" s="762"/>
      <c r="Z18" s="762"/>
    </row>
    <row r="19" spans="1:33" ht="21.95" customHeight="1" x14ac:dyDescent="0.25">
      <c r="A19" s="50"/>
      <c r="B19" s="51"/>
      <c r="C19" s="51"/>
      <c r="D19" s="709"/>
      <c r="E19" s="22" t="s">
        <v>938</v>
      </c>
      <c r="F19" s="2">
        <v>40.25</v>
      </c>
      <c r="G19" s="78">
        <v>45.118149999999993</v>
      </c>
      <c r="H19">
        <v>200</v>
      </c>
      <c r="I19" s="2">
        <v>8050</v>
      </c>
      <c r="J19" s="2">
        <v>9023.6299999999992</v>
      </c>
      <c r="K19" s="2">
        <v>-973.6299999999992</v>
      </c>
      <c r="L19" s="660">
        <v>-0.10789781939197404</v>
      </c>
      <c r="M19" s="2">
        <v>-973.6299999999992</v>
      </c>
      <c r="N19">
        <v>200</v>
      </c>
      <c r="O19"/>
      <c r="P19" s="660">
        <v>8.6956521739130436E-3</v>
      </c>
      <c r="Q19" s="878">
        <v>2.5000000000000001E-3</v>
      </c>
      <c r="R19" s="2">
        <v>19.397590361445783</v>
      </c>
      <c r="S19" s="782">
        <v>43425</v>
      </c>
      <c r="V19" s="762"/>
      <c r="W19" s="790"/>
      <c r="X19" s="790"/>
      <c r="Y19" s="762"/>
    </row>
    <row r="20" spans="1:33" ht="21.95" customHeight="1" x14ac:dyDescent="0.25">
      <c r="A20" s="50"/>
      <c r="B20" s="50"/>
      <c r="C20" s="51"/>
      <c r="D20" s="709"/>
      <c r="E20" s="22" t="s">
        <v>1197</v>
      </c>
      <c r="F20" s="2">
        <v>76.08</v>
      </c>
      <c r="G20" s="78">
        <v>76.951800000000006</v>
      </c>
      <c r="H20">
        <v>100</v>
      </c>
      <c r="I20" s="2">
        <v>7608</v>
      </c>
      <c r="J20" s="2">
        <v>7695.18</v>
      </c>
      <c r="K20" s="2">
        <v>-87.180000000000291</v>
      </c>
      <c r="L20" s="660">
        <v>-1.1329169688038583E-2</v>
      </c>
      <c r="M20" s="2">
        <v>-87.180000000000291</v>
      </c>
      <c r="N20">
        <v>100</v>
      </c>
      <c r="O20" t="s">
        <v>1348</v>
      </c>
      <c r="P20" s="660">
        <v>1.9978969505783387E-2</v>
      </c>
      <c r="Q20" s="878">
        <v>-1.5800000000000002E-2</v>
      </c>
      <c r="R20" s="2">
        <v>11.722650231124806</v>
      </c>
      <c r="S20" s="782">
        <v>43359</v>
      </c>
      <c r="U20" s="790"/>
      <c r="V20" s="2"/>
      <c r="W20" s="789"/>
      <c r="X20" s="789"/>
      <c r="Y20" s="2"/>
      <c r="Z20" s="660"/>
    </row>
    <row r="21" spans="1:33" ht="21.95" customHeight="1" x14ac:dyDescent="0.25">
      <c r="A21" s="51"/>
      <c r="B21" s="152"/>
      <c r="C21" s="272"/>
      <c r="D21" s="709"/>
      <c r="E21" s="22" t="s">
        <v>321</v>
      </c>
      <c r="F21" s="2">
        <v>18.759899999999998</v>
      </c>
      <c r="G21" s="78">
        <v>16.808475000000016</v>
      </c>
      <c r="H21">
        <v>400</v>
      </c>
      <c r="I21" s="2">
        <v>7503.9599999999991</v>
      </c>
      <c r="J21" s="2">
        <v>6723.3900000000067</v>
      </c>
      <c r="K21" s="2">
        <v>780.56999999999243</v>
      </c>
      <c r="L21" s="660">
        <v>0.11609768286533911</v>
      </c>
      <c r="M21" s="2">
        <v>1065.5399999999972</v>
      </c>
      <c r="N21">
        <v>400</v>
      </c>
      <c r="O21"/>
      <c r="P21" s="660">
        <v>0</v>
      </c>
      <c r="Q21" s="878">
        <v>5.8999999999999999E-3</v>
      </c>
      <c r="R21" s="2">
        <v>7.6571020408163255</v>
      </c>
      <c r="S21" s="782">
        <v>43345</v>
      </c>
      <c r="U21" s="790"/>
      <c r="W21" s="790"/>
      <c r="X21" s="790"/>
      <c r="Y21" s="790"/>
      <c r="Z21" s="660"/>
      <c r="AA21" s="2"/>
      <c r="AB21"/>
      <c r="AC21"/>
      <c r="AD21"/>
      <c r="AE21" s="2"/>
      <c r="AF21"/>
      <c r="AG21"/>
    </row>
    <row r="22" spans="1:33" ht="21.95" customHeight="1" x14ac:dyDescent="0.25">
      <c r="A22" s="51"/>
      <c r="B22" s="51"/>
      <c r="C22" s="51"/>
      <c r="D22" s="709"/>
      <c r="E22" s="22" t="s">
        <v>799</v>
      </c>
      <c r="F22" s="2">
        <v>22.149899999999999</v>
      </c>
      <c r="G22" s="78">
        <v>29.672966666666639</v>
      </c>
      <c r="H22">
        <v>300</v>
      </c>
      <c r="I22" s="2">
        <v>6644.9699999999993</v>
      </c>
      <c r="J22" s="2">
        <v>8901.8899999999921</v>
      </c>
      <c r="K22" s="2">
        <v>-2256.9199999999928</v>
      </c>
      <c r="L22" s="660">
        <v>-0.25353267676864061</v>
      </c>
      <c r="M22" s="2">
        <v>-2256.9199999999928</v>
      </c>
      <c r="N22">
        <v>300</v>
      </c>
      <c r="O22"/>
      <c r="P22" s="660">
        <v>4.6952807913354017E-2</v>
      </c>
      <c r="Q22" s="878">
        <v>-3.2000000000000002E-3</v>
      </c>
      <c r="R22" s="2">
        <v>13.029352941176469</v>
      </c>
      <c r="S22" s="782">
        <v>43324</v>
      </c>
      <c r="T22" s="281"/>
      <c r="U22" s="789"/>
      <c r="V22" s="790"/>
      <c r="W22" s="790"/>
      <c r="X22" s="790"/>
      <c r="Y22" s="762"/>
      <c r="Z22" s="762"/>
    </row>
    <row r="23" spans="1:33" ht="21.95" customHeight="1" x14ac:dyDescent="0.25">
      <c r="A23" s="51"/>
      <c r="B23" s="51"/>
      <c r="C23" s="51"/>
      <c r="D23" s="709"/>
      <c r="E23" s="22" t="s">
        <v>1326</v>
      </c>
      <c r="F23" s="2">
        <v>129.2099</v>
      </c>
      <c r="G23" s="78">
        <v>125.92139999999999</v>
      </c>
      <c r="H23">
        <v>50</v>
      </c>
      <c r="I23" s="2">
        <v>6460.4949999999999</v>
      </c>
      <c r="J23" s="2">
        <v>6296.07</v>
      </c>
      <c r="K23" s="2">
        <v>164.42500000000018</v>
      </c>
      <c r="L23" s="660">
        <v>2.6115497445231815E-2</v>
      </c>
      <c r="M23" s="2">
        <v>164.42500000000018</v>
      </c>
      <c r="N23" s="29">
        <v>43500</v>
      </c>
      <c r="O23"/>
      <c r="P23" s="660">
        <v>8.9404914019746169E-3</v>
      </c>
      <c r="Q23" s="878">
        <v>6.7999999999999996E-3</v>
      </c>
      <c r="R23" s="2"/>
      <c r="T23" s="48"/>
      <c r="W23" s="790"/>
      <c r="X23" s="790"/>
      <c r="Y23" s="762"/>
      <c r="Z23" s="762"/>
    </row>
    <row r="24" spans="1:33" ht="21.95" customHeight="1" x14ac:dyDescent="0.25">
      <c r="A24" s="50"/>
      <c r="B24" s="50"/>
      <c r="C24" s="51"/>
      <c r="D24" s="709"/>
      <c r="E24" s="22" t="s">
        <v>173</v>
      </c>
      <c r="F24" s="2">
        <v>20.729900000000001</v>
      </c>
      <c r="G24" s="78">
        <v>32.094899999999988</v>
      </c>
      <c r="H24">
        <v>300</v>
      </c>
      <c r="I24" s="2">
        <v>6218.97</v>
      </c>
      <c r="J24" s="2">
        <v>9628.4699999999957</v>
      </c>
      <c r="K24" s="2">
        <v>-3409.5000000000009</v>
      </c>
      <c r="L24" s="660">
        <v>-0.35410610408507243</v>
      </c>
      <c r="M24" s="2">
        <v>-3334.4800000000009</v>
      </c>
      <c r="N24">
        <v>300</v>
      </c>
      <c r="O24"/>
      <c r="P24" s="660">
        <v>4.4380339509597251E-2</v>
      </c>
      <c r="Q24" s="878">
        <v>8.8000000000000005E-3</v>
      </c>
      <c r="R24" s="2">
        <v>10.36495</v>
      </c>
      <c r="S24" s="782">
        <v>43417</v>
      </c>
      <c r="U24" s="790"/>
      <c r="V24" s="762"/>
      <c r="W24" s="790"/>
      <c r="X24" s="790"/>
      <c r="Y24" s="790"/>
      <c r="Z24" s="762"/>
    </row>
    <row r="25" spans="1:33" ht="21.95" customHeight="1" x14ac:dyDescent="0.25">
      <c r="A25" s="51"/>
      <c r="B25" s="51"/>
      <c r="C25" s="51"/>
      <c r="D25" s="709"/>
      <c r="E25" s="22" t="s">
        <v>172</v>
      </c>
      <c r="F25" s="2">
        <v>49.23</v>
      </c>
      <c r="G25" s="78">
        <v>44.889000000000038</v>
      </c>
      <c r="H25">
        <v>120</v>
      </c>
      <c r="I25" s="2">
        <v>5907.5999999999995</v>
      </c>
      <c r="J25" s="2">
        <v>5386.6800000000048</v>
      </c>
      <c r="K25" s="2">
        <v>520.91999999999553</v>
      </c>
      <c r="L25" s="660">
        <v>9.6705206175231234E-2</v>
      </c>
      <c r="M25" s="2">
        <v>2125.4999999999973</v>
      </c>
      <c r="N25">
        <v>120</v>
      </c>
      <c r="O25" t="s">
        <v>1352</v>
      </c>
      <c r="P25" s="660">
        <v>3.4938045906967301E-2</v>
      </c>
      <c r="Q25" s="878">
        <v>5.8999999999999999E-3</v>
      </c>
      <c r="R25" s="2">
        <v>10.891592920353983</v>
      </c>
      <c r="T25" s="48"/>
      <c r="V25" s="790"/>
      <c r="W25" s="790"/>
      <c r="X25" s="790"/>
      <c r="Y25" s="790"/>
      <c r="Z25" s="762"/>
    </row>
    <row r="26" spans="1:33" ht="21.95" customHeight="1" x14ac:dyDescent="0.25">
      <c r="A26" s="50"/>
      <c r="B26" s="50"/>
      <c r="C26" s="51"/>
      <c r="E26" s="22" t="s">
        <v>824</v>
      </c>
      <c r="F26" s="2">
        <v>88.39</v>
      </c>
      <c r="G26" s="78">
        <v>74.468500000000006</v>
      </c>
      <c r="H26">
        <v>60</v>
      </c>
      <c r="I26" s="2">
        <v>5303.4</v>
      </c>
      <c r="J26" s="2">
        <v>4468.1100000000006</v>
      </c>
      <c r="K26" s="2">
        <v>835.28999999999905</v>
      </c>
      <c r="L26" s="660">
        <v>0.18694481559317019</v>
      </c>
      <c r="M26" s="2">
        <v>835.28999999999905</v>
      </c>
      <c r="N26">
        <v>40</v>
      </c>
      <c r="O26"/>
      <c r="P26" s="660">
        <v>2.579477316438511E-2</v>
      </c>
      <c r="Q26" s="878">
        <v>1.4999999999999999E-2</v>
      </c>
      <c r="R26" s="2">
        <v>18.569327731092439</v>
      </c>
      <c r="U26" s="790"/>
      <c r="V26" s="2"/>
      <c r="W26" s="789"/>
      <c r="X26" s="789"/>
      <c r="Y26" s="2"/>
      <c r="Z26" s="762"/>
    </row>
    <row r="27" spans="1:33" ht="21.95" customHeight="1" x14ac:dyDescent="0.25">
      <c r="A27" s="50"/>
      <c r="B27" s="51"/>
      <c r="C27" s="51"/>
      <c r="D27" s="709"/>
      <c r="E27" s="22" t="s">
        <v>1318</v>
      </c>
      <c r="F27" s="2">
        <v>26.389900000000001</v>
      </c>
      <c r="G27" s="78">
        <v>26.140650000000004</v>
      </c>
      <c r="H27">
        <v>200</v>
      </c>
      <c r="I27" s="2">
        <v>5277.9800000000005</v>
      </c>
      <c r="J27" s="2">
        <v>5228.130000000001</v>
      </c>
      <c r="K27" s="2">
        <v>49.849999999999454</v>
      </c>
      <c r="L27" s="660">
        <v>9.5349580060173095E-3</v>
      </c>
      <c r="M27" s="2">
        <v>49.849999999999454</v>
      </c>
      <c r="N27">
        <v>100</v>
      </c>
      <c r="O27"/>
      <c r="P27" s="660">
        <v>1.2125851177912763E-2</v>
      </c>
      <c r="Q27" s="878">
        <v>1.9300000000000001E-2</v>
      </c>
      <c r="R27" s="2"/>
      <c r="V27" s="2"/>
      <c r="W27" s="789"/>
      <c r="X27" s="789"/>
      <c r="Y27" s="2"/>
      <c r="Z27"/>
    </row>
    <row r="28" spans="1:33" ht="21.95" customHeight="1" x14ac:dyDescent="0.25">
      <c r="A28" s="50"/>
      <c r="B28" s="51"/>
      <c r="C28" s="51"/>
      <c r="D28" s="709"/>
      <c r="E28" s="22" t="s">
        <v>1278</v>
      </c>
      <c r="F28" s="2">
        <v>52.64</v>
      </c>
      <c r="G28" s="78">
        <v>54.281400000000005</v>
      </c>
      <c r="H28">
        <v>100</v>
      </c>
      <c r="I28" s="2">
        <v>5264</v>
      </c>
      <c r="J28" s="2">
        <v>5428.14</v>
      </c>
      <c r="K28" s="2">
        <v>-164.14000000000033</v>
      </c>
      <c r="L28" s="660">
        <v>-3.0238718971876265E-2</v>
      </c>
      <c r="M28" s="2">
        <v>-164.14000000000033</v>
      </c>
      <c r="N28">
        <v>100</v>
      </c>
      <c r="O28"/>
      <c r="P28" s="660">
        <v>2.1945288753799391E-2</v>
      </c>
      <c r="Q28" s="878">
        <v>1.7600000000000001E-2</v>
      </c>
      <c r="R28" s="2"/>
      <c r="T28" s="48"/>
      <c r="W28" s="790"/>
      <c r="X28" s="790"/>
      <c r="Y28" s="762"/>
      <c r="Z28" s="660"/>
    </row>
    <row r="29" spans="1:33" ht="21.95" customHeight="1" x14ac:dyDescent="0.25">
      <c r="A29" s="50"/>
      <c r="B29" s="50"/>
      <c r="C29" s="51"/>
      <c r="D29" s="709"/>
      <c r="E29" s="22" t="s">
        <v>174</v>
      </c>
      <c r="F29" s="2">
        <v>262.9599</v>
      </c>
      <c r="G29" s="78">
        <v>216.70049999999986</v>
      </c>
      <c r="H29">
        <v>20</v>
      </c>
      <c r="I29" s="2">
        <v>5259.1980000000003</v>
      </c>
      <c r="J29" s="2">
        <v>4334.0099999999975</v>
      </c>
      <c r="K29" s="2">
        <v>925.18800000000556</v>
      </c>
      <c r="L29" s="660">
        <v>0.21347158866730889</v>
      </c>
      <c r="M29" s="2">
        <v>1086.0180000000055</v>
      </c>
      <c r="N29">
        <v>20</v>
      </c>
      <c r="O29"/>
      <c r="P29" s="660">
        <v>1.84E-2</v>
      </c>
      <c r="Q29" s="878">
        <v>7.6E-3</v>
      </c>
      <c r="R29" s="2">
        <v>20.227684615384614</v>
      </c>
      <c r="T29" s="48"/>
      <c r="V29" s="790"/>
      <c r="W29" s="790"/>
      <c r="X29" s="790"/>
      <c r="Y29" s="790"/>
      <c r="Z29" s="762"/>
    </row>
    <row r="30" spans="1:33" ht="21.95" customHeight="1" x14ac:dyDescent="0.25">
      <c r="A30" s="50"/>
      <c r="B30" s="50"/>
      <c r="C30" s="51"/>
      <c r="D30" s="709"/>
      <c r="E30" s="22" t="s">
        <v>1284</v>
      </c>
      <c r="F30" s="2">
        <v>173.27</v>
      </c>
      <c r="G30" s="78">
        <v>193.31733333333335</v>
      </c>
      <c r="H30">
        <v>30</v>
      </c>
      <c r="I30" s="2">
        <v>5198.1000000000004</v>
      </c>
      <c r="J30" s="2">
        <v>5799.52</v>
      </c>
      <c r="K30" s="2">
        <v>-601.42000000000007</v>
      </c>
      <c r="L30" s="660">
        <v>-0.10370168565674404</v>
      </c>
      <c r="M30" s="2">
        <v>-601.42000000000007</v>
      </c>
      <c r="N30">
        <v>30</v>
      </c>
      <c r="O30" t="s">
        <v>1354</v>
      </c>
      <c r="P30" s="660">
        <v>0</v>
      </c>
      <c r="Q30" s="878">
        <v>1.12E-2</v>
      </c>
      <c r="R30" s="2"/>
      <c r="T30" s="48"/>
      <c r="U30" s="789"/>
      <c r="W30" s="790"/>
      <c r="X30" s="790"/>
      <c r="Y30" s="762"/>
      <c r="Z30" s="762"/>
    </row>
    <row r="31" spans="1:33" ht="21.95" customHeight="1" x14ac:dyDescent="0.25">
      <c r="A31" s="50"/>
      <c r="B31" s="51"/>
      <c r="C31" s="51"/>
      <c r="E31" s="22" t="s">
        <v>52</v>
      </c>
      <c r="F31" s="2">
        <v>48.17</v>
      </c>
      <c r="G31" s="78">
        <v>37.936999999999991</v>
      </c>
      <c r="H31">
        <v>100</v>
      </c>
      <c r="I31" s="2">
        <v>4817</v>
      </c>
      <c r="J31" s="2">
        <v>3793.6999999999989</v>
      </c>
      <c r="K31" s="2">
        <v>1023.3000000000029</v>
      </c>
      <c r="L31" s="660">
        <v>0.2697366686875613</v>
      </c>
      <c r="M31" s="2">
        <v>2080.0400000000009</v>
      </c>
      <c r="N31">
        <v>100</v>
      </c>
      <c r="O31" t="s">
        <v>1362</v>
      </c>
      <c r="P31" s="660">
        <v>3.9526676354577538E-2</v>
      </c>
      <c r="Q31" s="878">
        <v>-5.1999999999999998E-3</v>
      </c>
      <c r="R31" s="2">
        <v>9.8306122448979583</v>
      </c>
      <c r="S31" s="782">
        <v>43323</v>
      </c>
      <c r="U31" s="790"/>
      <c r="W31" s="790"/>
      <c r="X31" s="48"/>
      <c r="Y31" s="790"/>
      <c r="Z31" s="762"/>
    </row>
    <row r="32" spans="1:33" ht="21.95" customHeight="1" x14ac:dyDescent="0.25">
      <c r="A32" s="50"/>
      <c r="B32" s="50"/>
      <c r="C32" s="51"/>
      <c r="D32" s="709"/>
      <c r="E32" s="22" t="s">
        <v>1299</v>
      </c>
      <c r="F32" s="2">
        <v>79.72</v>
      </c>
      <c r="G32" s="78">
        <v>91.35</v>
      </c>
      <c r="H32">
        <v>60</v>
      </c>
      <c r="I32" s="2">
        <v>4783.2</v>
      </c>
      <c r="J32" s="2">
        <v>5481</v>
      </c>
      <c r="K32" s="2">
        <v>-697.80000000000018</v>
      </c>
      <c r="L32" s="660">
        <v>-0.12731253420908589</v>
      </c>
      <c r="M32" s="2">
        <v>-697.80000000000018</v>
      </c>
      <c r="N32">
        <v>60</v>
      </c>
      <c r="O32"/>
      <c r="P32" s="660">
        <v>2.2579026593075768E-2</v>
      </c>
      <c r="Q32" s="878">
        <v>1.9099999999999999E-2</v>
      </c>
      <c r="R32" s="2"/>
      <c r="U32"/>
      <c r="W32" s="790"/>
      <c r="X32" s="790"/>
      <c r="Y32" s="762"/>
      <c r="Z32" s="790"/>
    </row>
    <row r="33" spans="1:33" ht="21.95" customHeight="1" x14ac:dyDescent="0.25">
      <c r="A33" s="50"/>
      <c r="B33" s="50"/>
      <c r="C33" s="51"/>
      <c r="D33" s="709"/>
      <c r="E33" s="22" t="s">
        <v>658</v>
      </c>
      <c r="F33" s="2">
        <v>211.4599</v>
      </c>
      <c r="G33" s="78">
        <v>139.4129999999999</v>
      </c>
      <c r="H33">
        <v>20</v>
      </c>
      <c r="I33" s="2">
        <v>4229.1980000000003</v>
      </c>
      <c r="J33" s="2">
        <v>2788.2599999999979</v>
      </c>
      <c r="K33" s="2">
        <v>1440.9380000000019</v>
      </c>
      <c r="L33" s="660">
        <v>0.51678753057462479</v>
      </c>
      <c r="M33" s="2">
        <v>1583.9680000000021</v>
      </c>
      <c r="N33">
        <v>20</v>
      </c>
      <c r="O33" t="s">
        <v>1356</v>
      </c>
      <c r="P33" s="660">
        <v>2.3645145013309853E-3</v>
      </c>
      <c r="Q33" s="878">
        <v>6.1000000000000004E-3</v>
      </c>
      <c r="R33" s="2">
        <v>30.8250583090379</v>
      </c>
      <c r="T33" s="48"/>
      <c r="W33" s="790"/>
      <c r="X33" s="790"/>
      <c r="Y33" s="762"/>
      <c r="Z33" s="762"/>
    </row>
    <row r="34" spans="1:33" ht="21.95" customHeight="1" x14ac:dyDescent="0.25">
      <c r="A34" s="50"/>
      <c r="B34" s="50"/>
      <c r="C34" s="51"/>
      <c r="D34" s="709"/>
      <c r="E34" s="22" t="s">
        <v>1332</v>
      </c>
      <c r="F34" s="78">
        <v>40.85</v>
      </c>
      <c r="G34" s="78">
        <v>38.425200000000004</v>
      </c>
      <c r="H34">
        <v>100</v>
      </c>
      <c r="I34" s="2">
        <v>4085</v>
      </c>
      <c r="J34" s="2">
        <v>3842.5200000000004</v>
      </c>
      <c r="K34" s="2">
        <v>242.47999999999956</v>
      </c>
      <c r="L34" s="660">
        <v>6.3104421057014595E-2</v>
      </c>
      <c r="M34" s="2">
        <v>242.47999999999956</v>
      </c>
      <c r="N34" s="29">
        <v>43483</v>
      </c>
      <c r="O34"/>
      <c r="P34" s="660">
        <v>2.827906976744186E-2</v>
      </c>
      <c r="Q34" s="878">
        <v>8.6E-3</v>
      </c>
      <c r="R34" s="2"/>
      <c r="U34" s="790"/>
      <c r="W34" s="790"/>
      <c r="X34" s="790"/>
      <c r="Y34" s="762"/>
      <c r="Z34" s="762"/>
    </row>
    <row r="35" spans="1:33" ht="21.95" customHeight="1" x14ac:dyDescent="0.25">
      <c r="A35" s="50"/>
      <c r="B35" s="51"/>
      <c r="C35" s="51"/>
      <c r="E35" s="22" t="s">
        <v>1330</v>
      </c>
      <c r="F35" s="2">
        <v>145.82990000000001</v>
      </c>
      <c r="G35" s="78">
        <v>137</v>
      </c>
      <c r="H35">
        <v>25</v>
      </c>
      <c r="I35" s="2">
        <v>3645.7475000000004</v>
      </c>
      <c r="J35" s="2">
        <v>3425</v>
      </c>
      <c r="K35" s="2">
        <v>220.7475000000004</v>
      </c>
      <c r="L35" s="660">
        <v>6.4451824817518322E-2</v>
      </c>
      <c r="M35" s="2">
        <v>220.7475000000004</v>
      </c>
      <c r="N35">
        <v>25</v>
      </c>
      <c r="O35"/>
      <c r="P35" s="660">
        <v>7.9215579246779983E-3</v>
      </c>
      <c r="Q35" s="878">
        <v>9.1000000000000004E-3</v>
      </c>
      <c r="R35" s="2"/>
      <c r="T35" s="48"/>
      <c r="V35" s="762"/>
      <c r="W35" s="790"/>
      <c r="X35" s="790"/>
      <c r="Y35" s="762"/>
      <c r="Z35" s="762"/>
    </row>
    <row r="36" spans="1:33" ht="21.95" customHeight="1" x14ac:dyDescent="0.25">
      <c r="A36" s="50"/>
      <c r="B36" s="50"/>
      <c r="C36" s="51"/>
      <c r="D36" s="709"/>
      <c r="E36" s="22" t="s">
        <v>932</v>
      </c>
      <c r="F36" s="2">
        <v>35.909999999999997</v>
      </c>
      <c r="G36" s="78">
        <v>21.403400000000001</v>
      </c>
      <c r="H36">
        <v>100</v>
      </c>
      <c r="I36" s="2">
        <v>3590.9999999999995</v>
      </c>
      <c r="J36" s="2">
        <v>2140.34</v>
      </c>
      <c r="K36" s="2">
        <v>1450.6599999999994</v>
      </c>
      <c r="L36" s="660">
        <v>0.67777082145827272</v>
      </c>
      <c r="M36" s="2">
        <v>1450.6599999999994</v>
      </c>
      <c r="N36">
        <v>100</v>
      </c>
      <c r="O36" t="s">
        <v>1357</v>
      </c>
      <c r="P36" s="660">
        <v>2.1164021164021166E-2</v>
      </c>
      <c r="Q36" s="878">
        <v>2.9999999999999997E-4</v>
      </c>
      <c r="R36" s="2">
        <v>14.363999999999999</v>
      </c>
      <c r="S36" s="782">
        <v>43366</v>
      </c>
      <c r="T36" s="48"/>
      <c r="V36" s="790"/>
      <c r="W36" s="790"/>
      <c r="X36" s="790"/>
      <c r="Y36" s="762"/>
      <c r="Z36" s="660"/>
      <c r="AA36" s="2"/>
      <c r="AB36"/>
      <c r="AC36"/>
      <c r="AD36"/>
      <c r="AE36"/>
      <c r="AF36"/>
      <c r="AG36"/>
    </row>
    <row r="37" spans="1:33" ht="21.95" customHeight="1" x14ac:dyDescent="0.25">
      <c r="A37" s="50"/>
      <c r="B37" s="50"/>
      <c r="C37" s="51"/>
      <c r="D37" s="709"/>
      <c r="E37" s="22" t="s">
        <v>1325</v>
      </c>
      <c r="F37" s="2">
        <v>143.27000000000001</v>
      </c>
      <c r="G37" s="78">
        <v>146.65</v>
      </c>
      <c r="H37">
        <v>25</v>
      </c>
      <c r="I37" s="2">
        <v>3581.7500000000005</v>
      </c>
      <c r="J37" s="2">
        <v>3666.25</v>
      </c>
      <c r="K37" s="2">
        <v>-84.499999999999545</v>
      </c>
      <c r="L37" s="660">
        <v>-2.3048073644732325E-2</v>
      </c>
      <c r="M37" s="2">
        <v>-84.499999999999545</v>
      </c>
      <c r="N37">
        <v>25</v>
      </c>
      <c r="O37"/>
      <c r="P37" s="660">
        <v>6.1422489006770428E-3</v>
      </c>
      <c r="Q37" s="879">
        <v>-1.9E-3</v>
      </c>
      <c r="R37" s="2">
        <v>32.561363636363637</v>
      </c>
      <c r="T37" s="48"/>
      <c r="V37" s="790"/>
      <c r="W37" s="790"/>
      <c r="X37" s="790"/>
      <c r="Y37" s="762"/>
      <c r="Z37" s="660"/>
    </row>
    <row r="38" spans="1:33" ht="21.95" customHeight="1" x14ac:dyDescent="0.25">
      <c r="A38" s="50"/>
      <c r="B38" s="50"/>
      <c r="C38" s="51"/>
      <c r="D38" s="709"/>
      <c r="E38" s="22" t="s">
        <v>896</v>
      </c>
      <c r="F38" s="2">
        <v>30.96</v>
      </c>
      <c r="G38" s="78">
        <v>21.168200000000002</v>
      </c>
      <c r="H38">
        <v>100</v>
      </c>
      <c r="I38" s="2">
        <v>3096</v>
      </c>
      <c r="J38" s="2">
        <v>2116.8200000000002</v>
      </c>
      <c r="K38" s="2">
        <v>979.18000000000029</v>
      </c>
      <c r="L38" s="660">
        <v>0.46257121531353623</v>
      </c>
      <c r="M38" s="2">
        <v>979.18000000000029</v>
      </c>
      <c r="N38">
        <v>100</v>
      </c>
      <c r="O38"/>
      <c r="P38" s="660">
        <v>8.5271317829457363E-2</v>
      </c>
      <c r="Q38" s="878">
        <v>4.4999999999999997E-3</v>
      </c>
      <c r="R38" s="2"/>
      <c r="T38" s="48"/>
      <c r="V38" s="2"/>
      <c r="W38" s="789"/>
      <c r="X38" s="789"/>
      <c r="Y38" s="2"/>
      <c r="Z38" s="789"/>
    </row>
    <row r="39" spans="1:33" ht="21.95" customHeight="1" x14ac:dyDescent="0.25">
      <c r="A39" s="50"/>
      <c r="B39" s="50"/>
      <c r="C39" s="51"/>
      <c r="E39" s="22" t="s">
        <v>1331</v>
      </c>
      <c r="F39" s="2">
        <v>14.61</v>
      </c>
      <c r="G39" s="78">
        <v>13.68</v>
      </c>
      <c r="H39">
        <v>200</v>
      </c>
      <c r="I39" s="2">
        <v>2922</v>
      </c>
      <c r="J39" s="2">
        <v>2736</v>
      </c>
      <c r="K39" s="2">
        <v>186</v>
      </c>
      <c r="L39" s="660">
        <v>6.7982456140350853E-2</v>
      </c>
      <c r="M39" s="2">
        <v>186</v>
      </c>
      <c r="N39">
        <v>200</v>
      </c>
      <c r="O39"/>
      <c r="P39" s="660">
        <v>7.9069130732375092E-2</v>
      </c>
      <c r="Q39" s="878">
        <v>-2.7000000000000001E-3</v>
      </c>
      <c r="R39" s="2"/>
      <c r="U39"/>
      <c r="V39" s="790"/>
      <c r="W39" s="790"/>
      <c r="X39" s="790"/>
      <c r="Y39" s="762"/>
    </row>
    <row r="40" spans="1:33" ht="21.95" customHeight="1" x14ac:dyDescent="0.25">
      <c r="A40" s="50"/>
      <c r="B40" s="50"/>
      <c r="C40" s="51"/>
      <c r="D40" s="709"/>
      <c r="E40" s="22" t="s">
        <v>1313</v>
      </c>
      <c r="F40" s="2">
        <v>26.9499</v>
      </c>
      <c r="G40" s="78">
        <v>24.060300000000002</v>
      </c>
      <c r="H40">
        <v>100</v>
      </c>
      <c r="I40" s="2">
        <v>2694.99</v>
      </c>
      <c r="J40" s="2">
        <v>2406.0300000000002</v>
      </c>
      <c r="K40" s="2">
        <v>288.95999999999958</v>
      </c>
      <c r="L40" s="660">
        <v>0.1200982531389882</v>
      </c>
      <c r="M40" s="2">
        <v>288.95999999999958</v>
      </c>
      <c r="N40">
        <v>100</v>
      </c>
      <c r="O40"/>
      <c r="P40" s="660">
        <v>0</v>
      </c>
      <c r="Q40" s="878">
        <v>6.3100000000000003E-2</v>
      </c>
      <c r="R40" s="2">
        <v>6.1249772727272722</v>
      </c>
      <c r="U40" s="790"/>
      <c r="W40" s="790"/>
      <c r="X40" s="790"/>
      <c r="Y40" s="762"/>
    </row>
    <row r="41" spans="1:33" ht="21.95" customHeight="1" x14ac:dyDescent="0.25">
      <c r="A41" s="50"/>
      <c r="B41" s="50"/>
      <c r="C41" s="51"/>
      <c r="D41" s="709"/>
      <c r="E41" s="22" t="s">
        <v>46</v>
      </c>
      <c r="F41" s="2">
        <v>13.33</v>
      </c>
      <c r="G41" s="78">
        <v>11.927800000000001</v>
      </c>
      <c r="H41">
        <v>200</v>
      </c>
      <c r="I41" s="2">
        <v>2666</v>
      </c>
      <c r="J41" s="2">
        <v>2385.5600000000004</v>
      </c>
      <c r="K41" s="2">
        <v>280.4399999999996</v>
      </c>
      <c r="L41" s="660">
        <v>0.11755730310702717</v>
      </c>
      <c r="M41" s="2">
        <v>280.4399999999996</v>
      </c>
      <c r="N41" s="29">
        <v>43487</v>
      </c>
      <c r="O41"/>
      <c r="P41" s="660">
        <v>1.8754688672168042E-2</v>
      </c>
      <c r="Q41" s="878">
        <v>6.0000000000000001E-3</v>
      </c>
      <c r="R41" s="2">
        <v>9.8740740740740733</v>
      </c>
      <c r="S41" s="782">
        <v>43461</v>
      </c>
      <c r="T41" s="48"/>
      <c r="U41" s="789"/>
      <c r="W41" s="790"/>
      <c r="X41" s="790"/>
      <c r="Y41" s="762"/>
      <c r="Z41" s="762"/>
    </row>
    <row r="42" spans="1:33" ht="21.95" customHeight="1" x14ac:dyDescent="0.25">
      <c r="A42" s="50"/>
      <c r="B42" s="50"/>
      <c r="C42" s="51"/>
      <c r="D42" s="709"/>
      <c r="E42" s="22" t="s">
        <v>62</v>
      </c>
      <c r="F42" s="2">
        <v>333.21</v>
      </c>
      <c r="G42" s="78">
        <v>333.21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1659.3600000000079</v>
      </c>
      <c r="N42">
        <v>0</v>
      </c>
      <c r="O42"/>
      <c r="P42" s="660">
        <v>0</v>
      </c>
      <c r="Q42" s="878">
        <v>2.52E-2</v>
      </c>
      <c r="R42" s="2"/>
      <c r="T42" s="48"/>
      <c r="V42" s="790"/>
      <c r="W42" s="790"/>
      <c r="X42" s="790"/>
      <c r="Y42" s="762"/>
      <c r="Z42" s="762"/>
    </row>
    <row r="43" spans="1:33" ht="21.95" customHeight="1" x14ac:dyDescent="0.25">
      <c r="A43" s="50"/>
      <c r="B43" s="50"/>
      <c r="C43" s="51"/>
      <c r="D43" s="709"/>
      <c r="E43" s="22" t="s">
        <v>200</v>
      </c>
      <c r="F43" s="2">
        <v>29.55</v>
      </c>
      <c r="G43" s="78">
        <v>29.55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555.54</v>
      </c>
      <c r="N43">
        <v>0</v>
      </c>
      <c r="O43"/>
      <c r="P43" s="660">
        <v>0</v>
      </c>
      <c r="Q43" s="878">
        <v>4.7999999999999996E-3</v>
      </c>
      <c r="R43" s="2"/>
      <c r="U43"/>
      <c r="V43" s="790"/>
      <c r="W43" s="790"/>
      <c r="X43" s="790"/>
      <c r="Y43" s="762"/>
    </row>
    <row r="44" spans="1:33" ht="21.95" customHeight="1" x14ac:dyDescent="0.25">
      <c r="A44" s="50"/>
      <c r="B44" s="50"/>
      <c r="C44" s="51"/>
      <c r="D44" s="709"/>
      <c r="E44" s="22" t="s">
        <v>209</v>
      </c>
      <c r="F44" s="2">
        <v>35.549999999999997</v>
      </c>
      <c r="G44" s="78">
        <v>35.549999999999997</v>
      </c>
      <c r="H44">
        <v>0</v>
      </c>
      <c r="I44" s="2">
        <v>0</v>
      </c>
      <c r="J44" s="2">
        <v>0</v>
      </c>
      <c r="K44" s="2">
        <v>973.83000000000175</v>
      </c>
      <c r="L44" s="660">
        <v>0</v>
      </c>
      <c r="M44" s="2">
        <v>2131.6999999999971</v>
      </c>
      <c r="N44">
        <v>0</v>
      </c>
      <c r="O44"/>
      <c r="P44" s="660">
        <v>4.1631504922644169E-2</v>
      </c>
      <c r="Q44" s="878">
        <v>1.47E-2</v>
      </c>
      <c r="R44" s="2">
        <v>8.8874999999999993</v>
      </c>
      <c r="W44" s="790"/>
      <c r="X44" s="790"/>
      <c r="Y44" s="762"/>
      <c r="Z44" s="762"/>
    </row>
    <row r="45" spans="1:33" ht="21.95" customHeight="1" x14ac:dyDescent="0.25">
      <c r="A45" s="50"/>
      <c r="B45" s="51"/>
      <c r="C45" s="51"/>
      <c r="D45" s="709"/>
      <c r="E45" s="22" t="s">
        <v>199</v>
      </c>
      <c r="F45" s="2">
        <v>152.29</v>
      </c>
      <c r="G45" s="78">
        <v>152.29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363.09999999999945</v>
      </c>
      <c r="N45">
        <v>0</v>
      </c>
      <c r="O45"/>
      <c r="P45" s="660">
        <v>0</v>
      </c>
      <c r="Q45" s="878">
        <v>9.7000000000000003E-3</v>
      </c>
      <c r="R45" s="2"/>
      <c r="V45" s="2"/>
      <c r="W45" s="789"/>
      <c r="X45" s="789"/>
      <c r="Y45" s="2"/>
      <c r="Z45" s="762"/>
    </row>
    <row r="46" spans="1:33" ht="21.95" customHeight="1" x14ac:dyDescent="0.25">
      <c r="A46" s="51"/>
      <c r="B46" s="50"/>
      <c r="C46" s="51"/>
      <c r="D46" s="709"/>
      <c r="E46" s="22" t="s">
        <v>220</v>
      </c>
      <c r="F46" s="2">
        <v>98.55</v>
      </c>
      <c r="G46" s="78">
        <v>98.55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231.53999999999996</v>
      </c>
      <c r="N46">
        <v>0</v>
      </c>
      <c r="O46"/>
      <c r="P46" s="660">
        <v>1.6199999999999999E-2</v>
      </c>
      <c r="Q46" s="878">
        <v>9.4999999999999998E-3</v>
      </c>
      <c r="R46" s="2"/>
      <c r="V46" s="790"/>
      <c r="W46" s="790"/>
      <c r="X46" s="790"/>
      <c r="Y46" s="762"/>
      <c r="Z46" s="762"/>
    </row>
    <row r="47" spans="1:33" ht="21.95" customHeight="1" x14ac:dyDescent="0.25">
      <c r="A47" s="50"/>
      <c r="B47" s="50"/>
      <c r="C47" s="51"/>
      <c r="D47" s="709"/>
      <c r="E47" s="22" t="s">
        <v>260</v>
      </c>
      <c r="F47" s="2">
        <v>116.06</v>
      </c>
      <c r="G47" s="78">
        <v>116.06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1857.7799999999988</v>
      </c>
      <c r="N47">
        <v>0</v>
      </c>
      <c r="O47"/>
      <c r="P47" s="660">
        <v>1.49E-2</v>
      </c>
      <c r="Q47" s="878">
        <v>9.4000000000000004E-3</v>
      </c>
      <c r="R47" s="2"/>
      <c r="W47" s="790"/>
      <c r="X47" s="790"/>
      <c r="Y47" s="762"/>
      <c r="Z47" s="762"/>
    </row>
    <row r="48" spans="1:33" ht="21.95" customHeight="1" x14ac:dyDescent="0.25">
      <c r="A48" s="51"/>
      <c r="B48" s="51"/>
      <c r="C48" s="51"/>
      <c r="D48" s="709"/>
      <c r="E48" s="22" t="s">
        <v>23</v>
      </c>
      <c r="F48" s="2">
        <v>39.18</v>
      </c>
      <c r="G48" s="78">
        <v>39.18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171.89999999999964</v>
      </c>
      <c r="N48">
        <v>0</v>
      </c>
      <c r="O48"/>
      <c r="P48" s="660">
        <v>0</v>
      </c>
      <c r="Q48" s="878">
        <v>1.14E-2</v>
      </c>
      <c r="R48" s="2"/>
      <c r="T48" s="48"/>
      <c r="V48" s="790"/>
      <c r="W48" s="790"/>
      <c r="X48" s="790"/>
      <c r="Y48" s="762"/>
      <c r="Z48" s="762"/>
    </row>
    <row r="49" spans="1:33" ht="21.95" customHeight="1" x14ac:dyDescent="0.25">
      <c r="A49" s="50"/>
      <c r="B49" s="51"/>
      <c r="C49" s="51"/>
      <c r="E49" s="22" t="s">
        <v>261</v>
      </c>
      <c r="F49" s="78">
        <v>48.75</v>
      </c>
      <c r="G49" s="78">
        <v>48.75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98.449999999999818</v>
      </c>
      <c r="N49">
        <v>0</v>
      </c>
      <c r="O49"/>
      <c r="P49" s="660">
        <v>1.11E-2</v>
      </c>
      <c r="Q49" s="878">
        <v>3.0999999999999999E-3</v>
      </c>
      <c r="R49" s="2"/>
      <c r="T49" s="48"/>
      <c r="U49" s="790"/>
      <c r="W49" s="790"/>
      <c r="X49" s="790"/>
      <c r="Y49" s="762"/>
      <c r="Z49" s="762"/>
    </row>
    <row r="50" spans="1:33" ht="21.95" customHeight="1" x14ac:dyDescent="0.25">
      <c r="A50" s="50"/>
      <c r="B50" s="51"/>
      <c r="C50" s="51"/>
      <c r="E50" s="22" t="s">
        <v>318</v>
      </c>
      <c r="F50" s="2">
        <v>13.58</v>
      </c>
      <c r="G50" s="78">
        <v>13.58</v>
      </c>
      <c r="H50">
        <v>0</v>
      </c>
      <c r="I50" s="2">
        <v>0</v>
      </c>
      <c r="J50" s="2">
        <v>0</v>
      </c>
      <c r="K50" s="2">
        <v>-1184.9399999999987</v>
      </c>
      <c r="L50" s="660">
        <v>0</v>
      </c>
      <c r="M50" s="2">
        <v>98.479999999995925</v>
      </c>
      <c r="N50">
        <v>0</v>
      </c>
      <c r="O50"/>
      <c r="P50" s="660">
        <v>0</v>
      </c>
      <c r="Q50" s="878">
        <v>2.06E-2</v>
      </c>
      <c r="R50" s="2">
        <v>42.4375</v>
      </c>
      <c r="T50" s="48"/>
      <c r="U50" s="790"/>
      <c r="V50" s="790"/>
      <c r="W50" s="790"/>
      <c r="X50" s="790"/>
      <c r="Y50" s="762"/>
      <c r="Z50" s="660"/>
    </row>
    <row r="51" spans="1:33" ht="21.95" customHeight="1" x14ac:dyDescent="0.25">
      <c r="A51" s="50"/>
      <c r="B51" s="50"/>
      <c r="C51" s="51"/>
      <c r="D51" s="709"/>
      <c r="E51" s="22" t="s">
        <v>36</v>
      </c>
      <c r="F51" s="2">
        <v>48.52</v>
      </c>
      <c r="G51" s="78">
        <v>48.52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117.73999999999978</v>
      </c>
      <c r="N51">
        <v>0</v>
      </c>
      <c r="O51"/>
      <c r="P51" s="660">
        <v>0</v>
      </c>
      <c r="Q51" s="878">
        <v>-6.7999999999999996E-3</v>
      </c>
      <c r="R51" s="2"/>
      <c r="V51" s="2"/>
      <c r="W51" s="789"/>
      <c r="X51" s="789"/>
      <c r="Y51" s="2"/>
      <c r="Z51" s="762"/>
    </row>
    <row r="52" spans="1:33" ht="21.95" customHeight="1" x14ac:dyDescent="0.25">
      <c r="A52" s="50"/>
      <c r="B52" s="50"/>
      <c r="C52" s="51"/>
      <c r="D52" s="709"/>
      <c r="E52" s="22" t="s">
        <v>1358</v>
      </c>
      <c r="F52" s="2">
        <v>47.34</v>
      </c>
      <c r="G52" s="78">
        <v>47.34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264.92000000000007</v>
      </c>
      <c r="N52">
        <v>0</v>
      </c>
      <c r="O52"/>
      <c r="P52" s="660">
        <v>3.4200000000000001E-2</v>
      </c>
      <c r="Q52" s="878">
        <v>0</v>
      </c>
      <c r="R52" s="2"/>
      <c r="U52" s="790"/>
      <c r="V52" s="790"/>
      <c r="W52" s="790"/>
      <c r="X52" s="790"/>
      <c r="Y52" s="762"/>
      <c r="Z52" s="762"/>
      <c r="AA52" s="2"/>
      <c r="AB52"/>
      <c r="AC52"/>
      <c r="AD52"/>
      <c r="AE52"/>
      <c r="AF52"/>
      <c r="AG52"/>
    </row>
    <row r="53" spans="1:33" ht="21.95" customHeight="1" x14ac:dyDescent="0.25">
      <c r="A53" s="51"/>
      <c r="B53" s="152"/>
      <c r="C53" s="272"/>
      <c r="D53" s="709"/>
      <c r="E53" s="22" t="s">
        <v>292</v>
      </c>
      <c r="F53" s="2">
        <v>47.99</v>
      </c>
      <c r="G53" s="78">
        <v>47.99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910.79999999999927</v>
      </c>
      <c r="N53">
        <v>0</v>
      </c>
      <c r="O53"/>
      <c r="P53" s="660">
        <v>2.87E-2</v>
      </c>
      <c r="Q53" s="878">
        <v>2.0400000000000001E-2</v>
      </c>
      <c r="R53" s="2"/>
      <c r="U53" s="789"/>
      <c r="W53" s="790"/>
      <c r="X53" s="790"/>
      <c r="Y53" s="762"/>
      <c r="Z53" s="762"/>
      <c r="AA53" s="2"/>
      <c r="AB53"/>
      <c r="AC53"/>
      <c r="AD53"/>
      <c r="AE53"/>
      <c r="AF53"/>
      <c r="AG53"/>
    </row>
    <row r="54" spans="1:33" ht="21.95" customHeight="1" x14ac:dyDescent="0.25">
      <c r="A54" s="50"/>
      <c r="B54" s="50"/>
      <c r="C54" s="51"/>
      <c r="D54" s="709"/>
      <c r="E54" s="22" t="s">
        <v>670</v>
      </c>
      <c r="F54" s="2">
        <v>25.24</v>
      </c>
      <c r="G54" s="78">
        <v>25.24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557.94000000000005</v>
      </c>
      <c r="N54">
        <v>0</v>
      </c>
      <c r="O54"/>
      <c r="P54" s="660">
        <v>4.0599999999999997E-2</v>
      </c>
      <c r="Q54" s="878">
        <v>5.4999999999999997E-3</v>
      </c>
      <c r="R54" s="2"/>
      <c r="W54" s="790"/>
      <c r="X54" s="790"/>
      <c r="Y54" s="762"/>
      <c r="Z54" s="762"/>
    </row>
    <row r="55" spans="1:33" ht="21.95" customHeight="1" x14ac:dyDescent="0.25">
      <c r="A55" s="50"/>
      <c r="B55" s="51"/>
      <c r="C55" s="51"/>
      <c r="D55" s="709"/>
      <c r="E55" s="22" t="s">
        <v>242</v>
      </c>
      <c r="F55" s="2">
        <v>63.1</v>
      </c>
      <c r="G55" s="78">
        <v>63.1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329.74000000000069</v>
      </c>
      <c r="N55">
        <v>0</v>
      </c>
      <c r="O55"/>
      <c r="P55" s="660">
        <v>0</v>
      </c>
      <c r="Q55" s="878">
        <v>5.0000000000000001E-4</v>
      </c>
      <c r="R55" s="2"/>
      <c r="T55" s="48"/>
      <c r="V55" s="790"/>
      <c r="W55" s="790"/>
      <c r="X55" s="790"/>
      <c r="Y55" s="762"/>
      <c r="Z55" s="762"/>
    </row>
    <row r="56" spans="1:33" ht="21.95" customHeight="1" x14ac:dyDescent="0.25">
      <c r="A56" s="50"/>
      <c r="B56" s="51"/>
      <c r="C56" s="51"/>
      <c r="D56" s="709"/>
      <c r="E56" s="22" t="s">
        <v>649</v>
      </c>
      <c r="F56" s="2">
        <v>19.68</v>
      </c>
      <c r="G56" s="78">
        <v>19.68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309.26000000000022</v>
      </c>
      <c r="N56">
        <v>0</v>
      </c>
      <c r="O56"/>
      <c r="P56" s="660">
        <v>8.8000000000000005E-3</v>
      </c>
      <c r="Q56" s="878">
        <v>6.0000000000000001E-3</v>
      </c>
      <c r="R56" s="2"/>
      <c r="U56" s="789"/>
      <c r="W56" s="790"/>
      <c r="X56" s="790"/>
      <c r="Y56" s="762"/>
      <c r="Z56" s="762"/>
      <c r="AA56" s="2"/>
      <c r="AB56"/>
      <c r="AC56"/>
      <c r="AD56"/>
      <c r="AE56"/>
      <c r="AF56"/>
      <c r="AG56"/>
    </row>
    <row r="57" spans="1:33" ht="21.95" customHeight="1" x14ac:dyDescent="0.25">
      <c r="A57" s="50"/>
      <c r="B57" s="50"/>
      <c r="C57" s="51"/>
      <c r="D57" s="709"/>
      <c r="E57" s="22" t="s">
        <v>712</v>
      </c>
      <c r="F57" s="2">
        <v>237.55</v>
      </c>
      <c r="G57" s="78">
        <v>237.55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843.18000000000029</v>
      </c>
      <c r="N57">
        <v>0</v>
      </c>
      <c r="O57"/>
      <c r="P57" s="660">
        <v>2.8E-3</v>
      </c>
      <c r="Q57" s="878">
        <v>1.3899999999999999E-2</v>
      </c>
      <c r="R57" s="2"/>
      <c r="V57" s="790"/>
      <c r="W57" s="790"/>
      <c r="X57" s="790"/>
      <c r="Y57" s="762"/>
      <c r="Z57" s="762"/>
      <c r="AA57" s="2"/>
      <c r="AB57"/>
      <c r="AC57"/>
      <c r="AD57"/>
      <c r="AE57"/>
      <c r="AF57"/>
      <c r="AG57"/>
    </row>
    <row r="58" spans="1:33" ht="21.95" customHeight="1" x14ac:dyDescent="0.25">
      <c r="A58" s="50"/>
      <c r="B58" s="51"/>
      <c r="C58" s="51"/>
      <c r="D58" s="709"/>
      <c r="E58" s="22" t="s">
        <v>1283</v>
      </c>
      <c r="F58" s="2">
        <v>17.54</v>
      </c>
      <c r="G58" s="78">
        <v>17.54</v>
      </c>
      <c r="H58">
        <v>0</v>
      </c>
      <c r="I58" s="2">
        <v>0</v>
      </c>
      <c r="J58" s="2">
        <v>0</v>
      </c>
      <c r="K58" s="2">
        <v>863.92000000000007</v>
      </c>
      <c r="L58" s="660">
        <v>0</v>
      </c>
      <c r="M58" s="2">
        <v>863.92000000000007</v>
      </c>
      <c r="N58">
        <v>0</v>
      </c>
      <c r="O58"/>
      <c r="P58" s="660">
        <v>0</v>
      </c>
      <c r="Q58" s="878">
        <v>-5.1000000000000004E-3</v>
      </c>
      <c r="R58" s="2"/>
      <c r="V58" s="2"/>
      <c r="W58" s="789"/>
      <c r="X58" s="789"/>
      <c r="Y58" s="762"/>
      <c r="Z58" s="762"/>
    </row>
    <row r="59" spans="1:33" ht="21.95" customHeight="1" x14ac:dyDescent="0.25">
      <c r="A59" s="50"/>
      <c r="B59" s="50"/>
      <c r="C59" s="51"/>
      <c r="E59" s="22" t="s">
        <v>1280</v>
      </c>
      <c r="F59" s="2">
        <v>42.11</v>
      </c>
      <c r="G59" s="78">
        <v>42.11</v>
      </c>
      <c r="H59">
        <v>0</v>
      </c>
      <c r="I59" s="2">
        <v>0</v>
      </c>
      <c r="J59" s="2">
        <v>0</v>
      </c>
      <c r="K59" s="2">
        <v>1589.75</v>
      </c>
      <c r="L59" s="660">
        <v>0</v>
      </c>
      <c r="M59" s="2">
        <v>1589.75</v>
      </c>
      <c r="N59">
        <v>0</v>
      </c>
      <c r="O59"/>
      <c r="P59" s="660">
        <v>1.1754927570648303E-3</v>
      </c>
      <c r="Q59" s="878">
        <v>1.2999999999999999E-3</v>
      </c>
      <c r="R59" s="2"/>
      <c r="W59" s="790"/>
      <c r="X59" s="790"/>
      <c r="Y59" s="762"/>
      <c r="Z59" s="790"/>
    </row>
    <row r="60" spans="1:33" ht="21.95" customHeight="1" x14ac:dyDescent="0.25">
      <c r="A60" s="50"/>
      <c r="B60" s="50"/>
      <c r="C60" s="51"/>
      <c r="E60" s="22" t="s">
        <v>1333</v>
      </c>
      <c r="F60" s="2">
        <v>52.4</v>
      </c>
      <c r="G60" s="78">
        <v>52.4</v>
      </c>
      <c r="H60">
        <v>0</v>
      </c>
      <c r="I60" s="2">
        <v>0</v>
      </c>
      <c r="J60" s="2">
        <v>0</v>
      </c>
      <c r="K60" s="2">
        <v>-0.63999999999987267</v>
      </c>
      <c r="L60" s="660">
        <v>0</v>
      </c>
      <c r="M60" s="2">
        <v>-0.63999999999987267</v>
      </c>
      <c r="N60">
        <v>0</v>
      </c>
      <c r="O60"/>
      <c r="P60" s="660">
        <v>1.6793893129770993E-2</v>
      </c>
      <c r="Q60" s="879">
        <v>1.2699999999999999E-2</v>
      </c>
      <c r="R60" s="2">
        <v>11.909090909090908</v>
      </c>
      <c r="T60" s="48"/>
      <c r="V60" s="790"/>
      <c r="W60" s="790"/>
      <c r="X60" s="790"/>
      <c r="Y60" s="762"/>
      <c r="Z60" s="762"/>
    </row>
    <row r="61" spans="1:33" ht="21.95" customHeight="1" x14ac:dyDescent="0.25">
      <c r="A61" s="50"/>
      <c r="B61" s="51"/>
      <c r="C61" s="51"/>
      <c r="E61" s="22" t="s">
        <v>757</v>
      </c>
      <c r="F61" s="2">
        <v>8.94</v>
      </c>
      <c r="G61" s="78">
        <v>8.94</v>
      </c>
      <c r="H61">
        <v>0</v>
      </c>
      <c r="I61" s="2">
        <v>0</v>
      </c>
      <c r="J61" s="2">
        <v>0</v>
      </c>
      <c r="K61" s="2">
        <v>-1141.8100000000013</v>
      </c>
      <c r="L61" s="660">
        <v>0</v>
      </c>
      <c r="M61" s="2">
        <v>-1141.8100000000013</v>
      </c>
      <c r="N61">
        <v>0</v>
      </c>
      <c r="O61"/>
      <c r="P61" s="660">
        <v>1.7897091722595081E-2</v>
      </c>
      <c r="Q61" s="878">
        <v>6.2E-2</v>
      </c>
      <c r="R61" s="2">
        <v>9.4105263157894736</v>
      </c>
      <c r="S61" s="782">
        <v>43337</v>
      </c>
      <c r="T61" s="48"/>
      <c r="U61" s="790"/>
      <c r="V61" s="762"/>
      <c r="W61" s="790"/>
      <c r="X61" s="790"/>
      <c r="Y61" s="762"/>
    </row>
    <row r="62" spans="1:33" ht="21.95" customHeight="1" x14ac:dyDescent="0.25">
      <c r="A62" s="50"/>
      <c r="B62" s="50"/>
      <c r="C62" s="51"/>
      <c r="D62" s="709"/>
      <c r="E62" s="22" t="s">
        <v>1327</v>
      </c>
      <c r="F62" s="2">
        <v>46.34</v>
      </c>
      <c r="G62" s="78">
        <v>46.34</v>
      </c>
      <c r="H62">
        <v>0</v>
      </c>
      <c r="I62" s="2">
        <v>0</v>
      </c>
      <c r="J62" s="2">
        <v>0</v>
      </c>
      <c r="K62" s="2">
        <v>229.9399999999996</v>
      </c>
      <c r="L62" s="660">
        <v>0</v>
      </c>
      <c r="M62" s="2">
        <v>229.9399999999996</v>
      </c>
      <c r="N62">
        <v>0</v>
      </c>
      <c r="O62" t="s">
        <v>1355</v>
      </c>
      <c r="P62" s="660">
        <v>2.4928787224859732E-2</v>
      </c>
      <c r="Q62" s="878">
        <v>2.4500000000000001E-2</v>
      </c>
      <c r="R62" s="2"/>
      <c r="V62" s="2"/>
      <c r="W62" s="789"/>
      <c r="X62" s="789"/>
      <c r="Y62" s="2"/>
      <c r="Z62" s="762"/>
    </row>
    <row r="63" spans="1:33" ht="21.95" customHeight="1" x14ac:dyDescent="0.25">
      <c r="A63" s="50"/>
      <c r="B63" s="50"/>
      <c r="C63" s="51"/>
      <c r="D63" s="709"/>
      <c r="E63" s="22" t="s">
        <v>1016</v>
      </c>
      <c r="F63" s="2">
        <v>51.63</v>
      </c>
      <c r="G63" s="78">
        <v>51.63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2.9052876234747237E-2</v>
      </c>
      <c r="Q63" s="878">
        <v>4.1999999999999997E-3</v>
      </c>
      <c r="R63" s="2"/>
      <c r="V63" s="790"/>
      <c r="W63" s="790"/>
      <c r="X63" s="790"/>
      <c r="Y63" s="762"/>
      <c r="Z63" s="762"/>
    </row>
    <row r="64" spans="1:33" ht="21.95" customHeight="1" x14ac:dyDescent="0.25">
      <c r="A64" s="50"/>
      <c r="B64" s="50"/>
      <c r="C64" s="51"/>
      <c r="E64" s="22" t="s">
        <v>193</v>
      </c>
      <c r="F64" s="2">
        <v>28.43</v>
      </c>
      <c r="G64" s="78">
        <v>28.43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1287</v>
      </c>
      <c r="P64" s="660">
        <v>1.969750263805839E-2</v>
      </c>
      <c r="Q64" s="878">
        <v>-3.3E-3</v>
      </c>
      <c r="R64" s="2">
        <v>13.701204819277107</v>
      </c>
      <c r="S64" s="782">
        <v>43358</v>
      </c>
      <c r="W64" s="790"/>
      <c r="X64" s="790"/>
      <c r="Y64" s="762"/>
      <c r="Z64" s="762"/>
    </row>
    <row r="65" spans="1:33" ht="21.95" customHeight="1" x14ac:dyDescent="0.25">
      <c r="A65" s="50"/>
      <c r="B65" s="50"/>
      <c r="C65" s="51"/>
      <c r="D65" s="709"/>
      <c r="E65" s="22" t="s">
        <v>194</v>
      </c>
      <c r="F65" s="2">
        <v>8.82</v>
      </c>
      <c r="G65" s="78">
        <v>8.82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878">
        <v>-2.0500000000000001E-2</v>
      </c>
      <c r="R65" s="2"/>
      <c r="V65" s="762"/>
      <c r="W65" s="790"/>
      <c r="X65" s="790"/>
      <c r="Y65" s="762"/>
      <c r="Z65" s="660"/>
    </row>
    <row r="66" spans="1:33" ht="21.95" customHeight="1" x14ac:dyDescent="0.25">
      <c r="A66" s="50"/>
      <c r="B66" s="50"/>
      <c r="C66" s="51"/>
      <c r="D66" s="709"/>
      <c r="E66" s="22" t="s">
        <v>264</v>
      </c>
      <c r="F66" s="2">
        <v>129.75</v>
      </c>
      <c r="G66" s="78">
        <v>129.75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/>
      <c r="P66" s="660">
        <v>2.5700000000000001E-2</v>
      </c>
      <c r="Q66" s="878">
        <v>1.49E-2</v>
      </c>
      <c r="R66" s="2">
        <v>15.979064039408868</v>
      </c>
      <c r="V66" s="790"/>
      <c r="W66" s="790"/>
      <c r="X66" s="790"/>
      <c r="Y66" s="762"/>
      <c r="Z66" s="762"/>
    </row>
    <row r="67" spans="1:33" ht="21.95" customHeight="1" x14ac:dyDescent="0.25">
      <c r="A67" s="50"/>
      <c r="B67" s="51"/>
      <c r="C67" s="51"/>
      <c r="D67" s="709"/>
      <c r="E67" s="22" t="s">
        <v>671</v>
      </c>
      <c r="F67" s="2">
        <v>284.11</v>
      </c>
      <c r="G67" s="78">
        <v>284.11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1133</v>
      </c>
      <c r="P67" s="660">
        <v>0</v>
      </c>
      <c r="Q67" s="878">
        <v>2.2499999999999999E-2</v>
      </c>
      <c r="R67" s="2">
        <v>29.014501633986931</v>
      </c>
      <c r="S67" s="782">
        <v>43324</v>
      </c>
      <c r="U67" s="790"/>
      <c r="W67" s="790"/>
      <c r="X67" s="790"/>
      <c r="Y67" s="762"/>
    </row>
    <row r="68" spans="1:33" ht="21.95" customHeight="1" x14ac:dyDescent="0.25">
      <c r="A68" s="50"/>
      <c r="B68" s="50"/>
      <c r="C68" s="51"/>
      <c r="D68" s="709"/>
      <c r="E68" s="22" t="s">
        <v>656</v>
      </c>
      <c r="F68" s="78">
        <v>159.41999999999999</v>
      </c>
      <c r="G68" s="78">
        <v>159.41999999999999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878">
        <v>1.29E-2</v>
      </c>
      <c r="R68" s="2">
        <v>23.82959641255605</v>
      </c>
      <c r="T68" s="48"/>
      <c r="W68" s="790"/>
      <c r="X68" s="790"/>
      <c r="Y68" s="762"/>
      <c r="Z68" s="660"/>
      <c r="AA68" s="2"/>
      <c r="AB68"/>
      <c r="AC68"/>
      <c r="AD68"/>
      <c r="AE68"/>
      <c r="AF68"/>
      <c r="AG68"/>
    </row>
    <row r="69" spans="1:33" ht="21.95" customHeight="1" x14ac:dyDescent="0.25">
      <c r="A69" s="50"/>
      <c r="B69" s="50"/>
      <c r="C69" s="51"/>
      <c r="D69" s="709"/>
      <c r="E69" s="22" t="s">
        <v>933</v>
      </c>
      <c r="F69" s="2">
        <v>70.64</v>
      </c>
      <c r="G69" s="78">
        <v>70.64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9.0600226500566258E-3</v>
      </c>
      <c r="Q69" s="878">
        <v>6.7000000000000002E-3</v>
      </c>
      <c r="R69" s="2">
        <v>9.5718157181571826</v>
      </c>
      <c r="T69" s="48"/>
      <c r="V69" s="762"/>
      <c r="W69" s="790"/>
      <c r="X69" s="790"/>
      <c r="Y69" s="762"/>
    </row>
    <row r="70" spans="1:33" ht="21.95" customHeight="1" x14ac:dyDescent="0.25">
      <c r="A70" s="51"/>
      <c r="B70" s="51"/>
      <c r="C70" s="51"/>
      <c r="D70" s="709"/>
      <c r="E70" s="22" t="s">
        <v>17</v>
      </c>
      <c r="F70" s="2">
        <v>0</v>
      </c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878">
        <v>0</v>
      </c>
      <c r="R70" s="2"/>
      <c r="W70" s="790"/>
      <c r="X70" s="790"/>
      <c r="Y70" s="762"/>
      <c r="Z70" s="762"/>
    </row>
    <row r="71" spans="1:33" ht="21.95" customHeight="1" x14ac:dyDescent="0.25">
      <c r="A71" s="50"/>
      <c r="B71" s="50"/>
      <c r="C71" s="51"/>
      <c r="D71" s="709"/>
      <c r="E71" s="22" t="s">
        <v>300</v>
      </c>
      <c r="F71" s="78">
        <v>152.80000000000001</v>
      </c>
      <c r="G71" s="78">
        <v>152.80000000000001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878">
        <v>1.83E-2</v>
      </c>
      <c r="R71" s="2"/>
      <c r="T71" s="48"/>
      <c r="W71" s="790"/>
      <c r="X71" s="790"/>
      <c r="Y71" s="762"/>
      <c r="Z71" s="762"/>
    </row>
    <row r="72" spans="1:33" ht="21.95" customHeight="1" x14ac:dyDescent="0.25">
      <c r="A72" s="51"/>
      <c r="B72" s="51"/>
      <c r="C72" s="51"/>
      <c r="D72" s="709"/>
      <c r="E72" s="22" t="s">
        <v>668</v>
      </c>
      <c r="F72" s="78">
        <v>47.46</v>
      </c>
      <c r="G72" s="78">
        <v>47.46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878">
        <v>2.1499999999999998E-2</v>
      </c>
      <c r="R72" s="2"/>
      <c r="T72" s="48"/>
      <c r="U72" s="790"/>
      <c r="W72" s="790"/>
      <c r="X72" s="790"/>
      <c r="Y72" s="762"/>
      <c r="Z72" s="762"/>
      <c r="AA72" s="2"/>
      <c r="AB72"/>
      <c r="AC72"/>
      <c r="AD72"/>
      <c r="AE72"/>
      <c r="AF72"/>
      <c r="AG72"/>
    </row>
    <row r="73" spans="1:33" ht="21.95" customHeight="1" x14ac:dyDescent="0.25">
      <c r="A73" s="152"/>
      <c r="B73" s="50"/>
      <c r="C73" s="51"/>
      <c r="D73" s="709"/>
      <c r="E73" s="22" t="s">
        <v>711</v>
      </c>
      <c r="F73" s="2">
        <v>71.709999999999994</v>
      </c>
      <c r="G73" s="78">
        <v>71.709999999999994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1277</v>
      </c>
      <c r="P73" s="660">
        <v>2.2312090363965979E-2</v>
      </c>
      <c r="Q73" s="878">
        <v>4.1000000000000003E-3</v>
      </c>
      <c r="R73" s="2">
        <v>12.001673640167363</v>
      </c>
      <c r="S73" s="782">
        <v>43317</v>
      </c>
      <c r="T73" s="48"/>
      <c r="V73" s="2"/>
      <c r="W73" s="789"/>
      <c r="X73" s="789"/>
      <c r="Y73" s="2"/>
      <c r="Z73" s="762"/>
    </row>
    <row r="74" spans="1:33" ht="21.95" customHeight="1" x14ac:dyDescent="0.25">
      <c r="A74" s="50"/>
      <c r="B74" s="50"/>
      <c r="C74" s="51"/>
      <c r="D74" s="709"/>
      <c r="E74" s="22" t="s">
        <v>710</v>
      </c>
      <c r="F74" s="2">
        <v>822.88</v>
      </c>
      <c r="G74" s="78">
        <v>822.88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878">
        <v>-8.0000000000000004E-4</v>
      </c>
      <c r="R74" s="2"/>
      <c r="V74" s="762"/>
      <c r="W74" s="790"/>
      <c r="X74" s="790"/>
      <c r="Y74" s="762"/>
      <c r="Z74" s="660"/>
    </row>
    <row r="75" spans="1:33" ht="21.95" customHeight="1" x14ac:dyDescent="0.25">
      <c r="A75" s="50"/>
      <c r="B75" s="50"/>
      <c r="C75" s="51"/>
      <c r="D75" s="709"/>
      <c r="E75" s="22" t="s">
        <v>920</v>
      </c>
      <c r="F75" s="78">
        <v>56.5</v>
      </c>
      <c r="G75" s="78">
        <v>56.5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t="s">
        <v>1253</v>
      </c>
      <c r="P75" s="660">
        <v>2.4424778761061944E-2</v>
      </c>
      <c r="Q75" s="878">
        <v>1.7600000000000001E-2</v>
      </c>
      <c r="R75" s="2">
        <v>12.84090909090909</v>
      </c>
      <c r="S75" s="782">
        <v>43314</v>
      </c>
      <c r="U75" s="790"/>
      <c r="V75" s="762"/>
      <c r="W75" s="790"/>
      <c r="X75" s="790"/>
      <c r="Y75" s="762"/>
    </row>
    <row r="76" spans="1:33" ht="21.95" customHeight="1" x14ac:dyDescent="0.25">
      <c r="A76" s="50"/>
      <c r="B76" s="50"/>
      <c r="C76" s="51"/>
      <c r="D76" s="709"/>
      <c r="E76" s="22" t="s">
        <v>892</v>
      </c>
      <c r="F76" s="2">
        <v>239.88</v>
      </c>
      <c r="G76" s="78">
        <v>239.88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878">
        <v>1.18E-2</v>
      </c>
      <c r="R76" s="2">
        <v>16.34</v>
      </c>
      <c r="U76"/>
      <c r="V76" s="762"/>
      <c r="W76" s="790"/>
      <c r="X76" s="790"/>
      <c r="Y76" s="762"/>
      <c r="Z76" s="660"/>
      <c r="AA76" s="2"/>
      <c r="AB76"/>
      <c r="AC76"/>
      <c r="AD76"/>
      <c r="AE76"/>
      <c r="AF76"/>
      <c r="AG76"/>
    </row>
    <row r="77" spans="1:33" ht="21.95" customHeight="1" x14ac:dyDescent="0.25">
      <c r="A77" s="50"/>
      <c r="B77" s="50"/>
      <c r="C77" s="51"/>
      <c r="D77" s="709"/>
      <c r="E77" s="22" t="s">
        <v>897</v>
      </c>
      <c r="F77" s="2">
        <v>73.099999999999994</v>
      </c>
      <c r="G77" s="78">
        <v>73.099999999999994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1.3132694938440492E-2</v>
      </c>
      <c r="Q77" s="878">
        <v>1.18E-2</v>
      </c>
      <c r="R77" s="2">
        <v>20.591549295774648</v>
      </c>
      <c r="V77" s="762"/>
      <c r="W77" s="790"/>
      <c r="X77" s="790"/>
      <c r="Y77" s="762"/>
      <c r="Z77" s="762"/>
    </row>
    <row r="78" spans="1:33" ht="21.95" customHeight="1" x14ac:dyDescent="0.25">
      <c r="A78" s="50"/>
      <c r="B78" s="50"/>
      <c r="C78" s="51"/>
      <c r="D78" s="709"/>
      <c r="E78" s="22" t="s">
        <v>192</v>
      </c>
      <c r="F78" s="2">
        <v>76.040000000000006</v>
      </c>
      <c r="G78" s="78">
        <v>76.040000000000006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/>
      <c r="P78" s="660">
        <v>1.29E-2</v>
      </c>
      <c r="Q78" s="878">
        <v>1.12E-2</v>
      </c>
      <c r="R78" s="2"/>
      <c r="T78" s="48"/>
      <c r="W78" s="790"/>
      <c r="X78" s="790"/>
      <c r="Y78" s="762"/>
      <c r="Z78" s="762"/>
    </row>
    <row r="79" spans="1:33" ht="21.95" customHeight="1" x14ac:dyDescent="0.25">
      <c r="A79" s="50"/>
      <c r="B79" s="50"/>
      <c r="C79" s="51"/>
      <c r="E79" s="22" t="s">
        <v>219</v>
      </c>
      <c r="F79" s="2">
        <v>50.53</v>
      </c>
      <c r="G79" s="78">
        <v>50.53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878">
        <v>4.4999999999999997E-3</v>
      </c>
      <c r="R79" s="2"/>
      <c r="W79" s="790"/>
      <c r="X79" s="790"/>
      <c r="Y79" s="762"/>
      <c r="Z79" s="762"/>
    </row>
    <row r="80" spans="1:33" ht="21.95" customHeight="1" x14ac:dyDescent="0.25">
      <c r="A80" s="50"/>
      <c r="B80" s="51"/>
      <c r="C80" s="51"/>
      <c r="E80" s="22" t="s">
        <v>798</v>
      </c>
      <c r="F80" s="2">
        <v>506.95</v>
      </c>
      <c r="G80" s="78">
        <v>506.95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/>
      <c r="P80" s="660">
        <v>0</v>
      </c>
      <c r="Q80" s="878">
        <v>1.7899999999999999E-2</v>
      </c>
      <c r="R80" s="2"/>
      <c r="U80" s="790"/>
      <c r="V80" s="2"/>
      <c r="W80" s="789"/>
      <c r="X80" s="789"/>
      <c r="Y80" s="2"/>
      <c r="Z80" s="762"/>
    </row>
    <row r="81" spans="1:33" ht="21.95" customHeight="1" x14ac:dyDescent="0.25">
      <c r="A81" s="50"/>
      <c r="B81" s="51"/>
      <c r="C81" s="51"/>
      <c r="D81" s="709"/>
      <c r="E81" s="22" t="s">
        <v>709</v>
      </c>
      <c r="F81" s="2">
        <v>79.760000000000005</v>
      </c>
      <c r="G81" s="78">
        <v>79.760000000000005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1183</v>
      </c>
      <c r="P81" s="660">
        <v>0</v>
      </c>
      <c r="Q81" s="878">
        <v>7.7000000000000002E-3</v>
      </c>
      <c r="R81" s="2">
        <v>19.525091799265606</v>
      </c>
      <c r="W81" s="790"/>
      <c r="X81" s="790"/>
      <c r="Y81" s="762"/>
      <c r="Z81" s="762"/>
    </row>
    <row r="82" spans="1:33" ht="21.95" customHeight="1" x14ac:dyDescent="0.25">
      <c r="A82" s="152"/>
      <c r="B82" s="50"/>
      <c r="C82" s="51"/>
      <c r="D82" s="709"/>
      <c r="E82" s="22" t="s">
        <v>34</v>
      </c>
      <c r="F82" s="78">
        <v>36.01</v>
      </c>
      <c r="G82" s="78">
        <v>36.01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878">
        <v>5.1000000000000004E-3</v>
      </c>
      <c r="R82" s="2"/>
      <c r="T82" s="48"/>
      <c r="U82" s="790"/>
      <c r="W82" s="790"/>
      <c r="X82" s="790"/>
      <c r="Y82" s="762"/>
      <c r="AA82" s="2"/>
      <c r="AB82"/>
      <c r="AC82"/>
      <c r="AD82"/>
      <c r="AE82"/>
      <c r="AF82"/>
      <c r="AG82"/>
    </row>
    <row r="83" spans="1:33" ht="21.95" customHeight="1" x14ac:dyDescent="0.25">
      <c r="A83" s="50"/>
      <c r="B83" s="51"/>
      <c r="C83" s="51"/>
      <c r="D83" s="709"/>
      <c r="E83" s="22" t="s">
        <v>171</v>
      </c>
      <c r="F83" s="2">
        <v>45.24</v>
      </c>
      <c r="G83" s="78">
        <v>45.24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878">
        <v>1.38E-2</v>
      </c>
      <c r="R83" s="2"/>
      <c r="U83"/>
      <c r="W83" s="790"/>
      <c r="X83" s="790"/>
      <c r="Y83" s="762"/>
      <c r="Z83" s="660"/>
    </row>
    <row r="84" spans="1:33" ht="21.95" customHeight="1" x14ac:dyDescent="0.25">
      <c r="A84" s="50"/>
      <c r="B84" s="50"/>
      <c r="C84" s="51"/>
      <c r="E84" s="22" t="s">
        <v>27</v>
      </c>
      <c r="F84" s="78">
        <v>48.93</v>
      </c>
      <c r="G84" s="78">
        <v>48.93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/>
      <c r="P84" s="660">
        <v>3.0200000000000001E-2</v>
      </c>
      <c r="Q84" s="878">
        <v>3.8999999999999998E-3</v>
      </c>
      <c r="R84" s="2"/>
      <c r="V84" s="2"/>
      <c r="W84" s="789"/>
      <c r="X84" s="789"/>
      <c r="Y84" s="2"/>
    </row>
    <row r="85" spans="1:33" ht="21.95" customHeight="1" x14ac:dyDescent="0.25">
      <c r="A85" s="50"/>
      <c r="B85" s="50"/>
      <c r="C85" s="51"/>
      <c r="D85" s="709"/>
      <c r="E85" s="22" t="s">
        <v>22</v>
      </c>
      <c r="F85" s="2">
        <v>51.27</v>
      </c>
      <c r="G85" s="78">
        <v>51.27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878">
        <v>3.0000000000000001E-3</v>
      </c>
      <c r="R85" s="2"/>
      <c r="T85" s="48"/>
      <c r="V85" s="790"/>
      <c r="W85" s="790"/>
      <c r="X85" s="790"/>
      <c r="Y85" s="762"/>
      <c r="Z85" s="762"/>
      <c r="AA85" s="2"/>
      <c r="AB85"/>
      <c r="AC85"/>
      <c r="AD85"/>
      <c r="AE85"/>
      <c r="AF85"/>
      <c r="AG85"/>
    </row>
    <row r="86" spans="1:33" ht="21.95" customHeight="1" x14ac:dyDescent="0.25">
      <c r="A86" s="50"/>
      <c r="B86" s="50"/>
      <c r="C86" s="51"/>
      <c r="D86" s="709"/>
      <c r="E86" s="22" t="s">
        <v>42</v>
      </c>
      <c r="F86" s="2">
        <v>153.21</v>
      </c>
      <c r="G86" s="78">
        <v>153.21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878">
        <v>1.0500000000000001E-2</v>
      </c>
      <c r="R86" s="2"/>
      <c r="T86" s="48"/>
      <c r="U86" s="790"/>
      <c r="W86" s="790"/>
      <c r="X86" s="790"/>
      <c r="Y86" s="762"/>
      <c r="Z86" s="762"/>
    </row>
    <row r="87" spans="1:33" ht="21.95" customHeight="1" x14ac:dyDescent="0.25">
      <c r="A87" s="50"/>
      <c r="B87" s="50"/>
      <c r="C87" s="50"/>
      <c r="D87" s="709"/>
      <c r="E87" s="22" t="s">
        <v>262</v>
      </c>
      <c r="F87" s="2">
        <v>46.19</v>
      </c>
      <c r="G87" s="78">
        <v>46.19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878">
        <v>9.2999999999999992E-3</v>
      </c>
      <c r="R87" s="2"/>
      <c r="T87" s="48"/>
      <c r="V87" s="762"/>
      <c r="W87" s="790"/>
      <c r="X87" s="790"/>
      <c r="Y87" s="762"/>
      <c r="Z87" s="762"/>
    </row>
    <row r="88" spans="1:33" ht="21.95" customHeight="1" x14ac:dyDescent="0.25">
      <c r="A88" s="50"/>
      <c r="B88" s="50"/>
      <c r="C88" s="51"/>
      <c r="D88" s="709"/>
      <c r="E88" s="22" t="s">
        <v>169</v>
      </c>
      <c r="F88" s="2">
        <v>70.02</v>
      </c>
      <c r="G88" s="78">
        <v>70.02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878">
        <v>-3.0000000000000001E-3</v>
      </c>
      <c r="R88" s="2"/>
      <c r="U88" s="790"/>
      <c r="V88" s="790"/>
      <c r="W88" s="790"/>
      <c r="X88" s="790"/>
      <c r="Y88" s="790"/>
      <c r="Z88" s="762"/>
    </row>
    <row r="89" spans="1:33" ht="21.95" customHeight="1" x14ac:dyDescent="0.25">
      <c r="A89" s="50"/>
      <c r="B89" s="50"/>
      <c r="C89" s="51"/>
      <c r="D89" s="709"/>
      <c r="E89" s="22" t="s">
        <v>8</v>
      </c>
      <c r="F89" s="2">
        <v>79.88</v>
      </c>
      <c r="G89" s="78">
        <v>79.88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878">
        <v>7.1999999999999998E-3</v>
      </c>
      <c r="R89" s="2"/>
      <c r="V89" s="2"/>
      <c r="W89" s="789"/>
      <c r="X89" s="789"/>
      <c r="Y89" s="2"/>
      <c r="Z89" s="790"/>
    </row>
    <row r="90" spans="1:33" ht="21.95" customHeight="1" x14ac:dyDescent="0.25">
      <c r="A90" s="51"/>
      <c r="B90" s="51"/>
      <c r="C90" s="51"/>
      <c r="D90" s="709"/>
      <c r="E90" s="22" t="s">
        <v>10</v>
      </c>
      <c r="F90" s="2">
        <v>28.55</v>
      </c>
      <c r="G90" s="78">
        <v>28.55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878">
        <v>-8.0000000000000004E-4</v>
      </c>
      <c r="R90" s="2"/>
      <c r="T90" s="48"/>
      <c r="U90" s="790"/>
      <c r="V90" s="2"/>
      <c r="W90" s="789"/>
      <c r="X90" s="789"/>
      <c r="Y90" s="2"/>
      <c r="Z90" s="762"/>
    </row>
    <row r="91" spans="1:33" ht="21.95" customHeight="1" x14ac:dyDescent="0.25">
      <c r="A91" s="50"/>
      <c r="B91" s="51"/>
      <c r="C91" s="51"/>
      <c r="D91" s="709"/>
      <c r="E91" s="22" t="s">
        <v>218</v>
      </c>
      <c r="F91" s="78">
        <v>44.4</v>
      </c>
      <c r="G91" s="78">
        <v>44.4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1171</v>
      </c>
      <c r="P91" s="660">
        <v>4.0899999999999999E-2</v>
      </c>
      <c r="Q91" s="878">
        <v>2.69E-2</v>
      </c>
      <c r="R91" s="2"/>
      <c r="U91"/>
      <c r="V91" s="762"/>
      <c r="W91" s="790"/>
      <c r="X91" s="790"/>
      <c r="Y91" s="762"/>
      <c r="Z91" s="762"/>
    </row>
    <row r="92" spans="1:33" ht="21.95" customHeight="1" x14ac:dyDescent="0.25">
      <c r="A92" s="51"/>
      <c r="B92" s="51"/>
      <c r="C92" s="51"/>
      <c r="D92" s="709"/>
      <c r="E92" s="22" t="s">
        <v>332</v>
      </c>
      <c r="F92" s="2">
        <v>69.61</v>
      </c>
      <c r="G92" s="78">
        <v>69.61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879">
        <v>1.61E-2</v>
      </c>
      <c r="R92" s="2">
        <v>13.259047619047619</v>
      </c>
      <c r="T92" s="48"/>
      <c r="U92" s="790"/>
      <c r="V92" s="790"/>
      <c r="W92" s="790"/>
      <c r="X92" s="790"/>
      <c r="Y92" s="762"/>
      <c r="Z92" s="762"/>
    </row>
    <row r="93" spans="1:33" ht="21.95" customHeight="1" x14ac:dyDescent="0.25">
      <c r="A93" s="50"/>
      <c r="B93" s="50"/>
      <c r="C93" s="51"/>
      <c r="D93" s="709"/>
      <c r="E93" s="22" t="s">
        <v>24</v>
      </c>
      <c r="F93" s="2">
        <v>0</v>
      </c>
      <c r="G93" s="78">
        <v>0</v>
      </c>
      <c r="H93">
        <v>0</v>
      </c>
      <c r="I93" s="2">
        <v>0</v>
      </c>
      <c r="J93" s="2">
        <v>0</v>
      </c>
      <c r="K93" s="2">
        <v>0</v>
      </c>
      <c r="L93" s="660"/>
      <c r="M93" s="2">
        <v>937.36999999999534</v>
      </c>
      <c r="N93">
        <v>0</v>
      </c>
      <c r="O93"/>
      <c r="P93" s="660">
        <v>0</v>
      </c>
      <c r="Q93" s="878">
        <v>1.9099999999999999E-2</v>
      </c>
      <c r="R93" s="2"/>
      <c r="W93" s="790"/>
      <c r="X93" s="790"/>
      <c r="Y93" s="762"/>
      <c r="Z93" s="762"/>
    </row>
    <row r="94" spans="1:33" ht="21.95" customHeight="1" x14ac:dyDescent="0.25">
      <c r="A94" s="50"/>
      <c r="B94" s="50"/>
      <c r="C94" s="51"/>
      <c r="D94" s="709"/>
      <c r="E94" s="22" t="s">
        <v>45</v>
      </c>
      <c r="F94" s="2">
        <v>83.45</v>
      </c>
      <c r="G94" s="78">
        <v>83.45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878">
        <v>7.4000000000000003E-3</v>
      </c>
      <c r="R94" s="2"/>
      <c r="U94" s="790"/>
      <c r="V94" s="790"/>
      <c r="W94" s="790"/>
      <c r="X94" s="790"/>
      <c r="Y94" s="762"/>
      <c r="Z94" s="762"/>
      <c r="AA94" s="2"/>
      <c r="AB94"/>
      <c r="AC94"/>
      <c r="AD94"/>
      <c r="AE94" s="2"/>
      <c r="AF94"/>
      <c r="AG94"/>
    </row>
    <row r="95" spans="1:33" ht="21.95" customHeight="1" x14ac:dyDescent="0.25">
      <c r="A95" s="50"/>
      <c r="B95" s="50"/>
      <c r="C95" s="51"/>
      <c r="D95" s="709"/>
      <c r="E95" s="22" t="s">
        <v>47</v>
      </c>
      <c r="F95" s="2">
        <v>163.58000000000001</v>
      </c>
      <c r="G95" s="78">
        <v>163.58000000000001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878">
        <v>1.04E-2</v>
      </c>
      <c r="R95" s="2"/>
      <c r="T95" s="48"/>
      <c r="W95" s="790"/>
      <c r="X95" s="790"/>
      <c r="Y95" s="762"/>
      <c r="Z95" s="762"/>
    </row>
    <row r="96" spans="1:33" ht="21.95" customHeight="1" x14ac:dyDescent="0.25">
      <c r="A96" s="50"/>
      <c r="B96" s="50"/>
      <c r="C96" s="51"/>
      <c r="D96" s="709"/>
      <c r="E96" s="22" t="s">
        <v>33</v>
      </c>
      <c r="F96" s="2">
        <v>250.57</v>
      </c>
      <c r="G96" s="78">
        <v>250.57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878">
        <v>2.7000000000000001E-3</v>
      </c>
      <c r="R96" s="2"/>
      <c r="T96" s="48"/>
      <c r="V96" s="762"/>
      <c r="W96" s="790"/>
      <c r="X96" s="790"/>
      <c r="Y96" s="762"/>
      <c r="Z96" s="762"/>
    </row>
    <row r="97" spans="1:26" ht="21.95" customHeight="1" x14ac:dyDescent="0.25">
      <c r="A97" s="50"/>
      <c r="B97" s="50"/>
      <c r="C97" s="51"/>
      <c r="D97" s="709"/>
      <c r="E97" s="22" t="s">
        <v>13</v>
      </c>
      <c r="F97" s="2">
        <v>80.069999999999993</v>
      </c>
      <c r="G97" s="78">
        <v>80.069999999999993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878">
        <v>6.7000000000000002E-3</v>
      </c>
      <c r="R97" s="2"/>
      <c r="T97" s="48"/>
      <c r="V97" s="790"/>
      <c r="W97" s="790"/>
      <c r="X97" s="790"/>
      <c r="Y97" s="762"/>
      <c r="Z97" s="762"/>
    </row>
    <row r="98" spans="1:26" ht="21.95" customHeight="1" x14ac:dyDescent="0.25">
      <c r="A98" s="50"/>
      <c r="B98" s="51"/>
      <c r="C98" s="51"/>
      <c r="D98" s="709"/>
      <c r="E98" s="22" t="s">
        <v>32</v>
      </c>
      <c r="F98" s="2">
        <v>48.56</v>
      </c>
      <c r="G98" s="78">
        <v>48.56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2.5123558484349256E-2</v>
      </c>
      <c r="Q98" s="878">
        <v>-5.5999999999999999E-3</v>
      </c>
      <c r="R98" s="2">
        <v>8.7891402714932116</v>
      </c>
      <c r="W98" s="790"/>
      <c r="X98" s="790"/>
      <c r="Y98" s="790"/>
      <c r="Z98" s="762"/>
    </row>
    <row r="99" spans="1:26" ht="21.95" customHeight="1" x14ac:dyDescent="0.25">
      <c r="A99" s="50"/>
      <c r="B99" s="50"/>
      <c r="C99" s="51"/>
      <c r="D99" s="709"/>
      <c r="E99" s="22" t="s">
        <v>63</v>
      </c>
      <c r="F99" s="2">
        <v>112.65</v>
      </c>
      <c r="G99" s="78">
        <v>112.65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878">
        <v>2.1899999999999999E-2</v>
      </c>
      <c r="R99" s="2"/>
      <c r="T99" s="48"/>
      <c r="V99" s="790"/>
      <c r="W99" s="790"/>
      <c r="X99" s="790"/>
      <c r="Y99" s="762"/>
      <c r="Z99" s="762"/>
    </row>
    <row r="100" spans="1:26" ht="21.95" customHeight="1" x14ac:dyDescent="0.25">
      <c r="A100" s="50"/>
      <c r="B100" s="51"/>
      <c r="C100" s="51"/>
      <c r="D100" s="709"/>
      <c r="E100" s="22" t="s">
        <v>9</v>
      </c>
      <c r="F100" s="2">
        <v>2.61</v>
      </c>
      <c r="G100" s="78">
        <v>2.61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878">
        <v>2.5899999999999999E-2</v>
      </c>
      <c r="R100" s="2"/>
      <c r="T100" s="48"/>
      <c r="U100"/>
      <c r="V100" s="790"/>
      <c r="W100" s="790"/>
      <c r="X100" s="790"/>
      <c r="Y100" s="762"/>
    </row>
    <row r="101" spans="1:26" ht="21.95" customHeight="1" x14ac:dyDescent="0.25">
      <c r="A101" s="60"/>
      <c r="B101" s="61"/>
      <c r="C101" s="60"/>
      <c r="D101" s="709"/>
      <c r="E101" s="22" t="s">
        <v>55</v>
      </c>
      <c r="F101" s="2">
        <v>68.16</v>
      </c>
      <c r="G101" s="78">
        <v>68.16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1170</v>
      </c>
      <c r="P101" s="660">
        <v>3.0516431924882632E-2</v>
      </c>
      <c r="Q101" s="878">
        <v>1.0800000000000001E-2</v>
      </c>
      <c r="R101" s="2">
        <v>10.551083591331269</v>
      </c>
      <c r="V101" s="2"/>
      <c r="W101" s="789"/>
      <c r="X101" s="789"/>
      <c r="Y101" s="2"/>
      <c r="Z101" s="790"/>
    </row>
    <row r="102" spans="1:26" ht="21.95" customHeight="1" x14ac:dyDescent="0.25">
      <c r="A102" s="50"/>
      <c r="B102" s="50"/>
      <c r="C102" s="51"/>
      <c r="D102" s="709"/>
      <c r="E102" s="22" t="s">
        <v>53</v>
      </c>
      <c r="F102" s="2">
        <v>76.25</v>
      </c>
      <c r="G102" s="78">
        <v>76.25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8">
        <v>2.2599999999999999E-2</v>
      </c>
      <c r="R102" s="2"/>
      <c r="U102" s="790"/>
      <c r="V102" s="790"/>
      <c r="W102" s="790"/>
      <c r="X102" s="790"/>
      <c r="Y102" s="790"/>
      <c r="Z102"/>
    </row>
    <row r="103" spans="1:26" ht="21.95" customHeight="1" x14ac:dyDescent="0.25">
      <c r="A103" s="50"/>
      <c r="B103" s="51"/>
      <c r="C103" s="51"/>
      <c r="E103" s="22" t="s">
        <v>56</v>
      </c>
      <c r="F103" s="2">
        <v>37.18</v>
      </c>
      <c r="G103" s="78">
        <v>37.18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8">
        <v>-1.3899999999999999E-2</v>
      </c>
      <c r="R103" s="2"/>
    </row>
    <row r="104" spans="1:26" ht="21.95" customHeight="1" x14ac:dyDescent="0.25">
      <c r="A104" s="50"/>
      <c r="B104" s="50"/>
      <c r="C104" s="51"/>
      <c r="E104" s="22" t="s">
        <v>0</v>
      </c>
      <c r="F104" s="2">
        <v>240</v>
      </c>
      <c r="G104" s="78">
        <v>240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8">
        <v>6.4999999999999997E-3</v>
      </c>
      <c r="R104" s="2"/>
    </row>
    <row r="105" spans="1:26" ht="21.95" customHeight="1" x14ac:dyDescent="0.25">
      <c r="A105" s="50"/>
      <c r="B105" s="51"/>
      <c r="C105" s="51"/>
      <c r="E105" s="22" t="s">
        <v>39</v>
      </c>
      <c r="F105" s="2">
        <v>41.59</v>
      </c>
      <c r="G105" s="78">
        <v>41.59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8">
        <v>1.55E-2</v>
      </c>
      <c r="R105" s="2"/>
    </row>
    <row r="106" spans="1:26" ht="21.95" customHeight="1" x14ac:dyDescent="0.25">
      <c r="A106" s="50"/>
      <c r="B106" s="50"/>
      <c r="C106" s="51"/>
      <c r="E106" s="22" t="s">
        <v>54</v>
      </c>
      <c r="F106" s="2">
        <v>109.95</v>
      </c>
      <c r="G106" s="78">
        <v>109.95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8">
        <v>9.7999999999999997E-3</v>
      </c>
      <c r="R106" s="2"/>
    </row>
    <row r="107" spans="1:26" ht="21.95" customHeight="1" x14ac:dyDescent="0.25">
      <c r="A107" s="50"/>
      <c r="B107" s="51"/>
      <c r="C107" s="51"/>
      <c r="E107" s="22" t="s">
        <v>51</v>
      </c>
      <c r="F107" s="2">
        <v>247.67</v>
      </c>
      <c r="G107" s="78">
        <v>247.67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8">
        <v>1.01E-2</v>
      </c>
      <c r="R107" s="2"/>
    </row>
    <row r="108" spans="1:26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896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95" priority="760">
      <formula>$H2=0</formula>
    </cfRule>
  </conditionalFormatting>
  <conditionalFormatting sqref="K109:K200">
    <cfRule type="expression" dxfId="3894" priority="761">
      <formula>$J109=0</formula>
    </cfRule>
  </conditionalFormatting>
  <conditionalFormatting sqref="K109:K458">
    <cfRule type="expression" dxfId="3893" priority="802">
      <formula>$J109&lt;0</formula>
    </cfRule>
  </conditionalFormatting>
  <conditionalFormatting sqref="E59">
    <cfRule type="expression" dxfId="3892" priority="731">
      <formula>$H59=0</formula>
    </cfRule>
  </conditionalFormatting>
  <conditionalFormatting sqref="E5">
    <cfRule type="expression" dxfId="3891" priority="709">
      <formula>$H5=0</formula>
    </cfRule>
  </conditionalFormatting>
  <conditionalFormatting sqref="E60">
    <cfRule type="expression" dxfId="3890" priority="687">
      <formula>$H60=0</formula>
    </cfRule>
  </conditionalFormatting>
  <conditionalFormatting sqref="E62">
    <cfRule type="expression" dxfId="3889" priority="676">
      <formula>$H62=0</formula>
    </cfRule>
  </conditionalFormatting>
  <conditionalFormatting sqref="E61">
    <cfRule type="expression" dxfId="3888" priority="665">
      <formula>$H61=0</formula>
    </cfRule>
  </conditionalFormatting>
  <conditionalFormatting sqref="E8">
    <cfRule type="expression" dxfId="3887" priority="650">
      <formula>$H8=0</formula>
    </cfRule>
  </conditionalFormatting>
  <conditionalFormatting sqref="E63">
    <cfRule type="expression" dxfId="3886" priority="640">
      <formula>$H63=0</formula>
    </cfRule>
  </conditionalFormatting>
  <conditionalFormatting sqref="E20">
    <cfRule type="expression" dxfId="3885" priority="630">
      <formula>$H20=0</formula>
    </cfRule>
  </conditionalFormatting>
  <conditionalFormatting sqref="E64">
    <cfRule type="expression" dxfId="3884" priority="621">
      <formula>$H64=0</formula>
    </cfRule>
  </conditionalFormatting>
  <conditionalFormatting sqref="E65">
    <cfRule type="expression" dxfId="3883" priority="614">
      <formula>$H65=0</formula>
    </cfRule>
  </conditionalFormatting>
  <conditionalFormatting sqref="E11">
    <cfRule type="expression" dxfId="3882" priority="605">
      <formula>$H11=0</formula>
    </cfRule>
  </conditionalFormatting>
  <conditionalFormatting sqref="E9">
    <cfRule type="expression" dxfId="3881" priority="598">
      <formula>$H9=0</formula>
    </cfRule>
  </conditionalFormatting>
  <conditionalFormatting sqref="E66">
    <cfRule type="expression" dxfId="3880" priority="589">
      <formula>$H66=0</formula>
    </cfRule>
  </conditionalFormatting>
  <conditionalFormatting sqref="E10">
    <cfRule type="expression" dxfId="3879" priority="580">
      <formula>$H10=0</formula>
    </cfRule>
  </conditionalFormatting>
  <conditionalFormatting sqref="E26:E28 E30 E45:E49 E36:E43">
    <cfRule type="expression" dxfId="3878" priority="576">
      <formula>$H26=0</formula>
    </cfRule>
  </conditionalFormatting>
  <conditionalFormatting sqref="E29">
    <cfRule type="expression" dxfId="3877" priority="575">
      <formula>$H29=0</formula>
    </cfRule>
  </conditionalFormatting>
  <conditionalFormatting sqref="E31">
    <cfRule type="expression" dxfId="3876" priority="574">
      <formula>$H31=0</formula>
    </cfRule>
  </conditionalFormatting>
  <conditionalFormatting sqref="E32">
    <cfRule type="expression" dxfId="3875" priority="573">
      <formula>$H32=0</formula>
    </cfRule>
  </conditionalFormatting>
  <conditionalFormatting sqref="E44">
    <cfRule type="expression" dxfId="3874" priority="572">
      <formula>$H44=0</formula>
    </cfRule>
  </conditionalFormatting>
  <conditionalFormatting sqref="E35">
    <cfRule type="expression" dxfId="3873" priority="571">
      <formula>$H35=0</formula>
    </cfRule>
  </conditionalFormatting>
  <conditionalFormatting sqref="E33">
    <cfRule type="expression" dxfId="3872" priority="570">
      <formula>$H33=0</formula>
    </cfRule>
  </conditionalFormatting>
  <conditionalFormatting sqref="E34">
    <cfRule type="expression" dxfId="3871" priority="569">
      <formula>$H34=0</formula>
    </cfRule>
  </conditionalFormatting>
  <conditionalFormatting sqref="E67">
    <cfRule type="expression" dxfId="3870" priority="565">
      <formula>$H67=0</formula>
    </cfRule>
  </conditionalFormatting>
  <conditionalFormatting sqref="E69:E70">
    <cfRule type="expression" dxfId="3869" priority="558">
      <formula>$H69=0</formula>
    </cfRule>
  </conditionalFormatting>
  <conditionalFormatting sqref="E68">
    <cfRule type="expression" dxfId="3868" priority="551">
      <formula>$H68=0</formula>
    </cfRule>
  </conditionalFormatting>
  <conditionalFormatting sqref="E69:E70">
    <cfRule type="expression" dxfId="3867" priority="543">
      <formula>$H69=0</formula>
    </cfRule>
  </conditionalFormatting>
  <conditionalFormatting sqref="E71">
    <cfRule type="expression" dxfId="3866" priority="536">
      <formula>$H71=0</formula>
    </cfRule>
  </conditionalFormatting>
  <conditionalFormatting sqref="E72">
    <cfRule type="expression" dxfId="3865" priority="513">
      <formula>$H72=0</formula>
    </cfRule>
  </conditionalFormatting>
  <conditionalFormatting sqref="E72">
    <cfRule type="expression" dxfId="3864" priority="505">
      <formula>$H72=0</formula>
    </cfRule>
  </conditionalFormatting>
  <conditionalFormatting sqref="E74">
    <cfRule type="expression" dxfId="3863" priority="498">
      <formula>$H74=0</formula>
    </cfRule>
  </conditionalFormatting>
  <conditionalFormatting sqref="E73">
    <cfRule type="expression" dxfId="3862" priority="491">
      <formula>$H73=0</formula>
    </cfRule>
  </conditionalFormatting>
  <conditionalFormatting sqref="E75">
    <cfRule type="expression" dxfId="3861" priority="474">
      <formula>$H75=0</formula>
    </cfRule>
  </conditionalFormatting>
  <conditionalFormatting sqref="E7">
    <cfRule type="expression" dxfId="3860" priority="466">
      <formula>$H7=0</formula>
    </cfRule>
  </conditionalFormatting>
  <conditionalFormatting sqref="E76">
    <cfRule type="expression" dxfId="3859" priority="450">
      <formula>$H76=0</formula>
    </cfRule>
  </conditionalFormatting>
  <conditionalFormatting sqref="E77">
    <cfRule type="expression" dxfId="3858" priority="437">
      <formula>$H77=0</formula>
    </cfRule>
  </conditionalFormatting>
  <conditionalFormatting sqref="E78">
    <cfRule type="expression" dxfId="3857" priority="423">
      <formula>$H78=0</formula>
    </cfRule>
  </conditionalFormatting>
  <conditionalFormatting sqref="E79">
    <cfRule type="expression" dxfId="3856" priority="411">
      <formula>$H79=0</formula>
    </cfRule>
  </conditionalFormatting>
  <conditionalFormatting sqref="E80">
    <cfRule type="expression" dxfId="3855" priority="401">
      <formula>$H80=0</formula>
    </cfRule>
  </conditionalFormatting>
  <conditionalFormatting sqref="E81">
    <cfRule type="expression" dxfId="3854" priority="391">
      <formula>$H81=0</formula>
    </cfRule>
  </conditionalFormatting>
  <conditionalFormatting sqref="E82">
    <cfRule type="expression" dxfId="3853" priority="381">
      <formula>$H82=0</formula>
    </cfRule>
  </conditionalFormatting>
  <conditionalFormatting sqref="E83">
    <cfRule type="expression" dxfId="3852" priority="371">
      <formula>$H83=0</formula>
    </cfRule>
  </conditionalFormatting>
  <conditionalFormatting sqref="E84">
    <cfRule type="expression" dxfId="3851" priority="361">
      <formula>$H84=0</formula>
    </cfRule>
  </conditionalFormatting>
  <conditionalFormatting sqref="E85">
    <cfRule type="expression" dxfId="3850" priority="350">
      <formula>$H85=0</formula>
    </cfRule>
  </conditionalFormatting>
  <conditionalFormatting sqref="R109:R1048576">
    <cfRule type="expression" dxfId="3849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48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47" priority="315">
      <formula>K3&gt;0</formula>
    </cfRule>
    <cfRule type="expression" dxfId="3846" priority="316">
      <formula>K3&lt;0</formula>
    </cfRule>
  </conditionalFormatting>
  <conditionalFormatting sqref="K2 K4 K6 K8 K10 K12 K14 K16 K18 K20 K22 K24 K26 K28 K30">
    <cfRule type="expression" dxfId="3845" priority="313">
      <formula>K2&gt;0</formula>
    </cfRule>
    <cfRule type="expression" dxfId="3844" priority="314">
      <formula>K2&lt;0</formula>
    </cfRule>
  </conditionalFormatting>
  <conditionalFormatting sqref="K23 K25 K27 K29">
    <cfRule type="expression" dxfId="3843" priority="311">
      <formula>K23&gt;0</formula>
    </cfRule>
    <cfRule type="expression" dxfId="3842" priority="312">
      <formula>K23&lt;0</formula>
    </cfRule>
  </conditionalFormatting>
  <conditionalFormatting sqref="K31 K33 K40 K35 K42 K37:K38">
    <cfRule type="expression" dxfId="3841" priority="309">
      <formula>K31&gt;0</formula>
    </cfRule>
    <cfRule type="expression" dxfId="3840" priority="310">
      <formula>K31&lt;0</formula>
    </cfRule>
  </conditionalFormatting>
  <conditionalFormatting sqref="K32 K39 K34 K41 K36 K43">
    <cfRule type="expression" dxfId="3839" priority="307">
      <formula>K32&gt;0</formula>
    </cfRule>
    <cfRule type="expression" dxfId="3838" priority="308">
      <formula>K32&lt;0</formula>
    </cfRule>
  </conditionalFormatting>
  <conditionalFormatting sqref="K45 K47 K49 K51 K53">
    <cfRule type="expression" dxfId="3837" priority="305">
      <formula>K45&gt;0</formula>
    </cfRule>
    <cfRule type="expression" dxfId="3836" priority="306">
      <formula>K45&lt;0</formula>
    </cfRule>
  </conditionalFormatting>
  <conditionalFormatting sqref="K46 K48 K50 K52">
    <cfRule type="expression" dxfId="3835" priority="303">
      <formula>K46&gt;0</formula>
    </cfRule>
    <cfRule type="expression" dxfId="3834" priority="304">
      <formula>K46&lt;0</formula>
    </cfRule>
  </conditionalFormatting>
  <conditionalFormatting sqref="K54 K56 K58 K60">
    <cfRule type="expression" dxfId="3833" priority="301">
      <formula>K54&gt;0</formula>
    </cfRule>
    <cfRule type="expression" dxfId="3832" priority="302">
      <formula>K54&lt;0</formula>
    </cfRule>
  </conditionalFormatting>
  <conditionalFormatting sqref="K55 K57 K59">
    <cfRule type="expression" dxfId="3831" priority="299">
      <formula>K55&gt;0</formula>
    </cfRule>
    <cfRule type="expression" dxfId="3830" priority="300">
      <formula>K55&lt;0</formula>
    </cfRule>
  </conditionalFormatting>
  <conditionalFormatting sqref="K68 K70 K72 K74">
    <cfRule type="expression" dxfId="3829" priority="297">
      <formula>K68&gt;0</formula>
    </cfRule>
    <cfRule type="expression" dxfId="3828" priority="298">
      <formula>K68&lt;0</formula>
    </cfRule>
  </conditionalFormatting>
  <conditionalFormatting sqref="K69 K71 K73">
    <cfRule type="expression" dxfId="3827" priority="295">
      <formula>K69&gt;0</formula>
    </cfRule>
    <cfRule type="expression" dxfId="3826" priority="296">
      <formula>K69&lt;0</formula>
    </cfRule>
  </conditionalFormatting>
  <conditionalFormatting sqref="K75 K77 K79 K81 K83">
    <cfRule type="expression" dxfId="3825" priority="293">
      <formula>K75&gt;0</formula>
    </cfRule>
    <cfRule type="expression" dxfId="3824" priority="294">
      <formula>K75&lt;0</formula>
    </cfRule>
  </conditionalFormatting>
  <conditionalFormatting sqref="K76 K78 K80 K82">
    <cfRule type="expression" dxfId="3823" priority="291">
      <formula>K76&gt;0</formula>
    </cfRule>
    <cfRule type="expression" dxfId="3822" priority="292">
      <formula>K76&lt;0</formula>
    </cfRule>
  </conditionalFormatting>
  <conditionalFormatting sqref="K82 K84 K88">
    <cfRule type="expression" dxfId="3821" priority="289">
      <formula>K82&gt;0</formula>
    </cfRule>
    <cfRule type="expression" dxfId="3820" priority="290">
      <formula>K82&lt;0</formula>
    </cfRule>
  </conditionalFormatting>
  <conditionalFormatting sqref="K83 K85">
    <cfRule type="expression" dxfId="3819" priority="287">
      <formula>K83&gt;0</formula>
    </cfRule>
    <cfRule type="expression" dxfId="3818" priority="288">
      <formula>K83&lt;0</formula>
    </cfRule>
  </conditionalFormatting>
  <conditionalFormatting sqref="M109:M200">
    <cfRule type="expression" dxfId="3817" priority="285">
      <formula>$J109=0</formula>
    </cfRule>
  </conditionalFormatting>
  <conditionalFormatting sqref="M109:M458">
    <cfRule type="expression" dxfId="3816" priority="286">
      <formula>$J109&lt;0</formula>
    </cfRule>
  </conditionalFormatting>
  <conditionalFormatting sqref="M3 M5 M7 M9 M11 M13 M15 M17 M19 M21">
    <cfRule type="expression" dxfId="3815" priority="283">
      <formula>M3&gt;0</formula>
    </cfRule>
    <cfRule type="expression" dxfId="3814" priority="284">
      <formula>M3&lt;0</formula>
    </cfRule>
  </conditionalFormatting>
  <conditionalFormatting sqref="M2 M4 M6 M8 M10 M12 M14 M16 M18 M20 M22 M24 M26 M28 M30">
    <cfRule type="expression" dxfId="3813" priority="281">
      <formula>M2&gt;0</formula>
    </cfRule>
    <cfRule type="expression" dxfId="3812" priority="282">
      <formula>M2&lt;0</formula>
    </cfRule>
  </conditionalFormatting>
  <conditionalFormatting sqref="M23 M25 M27 M29">
    <cfRule type="expression" dxfId="3811" priority="279">
      <formula>M23&gt;0</formula>
    </cfRule>
    <cfRule type="expression" dxfId="3810" priority="280">
      <formula>M23&lt;0</formula>
    </cfRule>
  </conditionalFormatting>
  <conditionalFormatting sqref="M31 M33 M40 M35 M42 M37:M38">
    <cfRule type="expression" dxfId="3809" priority="277">
      <formula>M31&gt;0</formula>
    </cfRule>
    <cfRule type="expression" dxfId="3808" priority="278">
      <formula>M31&lt;0</formula>
    </cfRule>
  </conditionalFormatting>
  <conditionalFormatting sqref="M32 M39 M34 M41 M36 M43">
    <cfRule type="expression" dxfId="3807" priority="275">
      <formula>M32&gt;0</formula>
    </cfRule>
    <cfRule type="expression" dxfId="3806" priority="276">
      <formula>M32&lt;0</formula>
    </cfRule>
  </conditionalFormatting>
  <conditionalFormatting sqref="M45 M47 M49 M51 M53">
    <cfRule type="expression" dxfId="3805" priority="273">
      <formula>M45&gt;0</formula>
    </cfRule>
    <cfRule type="expression" dxfId="3804" priority="274">
      <formula>M45&lt;0</formula>
    </cfRule>
  </conditionalFormatting>
  <conditionalFormatting sqref="M46 M48 M50 M52">
    <cfRule type="expression" dxfId="3803" priority="271">
      <formula>M46&gt;0</formula>
    </cfRule>
    <cfRule type="expression" dxfId="3802" priority="272">
      <formula>M46&lt;0</formula>
    </cfRule>
  </conditionalFormatting>
  <conditionalFormatting sqref="M54 M56 M58 M60">
    <cfRule type="expression" dxfId="3801" priority="269">
      <formula>M54&gt;0</formula>
    </cfRule>
    <cfRule type="expression" dxfId="3800" priority="270">
      <formula>M54&lt;0</formula>
    </cfRule>
  </conditionalFormatting>
  <conditionalFormatting sqref="M55 M57 M59 M61">
    <cfRule type="expression" dxfId="3799" priority="267">
      <formula>M55&gt;0</formula>
    </cfRule>
    <cfRule type="expression" dxfId="3798" priority="268">
      <formula>M55&lt;0</formula>
    </cfRule>
  </conditionalFormatting>
  <conditionalFormatting sqref="M68 M70 M72 M74">
    <cfRule type="expression" dxfId="3797" priority="265">
      <formula>M68&gt;0</formula>
    </cfRule>
    <cfRule type="expression" dxfId="3796" priority="266">
      <formula>M68&lt;0</formula>
    </cfRule>
  </conditionalFormatting>
  <conditionalFormatting sqref="M67 M69 M71 M73">
    <cfRule type="expression" dxfId="3795" priority="263">
      <formula>M67&gt;0</formula>
    </cfRule>
    <cfRule type="expression" dxfId="3794" priority="264">
      <formula>M67&lt;0</formula>
    </cfRule>
  </conditionalFormatting>
  <conditionalFormatting sqref="M75 M77 M79 M81 M83">
    <cfRule type="expression" dxfId="3793" priority="261">
      <formula>M75&gt;0</formula>
    </cfRule>
    <cfRule type="expression" dxfId="3792" priority="262">
      <formula>M75&lt;0</formula>
    </cfRule>
  </conditionalFormatting>
  <conditionalFormatting sqref="M76 M78 M80 M82">
    <cfRule type="expression" dxfId="3791" priority="259">
      <formula>M76&gt;0</formula>
    </cfRule>
    <cfRule type="expression" dxfId="3790" priority="260">
      <formula>M76&lt;0</formula>
    </cfRule>
  </conditionalFormatting>
  <conditionalFormatting sqref="M82 M84 M88">
    <cfRule type="expression" dxfId="3789" priority="257">
      <formula>M82&gt;0</formula>
    </cfRule>
    <cfRule type="expression" dxfId="3788" priority="258">
      <formula>M82&lt;0</formula>
    </cfRule>
  </conditionalFormatting>
  <conditionalFormatting sqref="M83 M85">
    <cfRule type="expression" dxfId="3787" priority="255">
      <formula>M83&gt;0</formula>
    </cfRule>
    <cfRule type="expression" dxfId="3786" priority="256">
      <formula>M83&lt;0</formula>
    </cfRule>
  </conditionalFormatting>
  <conditionalFormatting sqref="L109:L200">
    <cfRule type="expression" dxfId="3785" priority="253">
      <formula>$J109=0</formula>
    </cfRule>
  </conditionalFormatting>
  <conditionalFormatting sqref="L109:L458">
    <cfRule type="expression" dxfId="3784" priority="254">
      <formula>$J109&lt;0</formula>
    </cfRule>
  </conditionalFormatting>
  <conditionalFormatting sqref="L3 L5 L7 L9 L11 L13 L15 L17 L19 L21">
    <cfRule type="expression" dxfId="3783" priority="251">
      <formula>L3&gt;0</formula>
    </cfRule>
    <cfRule type="expression" dxfId="3782" priority="252">
      <formula>L3&lt;0</formula>
    </cfRule>
  </conditionalFormatting>
  <conditionalFormatting sqref="L2 L4 L6 L8 L10 L12 L14 L16 L18 L20 L22 L24 L26 L28 L30">
    <cfRule type="expression" dxfId="3781" priority="249">
      <formula>L2&gt;0</formula>
    </cfRule>
    <cfRule type="expression" dxfId="3780" priority="250">
      <formula>L2&lt;0</formula>
    </cfRule>
  </conditionalFormatting>
  <conditionalFormatting sqref="L23 L25 L27 L29">
    <cfRule type="expression" dxfId="3779" priority="247">
      <formula>L23&gt;0</formula>
    </cfRule>
    <cfRule type="expression" dxfId="3778" priority="248">
      <formula>L23&lt;0</formula>
    </cfRule>
  </conditionalFormatting>
  <conditionalFormatting sqref="L31 L33 L40 L35 L42 L37:L38">
    <cfRule type="expression" dxfId="3777" priority="245">
      <formula>L31&gt;0</formula>
    </cfRule>
    <cfRule type="expression" dxfId="3776" priority="246">
      <formula>L31&lt;0</formula>
    </cfRule>
  </conditionalFormatting>
  <conditionalFormatting sqref="L32 L39 L34 L41 L36 L43">
    <cfRule type="expression" dxfId="3775" priority="243">
      <formula>L32&gt;0</formula>
    </cfRule>
    <cfRule type="expression" dxfId="3774" priority="244">
      <formula>L32&lt;0</formula>
    </cfRule>
  </conditionalFormatting>
  <conditionalFormatting sqref="L45 L47 L49 L51 L53">
    <cfRule type="expression" dxfId="3773" priority="241">
      <formula>L45&gt;0</formula>
    </cfRule>
    <cfRule type="expression" dxfId="3772" priority="242">
      <formula>L45&lt;0</formula>
    </cfRule>
  </conditionalFormatting>
  <conditionalFormatting sqref="L46 L48 L50 L52">
    <cfRule type="expression" dxfId="3771" priority="239">
      <formula>L46&gt;0</formula>
    </cfRule>
    <cfRule type="expression" dxfId="3770" priority="240">
      <formula>L46&lt;0</formula>
    </cfRule>
  </conditionalFormatting>
  <conditionalFormatting sqref="L54 L56 L58 L60 L62">
    <cfRule type="expression" dxfId="3769" priority="237">
      <formula>L54&gt;0</formula>
    </cfRule>
    <cfRule type="expression" dxfId="3768" priority="238">
      <formula>L54&lt;0</formula>
    </cfRule>
  </conditionalFormatting>
  <conditionalFormatting sqref="L55 L57 L59 L61">
    <cfRule type="expression" dxfId="3767" priority="235">
      <formula>L55&gt;0</formula>
    </cfRule>
    <cfRule type="expression" dxfId="3766" priority="236">
      <formula>L55&lt;0</formula>
    </cfRule>
  </conditionalFormatting>
  <conditionalFormatting sqref="L66 L68 L70 L72 L74">
    <cfRule type="expression" dxfId="3765" priority="233">
      <formula>L66&gt;0</formula>
    </cfRule>
    <cfRule type="expression" dxfId="3764" priority="234">
      <formula>L66&lt;0</formula>
    </cfRule>
  </conditionalFormatting>
  <conditionalFormatting sqref="L58:L79">
    <cfRule type="expression" dxfId="3763" priority="231">
      <formula>L58&gt;0</formula>
    </cfRule>
    <cfRule type="expression" dxfId="3762" priority="232">
      <formula>L58&lt;0</formula>
    </cfRule>
  </conditionalFormatting>
  <conditionalFormatting sqref="L75 L77 L79 L81 L83">
    <cfRule type="expression" dxfId="3761" priority="229">
      <formula>L75&gt;0</formula>
    </cfRule>
    <cfRule type="expression" dxfId="3760" priority="230">
      <formula>L75&lt;0</formula>
    </cfRule>
  </conditionalFormatting>
  <conditionalFormatting sqref="L76 L78 L80 L82">
    <cfRule type="expression" dxfId="3759" priority="227">
      <formula>L76&gt;0</formula>
    </cfRule>
    <cfRule type="expression" dxfId="3758" priority="228">
      <formula>L76&lt;0</formula>
    </cfRule>
  </conditionalFormatting>
  <conditionalFormatting sqref="L82 L84 L88">
    <cfRule type="expression" dxfId="3757" priority="225">
      <formula>L82&gt;0</formula>
    </cfRule>
    <cfRule type="expression" dxfId="3756" priority="226">
      <formula>L82&lt;0</formula>
    </cfRule>
  </conditionalFormatting>
  <conditionalFormatting sqref="L83 L85">
    <cfRule type="expression" dxfId="3755" priority="223">
      <formula>L83&gt;0</formula>
    </cfRule>
    <cfRule type="expression" dxfId="3754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53" priority="220">
      <formula>M44&gt;0</formula>
    </cfRule>
    <cfRule type="expression" dxfId="3752" priority="221">
      <formula>M44&lt;0</formula>
    </cfRule>
  </conditionalFormatting>
  <conditionalFormatting sqref="M62:M66">
    <cfRule type="expression" dxfId="3751" priority="218">
      <formula>M62&gt;0</formula>
    </cfRule>
    <cfRule type="expression" dxfId="3750" priority="219">
      <formula>M62&lt;0</formula>
    </cfRule>
  </conditionalFormatting>
  <conditionalFormatting sqref="E86">
    <cfRule type="expression" dxfId="3749" priority="217">
      <formula>$H86=0</formula>
    </cfRule>
  </conditionalFormatting>
  <conditionalFormatting sqref="K86">
    <cfRule type="expression" dxfId="3748" priority="215">
      <formula>K86&gt;0</formula>
    </cfRule>
    <cfRule type="expression" dxfId="3747" priority="216">
      <formula>K86&lt;0</formula>
    </cfRule>
  </conditionalFormatting>
  <conditionalFormatting sqref="M86">
    <cfRule type="expression" dxfId="3746" priority="213">
      <formula>M86&gt;0</formula>
    </cfRule>
    <cfRule type="expression" dxfId="3745" priority="214">
      <formula>M86&lt;0</formula>
    </cfRule>
  </conditionalFormatting>
  <conditionalFormatting sqref="L86">
    <cfRule type="expression" dxfId="3744" priority="211">
      <formula>L86&gt;0</formula>
    </cfRule>
    <cfRule type="expression" dxfId="3743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42" priority="205">
      <formula>K61&gt;0</formula>
    </cfRule>
    <cfRule type="expression" dxfId="3741" priority="206">
      <formula>K61&lt;0</formula>
    </cfRule>
  </conditionalFormatting>
  <conditionalFormatting sqref="K44">
    <cfRule type="expression" dxfId="3740" priority="203">
      <formula>K44&gt;0</formula>
    </cfRule>
    <cfRule type="expression" dxfId="3739" priority="204">
      <formula>K44&lt;0</formula>
    </cfRule>
  </conditionalFormatting>
  <conditionalFormatting sqref="E87">
    <cfRule type="expression" dxfId="3738" priority="202">
      <formula>$H87=0</formula>
    </cfRule>
  </conditionalFormatting>
  <conditionalFormatting sqref="K87">
    <cfRule type="expression" dxfId="3737" priority="200">
      <formula>K87&gt;0</formula>
    </cfRule>
    <cfRule type="expression" dxfId="3736" priority="201">
      <formula>K87&lt;0</formula>
    </cfRule>
  </conditionalFormatting>
  <conditionalFormatting sqref="M87">
    <cfRule type="expression" dxfId="3735" priority="198">
      <formula>M87&gt;0</formula>
    </cfRule>
    <cfRule type="expression" dxfId="3734" priority="199">
      <formula>M87&lt;0</formula>
    </cfRule>
  </conditionalFormatting>
  <conditionalFormatting sqref="L87">
    <cfRule type="expression" dxfId="3733" priority="196">
      <formula>L87&gt;0</formula>
    </cfRule>
    <cfRule type="expression" dxfId="3732" priority="197">
      <formula>L87&lt;0</formula>
    </cfRule>
  </conditionalFormatting>
  <conditionalFormatting sqref="E88">
    <cfRule type="expression" dxfId="3731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30" priority="183">
      <formula>$H89=0</formula>
    </cfRule>
  </conditionalFormatting>
  <conditionalFormatting sqref="E90">
    <cfRule type="expression" dxfId="3729" priority="182">
      <formula>$H90=0</formula>
    </cfRule>
  </conditionalFormatting>
  <conditionalFormatting sqref="E91">
    <cfRule type="expression" dxfId="3728" priority="181">
      <formula>$H91=0</formula>
    </cfRule>
  </conditionalFormatting>
  <conditionalFormatting sqref="K89">
    <cfRule type="expression" dxfId="3727" priority="179">
      <formula>K89&gt;0</formula>
    </cfRule>
    <cfRule type="expression" dxfId="3726" priority="180">
      <formula>K89&lt;0</formula>
    </cfRule>
  </conditionalFormatting>
  <conditionalFormatting sqref="K90">
    <cfRule type="expression" dxfId="3725" priority="177">
      <formula>K90&gt;0</formula>
    </cfRule>
    <cfRule type="expression" dxfId="3724" priority="178">
      <formula>K90&lt;0</formula>
    </cfRule>
  </conditionalFormatting>
  <conditionalFormatting sqref="K89 K91">
    <cfRule type="expression" dxfId="3723" priority="175">
      <formula>K89&gt;0</formula>
    </cfRule>
    <cfRule type="expression" dxfId="3722" priority="176">
      <formula>K89&lt;0</formula>
    </cfRule>
  </conditionalFormatting>
  <conditionalFormatting sqref="M89">
    <cfRule type="expression" dxfId="3721" priority="173">
      <formula>M89&gt;0</formula>
    </cfRule>
    <cfRule type="expression" dxfId="3720" priority="174">
      <formula>M89&lt;0</formula>
    </cfRule>
  </conditionalFormatting>
  <conditionalFormatting sqref="M90">
    <cfRule type="expression" dxfId="3719" priority="171">
      <formula>M90&gt;0</formula>
    </cfRule>
    <cfRule type="expression" dxfId="3718" priority="172">
      <formula>M90&lt;0</formula>
    </cfRule>
  </conditionalFormatting>
  <conditionalFormatting sqref="M89 M91">
    <cfRule type="expression" dxfId="3717" priority="169">
      <formula>M89&gt;0</formula>
    </cfRule>
    <cfRule type="expression" dxfId="3716" priority="170">
      <formula>M89&lt;0</formula>
    </cfRule>
  </conditionalFormatting>
  <conditionalFormatting sqref="L89">
    <cfRule type="expression" dxfId="3715" priority="167">
      <formula>L89&gt;0</formula>
    </cfRule>
    <cfRule type="expression" dxfId="3714" priority="168">
      <formula>L89&lt;0</formula>
    </cfRule>
  </conditionalFormatting>
  <conditionalFormatting sqref="L90">
    <cfRule type="expression" dxfId="3713" priority="165">
      <formula>L90&gt;0</formula>
    </cfRule>
    <cfRule type="expression" dxfId="3712" priority="166">
      <formula>L90&lt;0</formula>
    </cfRule>
  </conditionalFormatting>
  <conditionalFormatting sqref="L89 L91">
    <cfRule type="expression" dxfId="3711" priority="163">
      <formula>L89&gt;0</formula>
    </cfRule>
    <cfRule type="expression" dxfId="3710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709" priority="161">
      <formula>$H92=0</formula>
    </cfRule>
  </conditionalFormatting>
  <conditionalFormatting sqref="K92">
    <cfRule type="expression" dxfId="3708" priority="159">
      <formula>K92&gt;0</formula>
    </cfRule>
    <cfRule type="expression" dxfId="3707" priority="160">
      <formula>K92&lt;0</formula>
    </cfRule>
  </conditionalFormatting>
  <conditionalFormatting sqref="M92">
    <cfRule type="expression" dxfId="3706" priority="157">
      <formula>M92&gt;0</formula>
    </cfRule>
    <cfRule type="expression" dxfId="3705" priority="158">
      <formula>M92&lt;0</formula>
    </cfRule>
  </conditionalFormatting>
  <conditionalFormatting sqref="L92">
    <cfRule type="expression" dxfId="3704" priority="155">
      <formula>L92&gt;0</formula>
    </cfRule>
    <cfRule type="expression" dxfId="3703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702" priority="152">
      <formula>$H93=0</formula>
    </cfRule>
  </conditionalFormatting>
  <conditionalFormatting sqref="K93">
    <cfRule type="expression" dxfId="3701" priority="150">
      <formula>K93&gt;0</formula>
    </cfRule>
    <cfRule type="expression" dxfId="3700" priority="151">
      <formula>K93&lt;0</formula>
    </cfRule>
  </conditionalFormatting>
  <conditionalFormatting sqref="M93">
    <cfRule type="expression" dxfId="3699" priority="148">
      <formula>M93&gt;0</formula>
    </cfRule>
    <cfRule type="expression" dxfId="3698" priority="149">
      <formula>M93&lt;0</formula>
    </cfRule>
  </conditionalFormatting>
  <conditionalFormatting sqref="L93">
    <cfRule type="expression" dxfId="3697" priority="146">
      <formula>L93&gt;0</formula>
    </cfRule>
    <cfRule type="expression" dxfId="3696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95" priority="142">
      <formula>$H92=0</formula>
    </cfRule>
  </conditionalFormatting>
  <conditionalFormatting sqref="E93">
    <cfRule type="expression" dxfId="3694" priority="141">
      <formula>$H93=0</formula>
    </cfRule>
  </conditionalFormatting>
  <conditionalFormatting sqref="E94">
    <cfRule type="expression" dxfId="3693" priority="140">
      <formula>$H94=0</formula>
    </cfRule>
  </conditionalFormatting>
  <conditionalFormatting sqref="K92">
    <cfRule type="expression" dxfId="3692" priority="138">
      <formula>K92&gt;0</formula>
    </cfRule>
    <cfRule type="expression" dxfId="3691" priority="139">
      <formula>K92&lt;0</formula>
    </cfRule>
  </conditionalFormatting>
  <conditionalFormatting sqref="K93">
    <cfRule type="expression" dxfId="3690" priority="136">
      <formula>K93&gt;0</formula>
    </cfRule>
    <cfRule type="expression" dxfId="3689" priority="137">
      <formula>K93&lt;0</formula>
    </cfRule>
  </conditionalFormatting>
  <conditionalFormatting sqref="K92 K94">
    <cfRule type="expression" dxfId="3688" priority="134">
      <formula>K92&gt;0</formula>
    </cfRule>
    <cfRule type="expression" dxfId="3687" priority="135">
      <formula>K92&lt;0</formula>
    </cfRule>
  </conditionalFormatting>
  <conditionalFormatting sqref="M92">
    <cfRule type="expression" dxfId="3686" priority="132">
      <formula>M92&gt;0</formula>
    </cfRule>
    <cfRule type="expression" dxfId="3685" priority="133">
      <formula>M92&lt;0</formula>
    </cfRule>
  </conditionalFormatting>
  <conditionalFormatting sqref="M93">
    <cfRule type="expression" dxfId="3684" priority="130">
      <formula>M93&gt;0</formula>
    </cfRule>
    <cfRule type="expression" dxfId="3683" priority="131">
      <formula>M93&lt;0</formula>
    </cfRule>
  </conditionalFormatting>
  <conditionalFormatting sqref="M92 M94">
    <cfRule type="expression" dxfId="3682" priority="128">
      <formula>M92&gt;0</formula>
    </cfRule>
    <cfRule type="expression" dxfId="3681" priority="129">
      <formula>M92&lt;0</formula>
    </cfRule>
  </conditionalFormatting>
  <conditionalFormatting sqref="L92">
    <cfRule type="expression" dxfId="3680" priority="126">
      <formula>L92&gt;0</formula>
    </cfRule>
    <cfRule type="expression" dxfId="3679" priority="127">
      <formula>L92&lt;0</formula>
    </cfRule>
  </conditionalFormatting>
  <conditionalFormatting sqref="L93">
    <cfRule type="expression" dxfId="3678" priority="124">
      <formula>L93&gt;0</formula>
    </cfRule>
    <cfRule type="expression" dxfId="3677" priority="125">
      <formula>L93&lt;0</formula>
    </cfRule>
  </conditionalFormatting>
  <conditionalFormatting sqref="L92 L94">
    <cfRule type="expression" dxfId="3676" priority="122">
      <formula>L92&gt;0</formula>
    </cfRule>
    <cfRule type="expression" dxfId="3675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74" priority="120">
      <formula>$H95=0</formula>
    </cfRule>
  </conditionalFormatting>
  <conditionalFormatting sqref="K95">
    <cfRule type="expression" dxfId="3673" priority="118">
      <formula>K95&gt;0</formula>
    </cfRule>
    <cfRule type="expression" dxfId="3672" priority="119">
      <formula>K95&lt;0</formula>
    </cfRule>
  </conditionalFormatting>
  <conditionalFormatting sqref="M95">
    <cfRule type="expression" dxfId="3671" priority="116">
      <formula>M95&gt;0</formula>
    </cfRule>
    <cfRule type="expression" dxfId="3670" priority="117">
      <formula>M95&lt;0</formula>
    </cfRule>
  </conditionalFormatting>
  <conditionalFormatting sqref="L95">
    <cfRule type="expression" dxfId="3669" priority="114">
      <formula>L95&gt;0</formula>
    </cfRule>
    <cfRule type="expression" dxfId="3668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67" priority="111">
      <formula>$H96=0</formula>
    </cfRule>
  </conditionalFormatting>
  <conditionalFormatting sqref="K96">
    <cfRule type="expression" dxfId="3666" priority="109">
      <formula>K96&gt;0</formula>
    </cfRule>
    <cfRule type="expression" dxfId="3665" priority="110">
      <formula>K96&lt;0</formula>
    </cfRule>
  </conditionalFormatting>
  <conditionalFormatting sqref="M96">
    <cfRule type="expression" dxfId="3664" priority="107">
      <formula>M96&gt;0</formula>
    </cfRule>
    <cfRule type="expression" dxfId="3663" priority="108">
      <formula>M96&lt;0</formula>
    </cfRule>
  </conditionalFormatting>
  <conditionalFormatting sqref="L96">
    <cfRule type="expression" dxfId="3662" priority="105">
      <formula>L96&gt;0</formula>
    </cfRule>
    <cfRule type="expression" dxfId="3661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60" priority="98">
      <formula>$H97=0</formula>
    </cfRule>
  </conditionalFormatting>
  <conditionalFormatting sqref="E98">
    <cfRule type="expression" dxfId="3659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58" priority="92">
      <formula>M97&gt;0</formula>
    </cfRule>
    <cfRule type="expression" dxfId="3657" priority="93">
      <formula>M97&lt;0</formula>
    </cfRule>
  </conditionalFormatting>
  <conditionalFormatting sqref="M98">
    <cfRule type="expression" dxfId="3656" priority="90">
      <formula>M98&gt;0</formula>
    </cfRule>
    <cfRule type="expression" dxfId="3655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54" priority="84">
      <formula>$H99=0</formula>
    </cfRule>
  </conditionalFormatting>
  <conditionalFormatting sqref="E100">
    <cfRule type="expression" dxfId="3653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52" priority="78">
      <formula>M99&gt;0</formula>
    </cfRule>
    <cfRule type="expression" dxfId="3651" priority="79">
      <formula>M99&lt;0</formula>
    </cfRule>
  </conditionalFormatting>
  <conditionalFormatting sqref="M100">
    <cfRule type="expression" dxfId="3650" priority="76">
      <formula>M100&gt;0</formula>
    </cfRule>
    <cfRule type="expression" dxfId="3649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48" priority="70">
      <formula>$H101=0</formula>
    </cfRule>
  </conditionalFormatting>
  <conditionalFormatting sqref="E102">
    <cfRule type="expression" dxfId="3647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46" priority="64">
      <formula>M101&gt;0</formula>
    </cfRule>
    <cfRule type="expression" dxfId="3645" priority="65">
      <formula>M101&lt;0</formula>
    </cfRule>
  </conditionalFormatting>
  <conditionalFormatting sqref="M102">
    <cfRule type="expression" dxfId="3644" priority="62">
      <formula>M102&gt;0</formula>
    </cfRule>
    <cfRule type="expression" dxfId="3643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42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41" priority="51">
      <formula>M103&gt;0</formula>
    </cfRule>
    <cfRule type="expression" dxfId="3640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39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38" priority="38">
      <formula>M104&gt;0</formula>
    </cfRule>
    <cfRule type="expression" dxfId="3637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36" priority="34">
      <formula>$H105=0</formula>
    </cfRule>
  </conditionalFormatting>
  <conditionalFormatting sqref="E106">
    <cfRule type="expression" dxfId="3635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34" priority="28">
      <formula>M105&gt;0</formula>
    </cfRule>
    <cfRule type="expression" dxfId="3633" priority="29">
      <formula>M105&lt;0</formula>
    </cfRule>
  </conditionalFormatting>
  <conditionalFormatting sqref="M106">
    <cfRule type="expression" dxfId="3632" priority="26">
      <formula>M106&gt;0</formula>
    </cfRule>
    <cfRule type="expression" dxfId="3631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30" priority="20">
      <formula>$H107=0</formula>
    </cfRule>
  </conditionalFormatting>
  <conditionalFormatting sqref="E108">
    <cfRule type="expression" dxfId="3629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28" priority="14">
      <formula>M107&gt;0</formula>
    </cfRule>
    <cfRule type="expression" dxfId="3627" priority="15">
      <formula>M107&lt;0</formula>
    </cfRule>
  </conditionalFormatting>
  <conditionalFormatting sqref="M108">
    <cfRule type="expression" dxfId="3626" priority="12">
      <formula>M108&gt;0</formula>
    </cfRule>
    <cfRule type="expression" dxfId="3625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24" priority="8">
      <formula>L44&gt;0</formula>
    </cfRule>
    <cfRule type="expression" dxfId="3623" priority="9">
      <formula>L44&lt;0</formula>
    </cfRule>
  </conditionalFormatting>
  <conditionalFormatting sqref="K98">
    <cfRule type="expression" dxfId="3622" priority="6">
      <formula>K98&gt;0</formula>
    </cfRule>
    <cfRule type="expression" dxfId="3621" priority="7">
      <formula>K98&lt;0</formula>
    </cfRule>
  </conditionalFormatting>
  <conditionalFormatting sqref="K100">
    <cfRule type="expression" dxfId="3620" priority="4">
      <formula>K100&gt;0</formula>
    </cfRule>
    <cfRule type="expression" dxfId="3619" priority="5">
      <formula>K100&lt;0</formula>
    </cfRule>
  </conditionalFormatting>
  <conditionalFormatting sqref="K101">
    <cfRule type="expression" dxfId="3618" priority="2">
      <formula>K101&gt;0</formula>
    </cfRule>
    <cfRule type="expression" dxfId="3617" priority="3">
      <formula>K101&lt;0</formula>
    </cfRule>
  </conditionalFormatting>
  <hyperlinks>
    <hyperlink ref="E42" location="BIIB!A1" display="BIIB"/>
    <hyperlink ref="E43" location="MYL!A1" display="MYL"/>
    <hyperlink ref="E44" location="SIG!A1" display="SIG"/>
    <hyperlink ref="E20" location="ABC!A1" display="ABC"/>
    <hyperlink ref="E7" location="NVR!A1" display="NVR"/>
    <hyperlink ref="E45" location="AAPL!A1" display="AAPL"/>
    <hyperlink ref="E46" location="AXP!A1" display="AXP"/>
    <hyperlink ref="E47" location="DG!A1" display="DG"/>
    <hyperlink ref="E48" location="PINC!A1" display="PINC"/>
    <hyperlink ref="E49" location="FOXA!A1" display="FOXA"/>
    <hyperlink ref="E50" location="AOBC!A1" display="AOBC"/>
    <hyperlink ref="E51" location="LUV!A1" display="LUV"/>
    <hyperlink ref="E52" location="CCEP!A1" display="CCEP"/>
    <hyperlink ref="E53" location="BMY!A1" display="BMY"/>
    <hyperlink ref="E18" location="TIF!A1" display="TIF"/>
    <hyperlink ref="E9" location="DWDP!A1" display="DWDP"/>
    <hyperlink ref="E54" location="GPS!A1" display="GPS"/>
    <hyperlink ref="E55" location="AKAM!A1" display="AKAM"/>
    <hyperlink ref="E56" location="ARNC!A1" display="ARNC"/>
    <hyperlink ref="E5" location="IEMG!A1" display="IEMG"/>
    <hyperlink ref="E14" location="CVS!A1" display="CVS"/>
    <hyperlink ref="E57" location="ADBE!A1" display="ADBE"/>
    <hyperlink ref="E30" location="FDX!A1" display="FDX"/>
    <hyperlink ref="E58" location="PPC!A1" display="PPC"/>
    <hyperlink ref="E40" location="SKX!A1" display="SKX"/>
    <hyperlink ref="E28" location="XLB!A1" display="XLB"/>
    <hyperlink ref="E11" location="EOG!A1" display="EOG"/>
    <hyperlink ref="E59" location="TCEHY!A1" display="TCEHY"/>
    <hyperlink ref="E60" location="CCL!A1" display="CCL"/>
    <hyperlink ref="E27" location="DVN!A1" display="DVN"/>
    <hyperlink ref="E39" location="ET!A1" display="ET"/>
    <hyperlink ref="E34" location="KWEB!A1" display="KWEB"/>
    <hyperlink ref="E2" location="MRO!A1" display="MRO"/>
    <hyperlink ref="E61" location="GE!A1" display="GE"/>
    <hyperlink ref="E19" location="XRAY!A1" display="XRAY"/>
    <hyperlink ref="E32" location="CRI!A1" display="CRI"/>
    <hyperlink ref="E62" location="AOS!A1" display="AOS"/>
    <hyperlink ref="E35" location="IWM!A1" display="IWM"/>
    <hyperlink ref="E37" location="PXD!A1" display="PXD"/>
    <hyperlink ref="E23" location="IPGP!A1" display="IPGP"/>
    <hyperlink ref="E41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3" location="FRC!A1" display="FRC"/>
    <hyperlink ref="E68" location="AAP!A1" display="AAP"/>
    <hyperlink ref="E36" location="CMCSA!A1" display="CMCSA"/>
    <hyperlink ref="E69" location="XEC!A1" display="XEC"/>
    <hyperlink ref="E8" location="WRK!A1" display="WRK"/>
    <hyperlink ref="E16" location="MO!A1" display="MO"/>
    <hyperlink ref="E3" location="T!A1" display="T"/>
    <hyperlink ref="E33" location="COST!A1" display="COST"/>
    <hyperlink ref="E70" location="CPN!A1" display="CPN"/>
    <hyperlink ref="E71" location="EW!A1" display="EW"/>
    <hyperlink ref="E72" location="TJX!A1" display="TJX"/>
    <hyperlink ref="E12" location="QQQ!A1" display="QQQ"/>
    <hyperlink ref="E73" location="WBA!A1" display="WBA"/>
    <hyperlink ref="E74" location="AZO!A1" display="AZO"/>
    <hyperlink ref="E75" location="FL!A1" display="FL"/>
    <hyperlink ref="E10" location="MLM!A1" display="MLM"/>
    <hyperlink ref="E4" location="KHC!A1" display="KHC"/>
    <hyperlink ref="E38" location="KBWY!A1" display="KBWY"/>
    <hyperlink ref="E15" location="AYI!A1" display="AYI"/>
    <hyperlink ref="E76" location="DIA!A1" display="DIA"/>
    <hyperlink ref="E77" location="ICE!A1" display="ICE"/>
    <hyperlink ref="E78" location="NKE!A1" display="NKE"/>
    <hyperlink ref="E6" location="MOS!A1" display="MOS"/>
    <hyperlink ref="E79" location="VGK!A1" display="VGK"/>
    <hyperlink ref="E80" location="CMG!A1" display="CMG"/>
    <hyperlink ref="E26" location="HAS!A1" display="HAS"/>
    <hyperlink ref="E81" location="HSIC!A1" display="HSIC"/>
    <hyperlink ref="E22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29" location="SPY!A1" display="SPY"/>
    <hyperlink ref="E88" location="SWKS!A1" display="SWKS"/>
    <hyperlink ref="E89" location="CNI!A1" display="CNI"/>
    <hyperlink ref="E25" location="WFC!A1" display="WFC"/>
    <hyperlink ref="E90" location="AA!A1" display="AA"/>
    <hyperlink ref="E91" location="CF!A1" display="CF"/>
    <hyperlink ref="E92" location="TGT!A1" display="TGT"/>
    <hyperlink ref="E24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31" location="CAH!A1" display="CAH"/>
    <hyperlink ref="E98" location="DAL!A1" display="DAL"/>
    <hyperlink ref="E21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7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16"/>
  <sheetViews>
    <sheetView tabSelected="1" zoomScaleNormal="100" workbookViewId="0">
      <pane ySplit="1" topLeftCell="A782" activePane="bottomLeft" state="frozen"/>
      <selection pane="bottomLeft" activeCell="R824" sqref="R824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1315</v>
      </c>
      <c r="F1" s="794" t="s">
        <v>152</v>
      </c>
      <c r="G1" s="794" t="s">
        <v>274</v>
      </c>
      <c r="H1" s="794" t="s">
        <v>1314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1316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1317</v>
      </c>
      <c r="Y1" s="795" t="s">
        <v>926</v>
      </c>
      <c r="Z1" s="795" t="s">
        <v>903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101047.52000000002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  <row r="802" spans="1:26" ht="20.100000000000001" customHeight="1" x14ac:dyDescent="0.2">
      <c r="A802" s="800">
        <f t="shared" ref="A802" si="650">B802-$B$2</f>
        <v>1227</v>
      </c>
      <c r="B802" s="819">
        <v>43460</v>
      </c>
      <c r="C802" s="844">
        <v>2488.83</v>
      </c>
      <c r="D802" s="816">
        <f t="shared" ref="D802" si="651">(C802-C801)/C801</f>
        <v>8.5626291688617375E-3</v>
      </c>
      <c r="E802" s="843">
        <f t="shared" ref="E802" si="652">(C802-$C$2)/$C$2</f>
        <v>0.18378170126139146</v>
      </c>
      <c r="F802" s="840">
        <v>6579.49</v>
      </c>
      <c r="G802" s="816">
        <f t="shared" ref="G802" si="653">(F802-F801)/F801</f>
        <v>3.8356206183678652E-3</v>
      </c>
      <c r="H802" s="821">
        <f t="shared" ref="H802" si="654">(F802-F$2)/F$2</f>
        <v>0.29219906907319754</v>
      </c>
      <c r="I802" s="865">
        <v>400089.72</v>
      </c>
      <c r="J802" s="824">
        <v>330000</v>
      </c>
      <c r="K802" s="824">
        <f t="shared" ref="K802" si="655">I802-I801-J802+J801</f>
        <v>2368.789999999979</v>
      </c>
      <c r="L802" s="816">
        <f t="shared" ref="L802" si="656">K802/I801</f>
        <v>5.9559098385895334E-3</v>
      </c>
      <c r="M802" s="841">
        <f t="shared" ref="M802" si="657">I802-J802</f>
        <v>70089.719999999972</v>
      </c>
      <c r="N802" s="826">
        <f t="shared" ref="N802" si="658">M802/J802</f>
        <v>0.21239309090909084</v>
      </c>
      <c r="O802" s="810">
        <f t="shared" ref="O802" si="659">N802/(A802/365.25)</f>
        <v>6.3224593687486091E-2</v>
      </c>
      <c r="P802" s="841" t="b">
        <f t="shared" ref="P802" si="660">L802&gt;D802</f>
        <v>0</v>
      </c>
      <c r="Q802" s="826">
        <f>COUNTIF(P$2:P802, TRUE)/(COUNTIF(P$2:P802,FALSE) + COUNTIF(P$2:P802, TRUE))</f>
        <v>0.49812734082397003</v>
      </c>
      <c r="R802" s="868">
        <v>381319.2</v>
      </c>
      <c r="S802" s="870">
        <f t="shared" ref="S802" si="661">I802-R802</f>
        <v>18770.51999999996</v>
      </c>
      <c r="T802" s="824">
        <v>-34743</v>
      </c>
      <c r="U802" s="824">
        <f t="shared" ref="U802" si="662">M802-T802</f>
        <v>104832.71999999997</v>
      </c>
      <c r="V802" s="826">
        <f>STDEV(D$2:D802)*SQRT(252)</f>
        <v>0.14716589634566396</v>
      </c>
      <c r="W802" s="826">
        <f>STDEV(L$2:L802)*SQRT(252)</f>
        <v>0.25721095976864045</v>
      </c>
      <c r="X802" s="825">
        <f t="shared" ref="X802" si="663">E802/(A802/365.25)/V802</f>
        <v>0.37174124525222235</v>
      </c>
      <c r="Y802" s="825">
        <f t="shared" ref="Y802" si="664">O802/W802</f>
        <v>0.24580831914921586</v>
      </c>
      <c r="Z802" s="831">
        <f t="shared" ref="Z802" si="665">-(E802-N802)</f>
        <v>2.8611389647699381E-2</v>
      </c>
    </row>
    <row r="803" spans="1:26" ht="20.100000000000001" customHeight="1" x14ac:dyDescent="0.2">
      <c r="A803" s="800">
        <f t="shared" ref="A803" si="666">B803-$B$2</f>
        <v>1228</v>
      </c>
      <c r="B803" s="819">
        <v>43461</v>
      </c>
      <c r="C803" s="844">
        <v>2485.7399999999998</v>
      </c>
      <c r="D803" s="816">
        <f t="shared" ref="D803" si="667">(C803-C802)/C802</f>
        <v>-1.2415472330372687E-3</v>
      </c>
      <c r="E803" s="843">
        <f t="shared" ref="E803" si="668">(C803-$C$2)/$C$2</f>
        <v>0.18231198036567023</v>
      </c>
      <c r="F803" s="840">
        <v>6584.52</v>
      </c>
      <c r="G803" s="816">
        <f t="shared" ref="G803" si="669">(F803-F802)/F802</f>
        <v>7.6449694429213432E-4</v>
      </c>
      <c r="H803" s="821">
        <f t="shared" ref="H803" si="670">(F803-F$2)/F$2</f>
        <v>0.29318695131292116</v>
      </c>
      <c r="I803" s="865">
        <v>399683.68</v>
      </c>
      <c r="J803" s="824">
        <v>330000</v>
      </c>
      <c r="K803" s="824">
        <f t="shared" ref="K803" si="671">I803-I802-J803+J802</f>
        <v>-406.03999999997905</v>
      </c>
      <c r="L803" s="816">
        <f t="shared" ref="L803" si="672">K803/I802</f>
        <v>-1.0148723641286736E-3</v>
      </c>
      <c r="M803" s="841">
        <f t="shared" ref="M803" si="673">I803-J803</f>
        <v>69683.679999999993</v>
      </c>
      <c r="N803" s="826">
        <f t="shared" ref="N803" si="674">M803/J803</f>
        <v>0.21116266666666664</v>
      </c>
      <c r="O803" s="810">
        <f t="shared" ref="O803" si="675">N803/(A803/365.25)</f>
        <v>6.280713680781759E-2</v>
      </c>
      <c r="P803" s="841" t="b">
        <f t="shared" ref="P803" si="676">L803&gt;D803</f>
        <v>1</v>
      </c>
      <c r="Q803" s="826">
        <f>COUNTIF(P$2:P803, TRUE)/(COUNTIF(P$2:P803,FALSE) + COUNTIF(P$2:P803, TRUE))</f>
        <v>0.49875311720698257</v>
      </c>
      <c r="R803" s="868">
        <v>377532.65</v>
      </c>
      <c r="S803" s="870">
        <f t="shared" ref="S803" si="677">I803-R803</f>
        <v>22151.02999999997</v>
      </c>
      <c r="T803" s="824">
        <v>-34838</v>
      </c>
      <c r="U803" s="824">
        <f t="shared" ref="U803" si="678">M803-T803</f>
        <v>104521.68</v>
      </c>
      <c r="V803" s="826">
        <f>STDEV(D$2:D803)*SQRT(252)</f>
        <v>0.14707628063753114</v>
      </c>
      <c r="W803" s="826">
        <f>STDEV(L$2:L803)*SQRT(252)</f>
        <v>0.25705152605780235</v>
      </c>
      <c r="X803" s="825">
        <f t="shared" ref="X803" si="679">E803/(A803/365.25)/V803</f>
        <v>0.36869260578086188</v>
      </c>
      <c r="Y803" s="825">
        <f t="shared" ref="Y803" si="680">O803/W803</f>
        <v>0.2443367591355764</v>
      </c>
      <c r="Z803" s="831">
        <f t="shared" ref="Z803" si="681">-(E803-N803)</f>
        <v>2.8850686300996409E-2</v>
      </c>
    </row>
    <row r="804" spans="1:26" ht="20.100000000000001" customHeight="1" x14ac:dyDescent="0.2">
      <c r="A804" s="800">
        <f t="shared" ref="A804" si="682">B804-$B$2</f>
        <v>1232</v>
      </c>
      <c r="B804" s="819">
        <v>43465</v>
      </c>
      <c r="C804" s="844">
        <v>2506.85</v>
      </c>
      <c r="D804" s="816">
        <f t="shared" ref="D804" si="683">(C804-C803)/C803</f>
        <v>8.4924408827955176E-3</v>
      </c>
      <c r="E804" s="843">
        <f t="shared" ref="E804" si="684">(C804-$C$2)/$C$2</f>
        <v>0.19235269496394658</v>
      </c>
      <c r="F804" s="840">
        <v>6635.27</v>
      </c>
      <c r="G804" s="816">
        <f t="shared" ref="G804" si="685">(F804-F803)/F803</f>
        <v>7.7074714633716653E-3</v>
      </c>
      <c r="H804" s="821">
        <f t="shared" ref="H804" si="686">(F804-F$2)/F$2</f>
        <v>0.30315415283697011</v>
      </c>
      <c r="I804" s="869">
        <v>401403.32</v>
      </c>
      <c r="J804" s="824">
        <v>330000</v>
      </c>
      <c r="K804" s="824">
        <f t="shared" ref="K804" si="687">I804-I803-J804+J803</f>
        <v>1719.640000000014</v>
      </c>
      <c r="L804" s="816">
        <f t="shared" ref="L804" si="688">K804/I803</f>
        <v>4.302502418912911E-3</v>
      </c>
      <c r="M804" s="847">
        <f t="shared" ref="M804" si="689">I804-J804</f>
        <v>71403.320000000007</v>
      </c>
      <c r="N804" s="826">
        <f t="shared" ref="N804" si="690">M804/J804</f>
        <v>0.21637369696969699</v>
      </c>
      <c r="O804" s="810">
        <f t="shared" ref="O804" si="691">N804/(A804/365.25)</f>
        <v>6.4148127287485243E-2</v>
      </c>
      <c r="P804" s="841" t="b">
        <f t="shared" ref="P804" si="692">L804&gt;D804</f>
        <v>0</v>
      </c>
      <c r="Q804" s="826">
        <f>COUNTIF(P$2:P804, TRUE)/(COUNTIF(P$2:P804,FALSE) + COUNTIF(P$2:P804, TRUE))</f>
        <v>0.49813200498132004</v>
      </c>
      <c r="R804" s="868">
        <v>379185.39</v>
      </c>
      <c r="S804" s="870">
        <f t="shared" ref="S804" si="693">I804-R804</f>
        <v>22217.929999999993</v>
      </c>
      <c r="T804" s="824">
        <v>-35103</v>
      </c>
      <c r="U804" s="824">
        <f t="shared" ref="U804" si="694">M804-T804</f>
        <v>106506.32</v>
      </c>
      <c r="V804" s="826">
        <f>STDEV(D$2:D804)*SQRT(252)</f>
        <v>0.14705700784721867</v>
      </c>
      <c r="W804" s="826">
        <f>STDEV(L$2:L804)*SQRT(252)</f>
        <v>0.25689994881657369</v>
      </c>
      <c r="X804" s="825">
        <f t="shared" ref="X804" si="695">E804/(A804/365.25)/V804</f>
        <v>0.38778594733517285</v>
      </c>
      <c r="Y804" s="825">
        <f t="shared" ref="Y804" si="696">O804/W804</f>
        <v>0.24970081770349803</v>
      </c>
      <c r="Z804" s="831">
        <f t="shared" ref="Z804" si="697">-(E804-N804)</f>
        <v>2.4021002005750414E-2</v>
      </c>
    </row>
    <row r="805" spans="1:26" ht="20.100000000000001" customHeight="1" x14ac:dyDescent="0.2">
      <c r="A805" s="800">
        <f t="shared" ref="A805" si="698">B805-$B$2</f>
        <v>1234</v>
      </c>
      <c r="B805" s="819">
        <v>43467</v>
      </c>
      <c r="C805" s="844">
        <v>2510.0300000000002</v>
      </c>
      <c r="D805" s="816">
        <f t="shared" ref="D805" si="699">(C805-C804)/C804</f>
        <v>1.2685242435727271E-3</v>
      </c>
      <c r="E805" s="843">
        <f t="shared" ref="E805" si="700">(C805-$C$2)/$C$2</f>
        <v>0.19386522326439762</v>
      </c>
      <c r="F805" s="840">
        <v>6665.93</v>
      </c>
      <c r="G805" s="816">
        <f t="shared" ref="G805" si="701">(F805-F804)/F804</f>
        <v>4.6207614761720099E-3</v>
      </c>
      <c r="H805" s="821">
        <f t="shared" ref="H805" si="702">(F805-F$2)/F$2</f>
        <v>0.30917571734391275</v>
      </c>
      <c r="I805" s="865">
        <v>406235.48</v>
      </c>
      <c r="J805" s="824">
        <v>330000</v>
      </c>
      <c r="K805" s="824">
        <f t="shared" ref="K805" si="703">I805-I804-J805+J804</f>
        <v>4832.1599999999744</v>
      </c>
      <c r="L805" s="816">
        <f t="shared" ref="L805" si="704">K805/I804</f>
        <v>1.203816650046635E-2</v>
      </c>
      <c r="M805" s="841">
        <f t="shared" ref="M805" si="705">I805-J805</f>
        <v>76235.479999999981</v>
      </c>
      <c r="N805" s="826">
        <f t="shared" ref="N805" si="706">M805/J805</f>
        <v>0.23101660606060601</v>
      </c>
      <c r="O805" s="810">
        <f t="shared" ref="O805" si="707">N805/(A805/365.25)</f>
        <v>6.8378294459997033E-2</v>
      </c>
      <c r="P805" s="841" t="b">
        <f t="shared" ref="P805" si="708">L805&gt;D805</f>
        <v>1</v>
      </c>
      <c r="Q805" s="826">
        <f>COUNTIF(P$2:P805, TRUE)/(COUNTIF(P$2:P805,FALSE) + COUNTIF(P$2:P805, TRUE))</f>
        <v>0.49875621890547261</v>
      </c>
      <c r="R805" s="868">
        <v>374861.96</v>
      </c>
      <c r="S805" s="870">
        <f t="shared" ref="S805" si="709">I805-R805</f>
        <v>31373.51999999996</v>
      </c>
      <c r="T805" s="824">
        <v>-34953</v>
      </c>
      <c r="U805" s="824">
        <f t="shared" ref="U805" si="710">M805-T805</f>
        <v>111188.47999999998</v>
      </c>
      <c r="V805" s="826">
        <f>STDEV(D$2:D805)*SQRT(252)</f>
        <v>0.14696637891454736</v>
      </c>
      <c r="W805" s="826">
        <f>STDEV(L$2:L805)*SQRT(252)</f>
        <v>0.25682128433122575</v>
      </c>
      <c r="X805" s="825">
        <f t="shared" ref="X805" si="711">E805/(A805/365.25)/V805</f>
        <v>0.39044240639724992</v>
      </c>
      <c r="Y805" s="825">
        <f t="shared" ref="Y805" si="712">O805/W805</f>
        <v>0.26624854960155347</v>
      </c>
      <c r="Z805" s="831">
        <f t="shared" ref="Z805" si="713">-(E805-N805)</f>
        <v>3.7151382796208388E-2</v>
      </c>
    </row>
    <row r="806" spans="1:26" ht="20.100000000000001" customHeight="1" x14ac:dyDescent="0.2">
      <c r="A806" s="800">
        <f t="shared" ref="A806" si="714">B806-$B$2</f>
        <v>1235</v>
      </c>
      <c r="B806" s="819">
        <v>43468</v>
      </c>
      <c r="C806" s="844">
        <v>2447.89</v>
      </c>
      <c r="D806" s="816">
        <f t="shared" ref="D806" si="715">(C806-C805)/C805</f>
        <v>-2.4756676215025447E-2</v>
      </c>
      <c r="E806" s="843">
        <f t="shared" ref="E806" si="716">(C806-$C$2)/$C$2</f>
        <v>0.16430908848766188</v>
      </c>
      <c r="F806" s="840">
        <v>6463.6</v>
      </c>
      <c r="G806" s="816">
        <f t="shared" ref="G806" si="717">(F806-F805)/F805</f>
        <v>-3.0352853990365924E-2</v>
      </c>
      <c r="H806" s="821">
        <f t="shared" ref="H806" si="718">(F806-F$2)/F$2</f>
        <v>0.26943849794764041</v>
      </c>
      <c r="I806" s="865">
        <v>401859.19</v>
      </c>
      <c r="J806" s="824">
        <v>330000</v>
      </c>
      <c r="K806" s="824">
        <f t="shared" ref="K806" si="719">I806-I805-J806+J805</f>
        <v>-4376.289999999979</v>
      </c>
      <c r="L806" s="816">
        <f t="shared" ref="L806" si="720">K806/I805</f>
        <v>-1.0772791189976757E-2</v>
      </c>
      <c r="M806" s="841">
        <f t="shared" ref="M806" si="721">I806-J806</f>
        <v>71859.19</v>
      </c>
      <c r="N806" s="826">
        <f t="shared" ref="N806" si="722">M806/J806</f>
        <v>0.21775512121212121</v>
      </c>
      <c r="O806" s="810">
        <f t="shared" ref="O806" si="723">N806/(A806/365.25)</f>
        <v>6.4400856698564587E-2</v>
      </c>
      <c r="P806" s="841" t="b">
        <f t="shared" ref="P806" si="724">L806&gt;D806</f>
        <v>1</v>
      </c>
      <c r="Q806" s="826">
        <f>COUNTIF(P$2:P806, TRUE)/(COUNTIF(P$2:P806,FALSE) + COUNTIF(P$2:P806, TRUE))</f>
        <v>0.49937888198757763</v>
      </c>
      <c r="R806" s="868">
        <v>375753.79</v>
      </c>
      <c r="S806" s="870">
        <f t="shared" ref="S806" si="725">I806-R806</f>
        <v>26105.400000000023</v>
      </c>
      <c r="T806" s="824">
        <v>-34968</v>
      </c>
      <c r="U806" s="824">
        <f t="shared" ref="U806" si="726">M806-T806</f>
        <v>106827.19</v>
      </c>
      <c r="V806" s="826">
        <f>STDEV(D$2:D806)*SQRT(252)</f>
        <v>0.14754128427348881</v>
      </c>
      <c r="W806" s="826">
        <f>STDEV(L$2:L806)*SQRT(252)</f>
        <v>0.25673890812985084</v>
      </c>
      <c r="X806" s="825">
        <f t="shared" ref="X806" si="727">E806/(A806/365.25)/V806</f>
        <v>0.32936033365010031</v>
      </c>
      <c r="Y806" s="825">
        <f t="shared" ref="Y806" si="728">O806/W806</f>
        <v>0.25084182669341482</v>
      </c>
      <c r="Z806" s="831">
        <f t="shared" ref="Z806" si="729">-(E806-N806)</f>
        <v>5.344603272445933E-2</v>
      </c>
    </row>
    <row r="807" spans="1:26" ht="20.100000000000001" customHeight="1" x14ac:dyDescent="0.2">
      <c r="A807" s="800">
        <f t="shared" ref="A807" si="730">B807-$B$2</f>
        <v>1236</v>
      </c>
      <c r="B807" s="819">
        <v>43469</v>
      </c>
      <c r="C807" s="844">
        <v>2531.94</v>
      </c>
      <c r="D807" s="816">
        <f t="shared" ref="D807" si="731">(C807-C806)/C806</f>
        <v>3.4335693188828002E-2</v>
      </c>
      <c r="E807" s="843">
        <f t="shared" ref="E807" si="732">(C807-$C$2)/$C$2</f>
        <v>0.20428644812693822</v>
      </c>
      <c r="F807" s="840">
        <v>6738.85</v>
      </c>
      <c r="G807" s="816">
        <f t="shared" ref="G807" si="733">(F807-F806)/F806</f>
        <v>4.2584627761618907E-2</v>
      </c>
      <c r="H807" s="821">
        <f t="shared" ref="H807" si="734">(F807-F$2)/F$2</f>
        <v>0.32349706384900928</v>
      </c>
      <c r="I807" s="865">
        <v>405483.08</v>
      </c>
      <c r="J807" s="824">
        <v>320000</v>
      </c>
      <c r="K807" s="824">
        <f t="shared" ref="K807" si="735">I807-I806-J807+J806</f>
        <v>13623.890000000014</v>
      </c>
      <c r="L807" s="816">
        <f t="shared" ref="L807" si="736">K807/I806</f>
        <v>3.3902148660579376E-2</v>
      </c>
      <c r="M807" s="841">
        <f t="shared" ref="M807" si="737">I807-J807</f>
        <v>85483.080000000016</v>
      </c>
      <c r="N807" s="826">
        <f t="shared" ref="N807" si="738">M807/J807</f>
        <v>0.26713462500000007</v>
      </c>
      <c r="O807" s="810">
        <f t="shared" ref="O807" si="739">N807/(A807/365.25)</f>
        <v>7.8940875227548571E-2</v>
      </c>
      <c r="P807" s="841" t="b">
        <f t="shared" ref="P807" si="740">L807&gt;D807</f>
        <v>0</v>
      </c>
      <c r="Q807" s="826">
        <f>COUNTIF(P$2:P807, TRUE)/(COUNTIF(P$2:P807,FALSE) + COUNTIF(P$2:P807, TRUE))</f>
        <v>0.4987593052109181</v>
      </c>
      <c r="R807" s="868">
        <v>377879.33</v>
      </c>
      <c r="S807" s="870">
        <f t="shared" ref="S807" si="741">I807-R807</f>
        <v>27603.75</v>
      </c>
      <c r="T807" s="824">
        <v>-34378</v>
      </c>
      <c r="U807" s="824">
        <f t="shared" ref="U807" si="742">M807-T807</f>
        <v>119861.08000000002</v>
      </c>
      <c r="V807" s="826">
        <f>STDEV(D$2:D807)*SQRT(252)</f>
        <v>0.14867896934148553</v>
      </c>
      <c r="W807" s="826">
        <f>STDEV(L$2:L807)*SQRT(252)</f>
        <v>0.25725945989975946</v>
      </c>
      <c r="X807" s="825">
        <f t="shared" ref="X807" si="743">E807/(A807/365.25)/V807</f>
        <v>0.40603340911268865</v>
      </c>
      <c r="Y807" s="825">
        <f t="shared" ref="Y807" si="744">O807/W807</f>
        <v>0.30685314840631206</v>
      </c>
      <c r="Z807" s="831">
        <f t="shared" ref="Z807" si="745">-(E807-N807)</f>
        <v>6.2848176873061851E-2</v>
      </c>
    </row>
    <row r="808" spans="1:26" ht="20.100000000000001" customHeight="1" x14ac:dyDescent="0.2">
      <c r="A808" s="800">
        <f t="shared" ref="A808" si="746">B808-$B$2</f>
        <v>1239</v>
      </c>
      <c r="B808" s="819">
        <v>43472</v>
      </c>
      <c r="C808" s="844">
        <v>2549.69</v>
      </c>
      <c r="D808" s="816">
        <f t="shared" ref="D808" si="747">(C808-C807)/C807</f>
        <v>7.0104346864459663E-3</v>
      </c>
      <c r="E808" s="843">
        <f t="shared" ref="E808" si="748">(C808-$C$2)/$C$2</f>
        <v>0.2127290196153041</v>
      </c>
      <c r="F808" s="840">
        <v>6823.47</v>
      </c>
      <c r="G808" s="816">
        <f t="shared" ref="G808" si="749">(F808-F807)/F807</f>
        <v>1.2557038663866963E-2</v>
      </c>
      <c r="H808" s="821">
        <f t="shared" ref="H808" si="750">(F808-F$2)/F$2</f>
        <v>0.34011626765127573</v>
      </c>
      <c r="I808" s="865">
        <v>390817.23</v>
      </c>
      <c r="J808" s="824">
        <v>300000</v>
      </c>
      <c r="K808" s="824">
        <f t="shared" ref="K808" si="751">I808-I807-J808+J807</f>
        <v>5334.1499999999651</v>
      </c>
      <c r="L808" s="816">
        <f t="shared" ref="L808" si="752">K808/I807</f>
        <v>1.3155049527590558E-2</v>
      </c>
      <c r="M808" s="841">
        <f t="shared" ref="M808" si="753">I808-J808</f>
        <v>90817.229999999981</v>
      </c>
      <c r="N808" s="826">
        <f t="shared" ref="N808" si="754">M808/J808</f>
        <v>0.30272409999999994</v>
      </c>
      <c r="O808" s="810">
        <f t="shared" ref="O808" si="755">N808/(A808/365.25)</f>
        <v>8.9241305508474561E-2</v>
      </c>
      <c r="P808" s="841" t="b">
        <f t="shared" ref="P808" si="756">L808&gt;D808</f>
        <v>1</v>
      </c>
      <c r="Q808" s="826">
        <f>COUNTIF(P$2:P808, TRUE)/(COUNTIF(P$2:P808,FALSE) + COUNTIF(P$2:P808, TRUE))</f>
        <v>0.49938042131350679</v>
      </c>
      <c r="R808" s="868">
        <v>366904.7</v>
      </c>
      <c r="S808" s="870">
        <f t="shared" ref="S808" si="757">I808-R808</f>
        <v>23912.52999999997</v>
      </c>
      <c r="T808" s="824">
        <v>-33958</v>
      </c>
      <c r="U808" s="824">
        <f t="shared" ref="U808" si="758">M808-T808</f>
        <v>124775.22999999998</v>
      </c>
      <c r="V808" s="826">
        <f>STDEV(D$2:D808)*SQRT(252)</f>
        <v>0.14863431874319047</v>
      </c>
      <c r="W808" s="826">
        <f>STDEV(L$2:L808)*SQRT(252)</f>
        <v>0.25719655134931968</v>
      </c>
      <c r="X808" s="825">
        <f t="shared" ref="X808" si="759">E808/(A808/365.25)/V808</f>
        <v>0.42191654871612233</v>
      </c>
      <c r="Y808" s="825">
        <f t="shared" ref="Y808" si="760">O808/W808</f>
        <v>0.34697706886150526</v>
      </c>
      <c r="Z808" s="831">
        <f t="shared" ref="Z808" si="761">-(E808-N808)</f>
        <v>8.9995080384695836E-2</v>
      </c>
    </row>
    <row r="809" spans="1:26" ht="20.100000000000001" customHeight="1" x14ac:dyDescent="0.2">
      <c r="A809" s="800">
        <f t="shared" ref="A809" si="762">B809-$B$2</f>
        <v>1240</v>
      </c>
      <c r="B809" s="819">
        <v>43473</v>
      </c>
      <c r="C809" s="844">
        <v>2574.41</v>
      </c>
      <c r="D809" s="816">
        <f t="shared" ref="D809" si="763">(C809-C808)/C808</f>
        <v>9.695296290921562E-3</v>
      </c>
      <c r="E809" s="843">
        <f t="shared" ref="E809" si="764">(C809-$C$2)/$C$2</f>
        <v>0.22448678678107331</v>
      </c>
      <c r="F809" s="840">
        <v>6896.99</v>
      </c>
      <c r="G809" s="816">
        <f t="shared" ref="G809" si="765">(F809-F808)/F808</f>
        <v>1.0774576571744219E-2</v>
      </c>
      <c r="H809" s="821">
        <f t="shared" ref="H809" si="766">(F809-F$2)/F$2</f>
        <v>0.35455545299212443</v>
      </c>
      <c r="I809" s="865">
        <v>393176.44</v>
      </c>
      <c r="J809" s="824">
        <v>300000</v>
      </c>
      <c r="K809" s="824">
        <f t="shared" ref="K809" si="767">I809-I808-J809+J808</f>
        <v>2359.210000000021</v>
      </c>
      <c r="L809" s="816">
        <f t="shared" ref="L809" si="768">K809/I808</f>
        <v>6.0366069326063775E-3</v>
      </c>
      <c r="M809" s="841">
        <f t="shared" ref="M809" si="769">I809-J809</f>
        <v>93176.44</v>
      </c>
      <c r="N809" s="826">
        <f t="shared" ref="N809" si="770">M809/J809</f>
        <v>0.31058813333333335</v>
      </c>
      <c r="O809" s="810">
        <f t="shared" ref="O809" si="771">N809/(A809/365.25)</f>
        <v>9.1485738467741939E-2</v>
      </c>
      <c r="P809" s="841" t="b">
        <f t="shared" ref="P809" si="772">L809&gt;D809</f>
        <v>0</v>
      </c>
      <c r="Q809" s="826">
        <f>COUNTIF(P$2:P809, TRUE)/(COUNTIF(P$2:P809,FALSE) + COUNTIF(P$2:P809, TRUE))</f>
        <v>0.49876237623762376</v>
      </c>
      <c r="R809" s="868">
        <v>359151.44</v>
      </c>
      <c r="S809" s="870">
        <f t="shared" ref="S809" si="773">I809-R809</f>
        <v>34025</v>
      </c>
      <c r="T809" s="824">
        <v>-33938</v>
      </c>
      <c r="U809" s="824">
        <f t="shared" ref="U809" si="774">M809-T809</f>
        <v>127114.44</v>
      </c>
      <c r="V809" s="826">
        <f>STDEV(D$2:D809)*SQRT(252)</f>
        <v>0.14863517283995908</v>
      </c>
      <c r="W809" s="826">
        <f>STDEV(L$2:L809)*SQRT(252)</f>
        <v>0.25705527784328136</v>
      </c>
      <c r="X809" s="825">
        <f t="shared" ref="X809" si="775">E809/(A809/365.25)/V809</f>
        <v>0.44487472302005865</v>
      </c>
      <c r="Y809" s="825">
        <f t="shared" ref="Y809" si="776">O809/W809</f>
        <v>0.35589908612387239</v>
      </c>
      <c r="Z809" s="831">
        <f t="shared" ref="Z809" si="777">-(E809-N809)</f>
        <v>8.6101346552260039E-2</v>
      </c>
    </row>
    <row r="810" spans="1:26" ht="20.100000000000001" customHeight="1" x14ac:dyDescent="0.2">
      <c r="A810" s="800">
        <f t="shared" ref="A810" si="778">B810-$B$2</f>
        <v>1241</v>
      </c>
      <c r="B810" s="819">
        <v>43474</v>
      </c>
      <c r="C810" s="844">
        <v>2584.96</v>
      </c>
      <c r="D810" s="816">
        <f t="shared" ref="D810" si="779">(C810-C809)/C809</f>
        <v>4.0980263439002263E-3</v>
      </c>
      <c r="E810" s="843">
        <f t="shared" ref="E810" si="780">(C810-$C$2)/$C$2</f>
        <v>0.22950476589105989</v>
      </c>
      <c r="F810" s="840">
        <v>6957.07</v>
      </c>
      <c r="G810" s="816">
        <f t="shared" ref="G810" si="781">(F810-F809)/F809</f>
        <v>8.7110464130004429E-3</v>
      </c>
      <c r="H810" s="821">
        <f t="shared" ref="H810" si="782">(F810-F$2)/F$2</f>
        <v>0.36635504841212169</v>
      </c>
      <c r="I810" s="865">
        <v>395249.1</v>
      </c>
      <c r="J810" s="824">
        <v>300000</v>
      </c>
      <c r="K810" s="824">
        <f t="shared" ref="K810" si="783">I810-I809-J810+J809</f>
        <v>2072.6599999999744</v>
      </c>
      <c r="L810" s="816">
        <f t="shared" ref="L810" si="784">K810/I809</f>
        <v>5.2715773101765055E-3</v>
      </c>
      <c r="M810" s="841">
        <f t="shared" ref="M810" si="785">I810-J810</f>
        <v>95249.099999999977</v>
      </c>
      <c r="N810" s="826">
        <f t="shared" ref="N810" si="786">M810/J810</f>
        <v>0.31749699999999992</v>
      </c>
      <c r="O810" s="810">
        <f>N810/(A810/365.25)</f>
        <v>9.3445430499597082E-2</v>
      </c>
      <c r="P810" s="841" t="b">
        <f t="shared" ref="P810" si="787">L810&gt;D810</f>
        <v>1</v>
      </c>
      <c r="Q810" s="826">
        <f>COUNTIF(P$2:P810, TRUE)/(COUNTIF(P$2:P810,FALSE) + COUNTIF(P$2:P810, TRUE))</f>
        <v>0.49938195302843014</v>
      </c>
      <c r="R810" s="868">
        <v>362133.57</v>
      </c>
      <c r="S810" s="870">
        <f t="shared" ref="S810" si="788">I810-R810</f>
        <v>33115.52999999997</v>
      </c>
      <c r="T810" s="824">
        <v>-34058</v>
      </c>
      <c r="U810" s="824">
        <f t="shared" ref="U810" si="789">M810-T810</f>
        <v>129307.09999999998</v>
      </c>
      <c r="V810" s="826">
        <f>STDEV(D$2:D810)*SQRT(252)</f>
        <v>0.14855823737622129</v>
      </c>
      <c r="W810" s="826">
        <f>STDEV(L$2:L810)*SQRT(252)</f>
        <v>0.25690949190835705</v>
      </c>
      <c r="X810" s="825">
        <f t="shared" ref="X810" si="790">E810/(A810/365.25)/V810</f>
        <v>0.45468791742866871</v>
      </c>
      <c r="Y810" s="825">
        <f t="shared" ref="Y810" si="791">O810/W810</f>
        <v>0.36372899189310715</v>
      </c>
      <c r="Z810" s="831">
        <f t="shared" ref="Z810" si="792">-(E810-N810)</f>
        <v>8.7992234108940026E-2</v>
      </c>
    </row>
    <row r="811" spans="1:26" ht="20.100000000000001" customHeight="1" x14ac:dyDescent="0.2">
      <c r="A811" s="800">
        <f t="shared" ref="A811:A812" si="793">B811-$B$2</f>
        <v>1242</v>
      </c>
      <c r="B811" s="819">
        <v>43475</v>
      </c>
      <c r="C811" s="844">
        <v>2596.64</v>
      </c>
      <c r="D811" s="816">
        <f t="shared" ref="D811" si="794">(C811-C810)/C810</f>
        <v>4.5184451596929302E-3</v>
      </c>
      <c r="E811" s="843">
        <f t="shared" ref="E811" si="795">(C811-$C$2)/$C$2</f>
        <v>0.23506021574931973</v>
      </c>
      <c r="F811" s="840">
        <v>6989.06</v>
      </c>
      <c r="G811" s="816">
        <f t="shared" ref="G811" si="796">(F811-F810)/F810</f>
        <v>4.5982001043543752E-3</v>
      </c>
      <c r="H811" s="821">
        <f t="shared" ref="H811" si="797">(F811-F$2)/F$2</f>
        <v>0.37263782233831544</v>
      </c>
      <c r="I811" s="865">
        <v>398388.83</v>
      </c>
      <c r="J811" s="824">
        <v>300000</v>
      </c>
      <c r="K811" s="824">
        <f t="shared" ref="K811" si="798">I811-I810-J811+J810</f>
        <v>3139.7300000000396</v>
      </c>
      <c r="L811" s="816">
        <f t="shared" ref="L811" si="799">K811/I810</f>
        <v>7.9436740020408392E-3</v>
      </c>
      <c r="M811" s="841">
        <f t="shared" ref="M811" si="800">I811-J811</f>
        <v>98388.830000000016</v>
      </c>
      <c r="N811" s="826">
        <f t="shared" ref="N811" si="801">M811/J811</f>
        <v>0.32796276666666674</v>
      </c>
      <c r="O811" s="810">
        <f t="shared" ref="O811" si="802">N811/(A811/365.25)</f>
        <v>9.6447987540257671E-2</v>
      </c>
      <c r="P811" s="841" t="b">
        <f t="shared" ref="P811" si="803">L811&gt;D811</f>
        <v>1</v>
      </c>
      <c r="Q811" s="826">
        <f>COUNTIF(P$2:P811, TRUE)/(COUNTIF(P$2:P811,FALSE) + COUNTIF(P$2:P811, TRUE))</f>
        <v>0.5</v>
      </c>
      <c r="R811" s="868">
        <v>361794.34</v>
      </c>
      <c r="S811" s="870">
        <f t="shared" ref="S811" si="804">I811-R811</f>
        <v>36594.489999999991</v>
      </c>
      <c r="T811" s="824">
        <v>-33823</v>
      </c>
      <c r="U811" s="824">
        <f t="shared" ref="U811" si="805">M811-T811</f>
        <v>132211.83000000002</v>
      </c>
      <c r="V811" s="826">
        <f>STDEV(D$2:D811)*SQRT(252)</f>
        <v>0.14848495074372062</v>
      </c>
      <c r="W811" s="826">
        <f>STDEV(L$2:L811)*SQRT(252)</f>
        <v>0.25678356661731394</v>
      </c>
      <c r="X811" s="825">
        <f t="shared" ref="X811" si="806">E811/(A811/365.25)/V811</f>
        <v>0.46554891621153965</v>
      </c>
      <c r="Y811" s="825">
        <f t="shared" ref="Y811" si="807">O811/W811</f>
        <v>0.37560031123017568</v>
      </c>
      <c r="Z811" s="831">
        <f>-(E811-N811)</f>
        <v>9.2902550917347004E-2</v>
      </c>
    </row>
    <row r="812" spans="1:26" ht="20.100000000000001" customHeight="1" x14ac:dyDescent="0.2">
      <c r="A812" s="800">
        <f t="shared" si="793"/>
        <v>1243</v>
      </c>
      <c r="B812" s="819">
        <v>43476</v>
      </c>
      <c r="C812" s="844">
        <v>2596.2600000000002</v>
      </c>
      <c r="D812" s="816">
        <f t="shared" ref="D812" si="808">(C812-C811)/C811</f>
        <v>-1.463429662947711E-4</v>
      </c>
      <c r="E812" s="843">
        <f t="shared" ref="E812" si="809">(C812-$C$2)/$C$2</f>
        <v>0.23487947337379433</v>
      </c>
      <c r="F812" s="840">
        <v>6971.47</v>
      </c>
      <c r="G812" s="816">
        <f t="shared" ref="G812" si="810">(F812-F811)/F811</f>
        <v>-2.5167905269092186E-3</v>
      </c>
      <c r="H812" s="821">
        <f t="shared" ref="H812" si="811">(F812-F$2)/F$2</f>
        <v>0.36918318047017706</v>
      </c>
      <c r="I812" s="865">
        <v>398679.45</v>
      </c>
      <c r="J812" s="824">
        <v>300000</v>
      </c>
      <c r="K812" s="824">
        <f t="shared" ref="K812" si="812">I812-I811-J812+J811</f>
        <v>290.61999999999534</v>
      </c>
      <c r="L812" s="816">
        <f t="shared" ref="L812" si="813">K812/I811</f>
        <v>7.294883242584772E-4</v>
      </c>
      <c r="M812" s="841">
        <f t="shared" ref="M812" si="814">I812-J812</f>
        <v>98679.450000000012</v>
      </c>
      <c r="N812" s="826">
        <f t="shared" ref="N812" si="815">M812/J812</f>
        <v>0.32893150000000004</v>
      </c>
      <c r="O812" s="810">
        <f>N812/(A812/365.25)</f>
        <v>9.6655052594529375E-2</v>
      </c>
      <c r="P812" s="841" t="b">
        <f t="shared" ref="P812" si="816">L812&gt;D812</f>
        <v>1</v>
      </c>
      <c r="Q812" s="826">
        <f>COUNTIF(P$2:P812, TRUE)/(COUNTIF(P$2:P812,FALSE) + COUNTIF(P$2:P812, TRUE))</f>
        <v>0.50061652281134406</v>
      </c>
      <c r="R812" s="868">
        <v>353344.44</v>
      </c>
      <c r="S812" s="870">
        <f t="shared" ref="S812" si="817">I812-R812</f>
        <v>45335.010000000009</v>
      </c>
      <c r="T812" s="824">
        <v>-33818</v>
      </c>
      <c r="U812" s="824">
        <f t="shared" ref="U812" si="818">M812-T812</f>
        <v>132497.45000000001</v>
      </c>
      <c r="V812" s="826">
        <f>STDEV(D$2:D812)*SQRT(252)</f>
        <v>0.14839336495231253</v>
      </c>
      <c r="W812" s="826">
        <f>STDEV(L$2:L812)*SQRT(252)</f>
        <v>0.25662482955047305</v>
      </c>
      <c r="X812" s="825">
        <f t="shared" ref="X812" si="819">E812/(A812/365.25)/V812</f>
        <v>0.46510357478095904</v>
      </c>
      <c r="Y812" s="825">
        <f t="shared" ref="Y812" si="820">O812/W812</f>
        <v>0.37663951989306332</v>
      </c>
      <c r="Z812" s="831">
        <f>-(E812-N812)</f>
        <v>9.4052026626205709E-2</v>
      </c>
    </row>
    <row r="813" spans="1:26" ht="20.100000000000001" customHeight="1" x14ac:dyDescent="0.2">
      <c r="A813" s="800">
        <f t="shared" ref="A813" si="821">B813-$B$2</f>
        <v>1246</v>
      </c>
      <c r="B813" s="819">
        <v>43479</v>
      </c>
      <c r="C813" s="844">
        <v>2582.61</v>
      </c>
      <c r="D813" s="816">
        <f t="shared" ref="D813" si="822">(C813-C812)/C812</f>
        <v>-5.2575628018765802E-3</v>
      </c>
      <c r="E813" s="843">
        <f t="shared" ref="E813" si="823">(C813-$C$2)/$C$2</f>
        <v>0.22838701698978334</v>
      </c>
      <c r="F813" s="840">
        <v>6905.91</v>
      </c>
      <c r="G813" s="816">
        <f t="shared" ref="G813" si="824">(F813-F812)/F812</f>
        <v>-9.4040424759771462E-3</v>
      </c>
      <c r="H813" s="821">
        <f t="shared" ref="H813" si="825">(F813-F$2)/F$2</f>
        <v>0.35630732368364204</v>
      </c>
      <c r="I813" s="865">
        <v>396928.57</v>
      </c>
      <c r="J813" s="824">
        <v>300000</v>
      </c>
      <c r="K813" s="824">
        <f t="shared" ref="K813" si="826">I813-I812-J813+J812</f>
        <v>-1750.8800000000047</v>
      </c>
      <c r="L813" s="816">
        <f t="shared" ref="L813" si="827">K813/I812</f>
        <v>-4.3916986441112143E-3</v>
      </c>
      <c r="M813" s="841">
        <f t="shared" ref="M813" si="828">I813-J813</f>
        <v>96928.57</v>
      </c>
      <c r="N813" s="826">
        <f t="shared" ref="N813" si="829">M813/J813</f>
        <v>0.32309523333333334</v>
      </c>
      <c r="O813" s="810">
        <f>N813/(A813/365.25)</f>
        <v>9.4711503992776891E-2</v>
      </c>
      <c r="P813" s="841" t="b">
        <f t="shared" ref="P813" si="830">L813&gt;D813</f>
        <v>1</v>
      </c>
      <c r="Q813" s="826">
        <f>COUNTIF(P$2:P813, TRUE)/(COUNTIF(P$2:P813,FALSE) + COUNTIF(P$2:P813, TRUE))</f>
        <v>0.50123152709359609</v>
      </c>
      <c r="R813" s="868">
        <v>354753.56</v>
      </c>
      <c r="S813" s="870">
        <f t="shared" ref="S813" si="831">I813-R813</f>
        <v>42175.010000000009</v>
      </c>
      <c r="T813" s="824">
        <v>-33498</v>
      </c>
      <c r="U813" s="824">
        <f t="shared" ref="U813" si="832">M813-T813</f>
        <v>130426.57</v>
      </c>
      <c r="V813" s="826">
        <f>STDEV(D$2:D813)*SQRT(252)</f>
        <v>0.14833413784678093</v>
      </c>
      <c r="W813" s="826">
        <f>STDEV(L$2:L813)*SQRT(252)</f>
        <v>0.2564812571496366</v>
      </c>
      <c r="X813" s="825">
        <f t="shared" ref="X813" si="833">E813/(A813/365.25)/V813</f>
        <v>0.45133860545915044</v>
      </c>
      <c r="Y813" s="825">
        <f t="shared" ref="Y813" si="834">O813/W813</f>
        <v>0.36927261292048408</v>
      </c>
      <c r="Z813" s="831">
        <f>-(E813-N813)</f>
        <v>9.4708216343550006E-2</v>
      </c>
    </row>
    <row r="814" spans="1:26" ht="20.100000000000001" customHeight="1" x14ac:dyDescent="0.2">
      <c r="A814" s="800">
        <f t="shared" ref="A814" si="835">B814-$B$2</f>
        <v>1247</v>
      </c>
      <c r="B814" s="819">
        <v>43480</v>
      </c>
      <c r="C814" s="844">
        <v>2610.3000000000002</v>
      </c>
      <c r="D814" s="816">
        <f t="shared" ref="D814" si="836">(C814-C813)/C813</f>
        <v>1.0721711756711255E-2</v>
      </c>
      <c r="E814" s="843">
        <f t="shared" ref="E814" si="837">(C814-$C$2)/$C$2</f>
        <v>0.24155742851163414</v>
      </c>
      <c r="F814" s="840">
        <v>7023.83</v>
      </c>
      <c r="G814" s="816">
        <f t="shared" ref="G814" si="838">(F814-F813)/F813</f>
        <v>1.7075229766967723E-2</v>
      </c>
      <c r="H814" s="821">
        <f t="shared" ref="H814" si="839">(F814-F$2)/F$2</f>
        <v>0.37946658287016127</v>
      </c>
      <c r="I814" s="865">
        <v>398718.09</v>
      </c>
      <c r="J814" s="824">
        <v>300000</v>
      </c>
      <c r="K814" s="824">
        <f t="shared" ref="K814" si="840">I814-I813-J814+J813</f>
        <v>1789.5200000000186</v>
      </c>
      <c r="L814" s="816">
        <f t="shared" ref="L814" si="841">K814/I813</f>
        <v>4.5084182274912048E-3</v>
      </c>
      <c r="M814" s="841">
        <f t="shared" ref="M814" si="842">I814-J814</f>
        <v>98718.090000000026</v>
      </c>
      <c r="N814" s="826">
        <f t="shared" ref="N814" si="843">M814/J814</f>
        <v>0.32906030000000008</v>
      </c>
      <c r="O814" s="810">
        <f>N814/(A814/365.25)</f>
        <v>9.6382738231756235E-2</v>
      </c>
      <c r="P814" s="841" t="b">
        <f t="shared" ref="P814" si="844">L814&gt;D814</f>
        <v>0</v>
      </c>
      <c r="Q814" s="826">
        <f>COUNTIF(P$2:P814, TRUE)/(COUNTIF(P$2:P814,FALSE) + COUNTIF(P$2:P814, TRUE))</f>
        <v>0.50061500615006149</v>
      </c>
      <c r="R814" s="868">
        <v>359669.45</v>
      </c>
      <c r="S814" s="870">
        <f t="shared" ref="S814" si="845">I814-R814</f>
        <v>39048.640000000014</v>
      </c>
      <c r="T814" s="824">
        <v>-33168</v>
      </c>
      <c r="U814" s="824">
        <f t="shared" ref="U814" si="846">M814-T814</f>
        <v>131886.09000000003</v>
      </c>
      <c r="V814" s="826">
        <f>STDEV(D$2:D814)*SQRT(252)</f>
        <v>0.14835636313212094</v>
      </c>
      <c r="W814" s="826">
        <f>STDEV(L$2:L814)*SQRT(252)</f>
        <v>0.25633252174594051</v>
      </c>
      <c r="X814" s="825">
        <f t="shared" ref="X814" si="847">E814/(A814/365.25)/V814</f>
        <v>0.47691171478899325</v>
      </c>
      <c r="Y814" s="825">
        <f t="shared" ref="Y814" si="848">O814/W814</f>
        <v>0.37600667123808934</v>
      </c>
      <c r="Z814" s="831">
        <f>-(E814-N814)</f>
        <v>8.7502871488365941E-2</v>
      </c>
    </row>
    <row r="815" spans="1:26" ht="20.100000000000001" customHeight="1" x14ac:dyDescent="0.2">
      <c r="A815" s="800">
        <f t="shared" ref="A815" si="849">B815-$B$2</f>
        <v>1248</v>
      </c>
      <c r="B815" s="819">
        <v>43481</v>
      </c>
      <c r="C815" s="844">
        <v>2616.1</v>
      </c>
      <c r="D815" s="816">
        <f t="shared" ref="D815" si="850">(C815-C814)/C814</f>
        <v>2.2219668237366307E-3</v>
      </c>
      <c r="E815" s="843">
        <f t="shared" ref="E815" si="851">(C815-$C$2)/$C$2</f>
        <v>0.24431612792755078</v>
      </c>
      <c r="F815" s="840">
        <v>7034.69</v>
      </c>
      <c r="G815" s="816">
        <f t="shared" ref="G815" si="852">(F815-F814)/F814</f>
        <v>1.5461649840613559E-3</v>
      </c>
      <c r="H815" s="821">
        <f t="shared" ref="H815" si="853">(F815-F$2)/F$2</f>
        <v>0.38159946579727788</v>
      </c>
      <c r="I815" s="865">
        <v>398368.72</v>
      </c>
      <c r="J815" s="824">
        <v>300000</v>
      </c>
      <c r="K815" s="824">
        <f t="shared" ref="K815" si="854">I815-I814-J815+J814</f>
        <v>-349.37000000005355</v>
      </c>
      <c r="L815" s="816">
        <f t="shared" ref="L815" si="855">K815/I814</f>
        <v>-8.7623313002942389E-4</v>
      </c>
      <c r="M815" s="841">
        <f t="shared" ref="M815" si="856">I815-J815</f>
        <v>98368.719999999972</v>
      </c>
      <c r="N815" s="826">
        <f t="shared" ref="N815" si="857">M815/J815</f>
        <v>0.32789573333333322</v>
      </c>
      <c r="O815" s="810">
        <f>N815/(A815/365.25)</f>
        <v>9.5964676762820472E-2</v>
      </c>
      <c r="P815" s="841" t="b">
        <f t="shared" ref="P815" si="858">L815&gt;D815</f>
        <v>0</v>
      </c>
      <c r="Q815" s="826">
        <f>COUNTIF(P$2:P815, TRUE)/(COUNTIF(P$2:P815,FALSE) + COUNTIF(P$2:P815, TRUE))</f>
        <v>0.5</v>
      </c>
      <c r="R815" s="868">
        <v>359320.08</v>
      </c>
      <c r="S815" s="870">
        <f t="shared" ref="S815" si="859">I815-R815</f>
        <v>39048.639999999956</v>
      </c>
      <c r="T815" s="824">
        <v>-33203</v>
      </c>
      <c r="U815" s="824">
        <f t="shared" ref="U815" si="860">M815-T815</f>
        <v>131571.71999999997</v>
      </c>
      <c r="V815" s="826">
        <f>STDEV(D$2:D815)*SQRT(252)</f>
        <v>0.14826880322458727</v>
      </c>
      <c r="W815" s="826">
        <f>STDEV(L$2:L815)*SQRT(252)</f>
        <v>0.25617588848295436</v>
      </c>
      <c r="X815" s="825">
        <f t="shared" ref="X815" si="861">E815/(A815/365.25)/V815</f>
        <v>0.48225639345999738</v>
      </c>
      <c r="Y815" s="825">
        <f t="shared" ref="Y815" si="862">O815/W815</f>
        <v>0.37460464109683705</v>
      </c>
      <c r="Z815" s="831">
        <f>-(E815-N815)</f>
        <v>8.3579605405782437E-2</v>
      </c>
    </row>
    <row r="816" spans="1:26" ht="20.100000000000001" customHeight="1" x14ac:dyDescent="0.2">
      <c r="A816" s="800">
        <f t="shared" ref="A816" si="863">B816-$B$2</f>
        <v>1249</v>
      </c>
      <c r="B816" s="819">
        <v>43482</v>
      </c>
      <c r="C816" s="844">
        <v>2635.96</v>
      </c>
      <c r="D816" s="816">
        <f t="shared" ref="D816" si="864">(C816-C815)/C815</f>
        <v>7.5914529261114361E-3</v>
      </c>
      <c r="E816" s="843">
        <f t="shared" ref="E816" si="865">(C816-$C$2)/$C$2</f>
        <v>0.25376229523791405</v>
      </c>
      <c r="F816" s="840">
        <v>7084.46</v>
      </c>
      <c r="G816" s="816">
        <f t="shared" ref="G816" si="866">(F816-F815)/F815</f>
        <v>7.0749386255827109E-3</v>
      </c>
      <c r="H816" s="821">
        <f t="shared" ref="H816" si="867">(F816-F$2)/F$2</f>
        <v>0.39137419722293149</v>
      </c>
      <c r="I816" s="865">
        <v>401047.52</v>
      </c>
      <c r="J816" s="824">
        <v>300000</v>
      </c>
      <c r="K816" s="824">
        <f t="shared" ref="K816" si="868">I816-I815-J816+J815</f>
        <v>2678.8000000000466</v>
      </c>
      <c r="L816" s="816">
        <f t="shared" ref="L816" si="869">K816/I815</f>
        <v>6.724423544097656E-3</v>
      </c>
      <c r="M816" s="841">
        <f t="shared" ref="M816" si="870">I816-J816</f>
        <v>101047.52000000002</v>
      </c>
      <c r="N816" s="826">
        <f t="shared" ref="N816" si="871">M816/J816</f>
        <v>0.33682506666666673</v>
      </c>
      <c r="O816" s="810">
        <f>N816/(A816/365.25)</f>
        <v>9.8499083746997618E-2</v>
      </c>
      <c r="P816" s="841" t="b">
        <f t="shared" ref="P816" si="872">L816&gt;D816</f>
        <v>0</v>
      </c>
      <c r="Q816" s="826">
        <f>COUNTIF(P$2:P816, TRUE)/(COUNTIF(P$2:P816,FALSE) + COUNTIF(P$2:P816, TRUE))</f>
        <v>0.49938650306748467</v>
      </c>
      <c r="R816" s="868">
        <v>354476.17</v>
      </c>
      <c r="S816" s="870">
        <f t="shared" ref="S816" si="873">I816-R816</f>
        <v>46571.350000000035</v>
      </c>
      <c r="T816" s="824">
        <v>-33083</v>
      </c>
      <c r="U816" s="824">
        <f t="shared" ref="U816" si="874">M816-T816</f>
        <v>134130.52000000002</v>
      </c>
      <c r="V816" s="826">
        <f>STDEV(D$2:D816)*SQRT(252)</f>
        <v>0.1482329269169857</v>
      </c>
      <c r="W816" s="826">
        <f>STDEV(L$2:L816)*SQRT(252)</f>
        <v>0.25604124492596109</v>
      </c>
      <c r="X816" s="825">
        <f t="shared" ref="X816" si="875">E816/(A816/365.25)/V816</f>
        <v>0.50062230558117682</v>
      </c>
      <c r="Y816" s="825">
        <f t="shared" ref="Y816" si="876">O816/W816</f>
        <v>0.38470006570808696</v>
      </c>
      <c r="Z816" s="831">
        <f>-(E816-N816)</f>
        <v>8.306277142875268E-2</v>
      </c>
    </row>
  </sheetData>
  <conditionalFormatting sqref="L817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16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16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16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58" activePane="bottomLeft" state="frozen"/>
      <selection activeCell="E5" sqref="E5"/>
      <selection pane="bottomLeft" activeCell="N284" sqref="N284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SUM(T207:T262)</f>
        <v>1187.21</v>
      </c>
    </row>
    <row r="266" spans="1:20" ht="18" customHeight="1" x14ac:dyDescent="0.25">
      <c r="M266" s="25" t="s">
        <v>151</v>
      </c>
      <c r="N266" s="435">
        <f>T265</f>
        <v>1187.21</v>
      </c>
    </row>
    <row r="267" spans="1:20" ht="18" customHeight="1" x14ac:dyDescent="0.25">
      <c r="M267" s="25" t="s">
        <v>129</v>
      </c>
      <c r="N267" s="141">
        <f>SUM(ACTIVE!M:M)</f>
        <v>102174.02696666823</v>
      </c>
    </row>
    <row r="269" spans="1:20" ht="18" customHeight="1" x14ac:dyDescent="0.25">
      <c r="M269" s="25" t="s">
        <v>142</v>
      </c>
      <c r="N269" s="141">
        <f>SUM(N264:N267) -R265</f>
        <v>101047.5569666683</v>
      </c>
    </row>
    <row r="270" spans="1:20" ht="18" customHeight="1" x14ac:dyDescent="0.25">
      <c r="M270" s="25" t="s">
        <v>143</v>
      </c>
      <c r="N270" s="141">
        <f>Balance!AA2</f>
        <v>101047.52000000002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3.6966668281820603E-2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616" priority="7">
      <formula>#REF!&gt;0</formula>
    </cfRule>
    <cfRule type="expression" dxfId="361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333.21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333.21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366.53100000000001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363.19889999999998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359.86680000000001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356.53469999999999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353.20260000000002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349.87049999999999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346.53839999999997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343.2063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339.87419999999997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336.5421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333.21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329.87789999999995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326.54579999999999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323.21369999999996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319.88159999999999</v>
      </c>
      <c r="U57" s="400"/>
    </row>
    <row r="58" spans="1:21" x14ac:dyDescent="0.25">
      <c r="O58" s="81">
        <v>0.95</v>
      </c>
      <c r="P58" s="81">
        <f t="shared" si="3"/>
        <v>316.54949999999997</v>
      </c>
      <c r="U58" s="400"/>
    </row>
    <row r="59" spans="1:21" x14ac:dyDescent="0.25">
      <c r="O59" s="81">
        <v>0.94</v>
      </c>
      <c r="P59" s="81">
        <f t="shared" si="3"/>
        <v>313.21739999999994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309.88529999999997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306.5532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303.22109999999998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299.88900000000001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614" priority="58">
      <formula>F19&gt;0</formula>
    </cfRule>
    <cfRule type="expression" dxfId="361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612" priority="47">
      <formula>H25&gt;0</formula>
    </cfRule>
    <cfRule type="expression" dxfId="3611" priority="48">
      <formula>H25&lt;0</formula>
    </cfRule>
  </conditionalFormatting>
  <conditionalFormatting sqref="M39">
    <cfRule type="expression" dxfId="3610" priority="45">
      <formula>M39&gt;0</formula>
    </cfRule>
    <cfRule type="expression" dxfId="3609" priority="46">
      <formula>M39&lt;0</formula>
    </cfRule>
  </conditionalFormatting>
  <conditionalFormatting sqref="F61:F67">
    <cfRule type="expression" dxfId="3608" priority="43">
      <formula>F61&gt;0</formula>
    </cfRule>
    <cfRule type="expression" dxfId="3607" priority="44">
      <formula>F61&lt;0</formula>
    </cfRule>
  </conditionalFormatting>
  <conditionalFormatting sqref="H61:H67">
    <cfRule type="expression" dxfId="3606" priority="41">
      <formula>H61&gt;0</formula>
    </cfRule>
    <cfRule type="expression" dxfId="3605" priority="42">
      <formula>H61&lt;0</formula>
    </cfRule>
  </conditionalFormatting>
  <conditionalFormatting sqref="F21:F24">
    <cfRule type="expression" dxfId="3604" priority="39">
      <formula>F21&gt;0</formula>
    </cfRule>
    <cfRule type="expression" dxfId="3603" priority="40">
      <formula>F21&lt;0</formula>
    </cfRule>
  </conditionalFormatting>
  <conditionalFormatting sqref="H21:H24">
    <cfRule type="expression" dxfId="3602" priority="37">
      <formula>H21&gt;0</formula>
    </cfRule>
    <cfRule type="expression" dxfId="3601" priority="38">
      <formula>H21&lt;0</formula>
    </cfRule>
  </conditionalFormatting>
  <conditionalFormatting sqref="I25:I28">
    <cfRule type="expression" dxfId="3600" priority="31">
      <formula>I25&gt;0</formula>
    </cfRule>
    <cfRule type="expression" dxfId="3599" priority="32">
      <formula>I25&lt;0</formula>
    </cfRule>
  </conditionalFormatting>
  <conditionalFormatting sqref="I21:I24">
    <cfRule type="expression" dxfId="3598" priority="29">
      <formula>I21&gt;0</formula>
    </cfRule>
    <cfRule type="expression" dxfId="3597" priority="30">
      <formula>I21&lt;0</formula>
    </cfRule>
  </conditionalFormatting>
  <conditionalFormatting sqref="H29">
    <cfRule type="expression" dxfId="3596" priority="27">
      <formula>H29&gt;0</formula>
    </cfRule>
    <cfRule type="expression" dxfId="3595" priority="28">
      <formula>H29&lt;0</formula>
    </cfRule>
  </conditionalFormatting>
  <conditionalFormatting sqref="H30">
    <cfRule type="expression" dxfId="3594" priority="25">
      <formula>H30&gt;0</formula>
    </cfRule>
    <cfRule type="expression" dxfId="3593" priority="26">
      <formula>H30&lt;0</formula>
    </cfRule>
  </conditionalFormatting>
  <conditionalFormatting sqref="H31">
    <cfRule type="expression" dxfId="3592" priority="23">
      <formula>H31&gt;0</formula>
    </cfRule>
    <cfRule type="expression" dxfId="3591" priority="24">
      <formula>H31&lt;0</formula>
    </cfRule>
  </conditionalFormatting>
  <conditionalFormatting sqref="Q7">
    <cfRule type="expression" dxfId="3590" priority="21">
      <formula>Q7&gt;0</formula>
    </cfRule>
    <cfRule type="expression" dxfId="3589" priority="22">
      <formula>Q7&lt;0</formula>
    </cfRule>
  </conditionalFormatting>
  <conditionalFormatting sqref="Q8">
    <cfRule type="expression" dxfId="3588" priority="19">
      <formula>Q8&gt;0</formula>
    </cfRule>
    <cfRule type="expression" dxfId="3587" priority="20">
      <formula>Q8&lt;0</formula>
    </cfRule>
  </conditionalFormatting>
  <conditionalFormatting sqref="F73:F82">
    <cfRule type="expression" dxfId="3586" priority="17">
      <formula>F73&gt;0</formula>
    </cfRule>
    <cfRule type="expression" dxfId="3585" priority="18">
      <formula>F73&lt;0</formula>
    </cfRule>
  </conditionalFormatting>
  <conditionalFormatting sqref="H73:H76">
    <cfRule type="expression" dxfId="3584" priority="15">
      <formula>H73&gt;0</formula>
    </cfRule>
    <cfRule type="expression" dxfId="3583" priority="16">
      <formula>H73&lt;0</formula>
    </cfRule>
  </conditionalFormatting>
  <conditionalFormatting sqref="F69:F72">
    <cfRule type="expression" dxfId="3582" priority="13">
      <formula>F69&gt;0</formula>
    </cfRule>
    <cfRule type="expression" dxfId="3581" priority="14">
      <formula>F69&lt;0</formula>
    </cfRule>
  </conditionalFormatting>
  <conditionalFormatting sqref="H69:H72">
    <cfRule type="expression" dxfId="3580" priority="11">
      <formula>H69&gt;0</formula>
    </cfRule>
    <cfRule type="expression" dxfId="3579" priority="12">
      <formula>H69&lt;0</formula>
    </cfRule>
  </conditionalFormatting>
  <conditionalFormatting sqref="I73:I76">
    <cfRule type="expression" dxfId="3578" priority="9">
      <formula>I73&gt;0</formula>
    </cfRule>
    <cfRule type="expression" dxfId="3577" priority="10">
      <formula>I73&lt;0</formula>
    </cfRule>
  </conditionalFormatting>
  <conditionalFormatting sqref="I69:I72">
    <cfRule type="expression" dxfId="3576" priority="7">
      <formula>I69&gt;0</formula>
    </cfRule>
    <cfRule type="expression" dxfId="3575" priority="8">
      <formula>I69&lt;0</formula>
    </cfRule>
  </conditionalFormatting>
  <conditionalFormatting sqref="H77">
    <cfRule type="expression" dxfId="3574" priority="5">
      <formula>H77&gt;0</formula>
    </cfRule>
    <cfRule type="expression" dxfId="3573" priority="6">
      <formula>H77&lt;0</formula>
    </cfRule>
  </conditionalFormatting>
  <conditionalFormatting sqref="H78">
    <cfRule type="expression" dxfId="3572" priority="3">
      <formula>H78&gt;0</formula>
    </cfRule>
    <cfRule type="expression" dxfId="3571" priority="4">
      <formula>H78&lt;0</formula>
    </cfRule>
  </conditionalFormatting>
  <conditionalFormatting sqref="H79">
    <cfRule type="expression" dxfId="3570" priority="1">
      <formula>H79&gt;0</formula>
    </cfRule>
    <cfRule type="expression" dxfId="356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29.55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29.55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32.505000000000003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32.209500000000006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31.914000000000001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31.618500000000001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31.323000000000004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31.027500000000003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30.732000000000003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30.436500000000002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30.141000000000002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29.845500000000001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29.55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29.2545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28.959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28.663499999999999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28.367999999999999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28.072499999999998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27.776999999999997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27.4815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27.186000000000003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26.890500000000003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26.595000000000002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68" priority="29">
      <formula>N19&gt;0</formula>
    </cfRule>
    <cfRule type="expression" dxfId="356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66" priority="23">
      <formula>F22&gt;0</formula>
    </cfRule>
    <cfRule type="expression" dxfId="3565" priority="24">
      <formula>F22&lt;0</formula>
    </cfRule>
  </conditionalFormatting>
  <conditionalFormatting sqref="H22:H31">
    <cfRule type="expression" dxfId="3564" priority="21">
      <formula>H22&gt;0</formula>
    </cfRule>
    <cfRule type="expression" dxfId="3563" priority="22">
      <formula>H22&lt;0</formula>
    </cfRule>
  </conditionalFormatting>
  <conditionalFormatting sqref="I21:J31">
    <cfRule type="expression" dxfId="3562" priority="19">
      <formula>I21&gt;0</formula>
    </cfRule>
    <cfRule type="expression" dxfId="3561" priority="20">
      <formula>I21&lt;0</formula>
    </cfRule>
  </conditionalFormatting>
  <conditionalFormatting sqref="Q8">
    <cfRule type="expression" dxfId="3560" priority="11">
      <formula>Q8&gt;0</formula>
    </cfRule>
    <cfRule type="expression" dxfId="3559" priority="12">
      <formula>Q8&lt;0</formula>
    </cfRule>
  </conditionalFormatting>
  <conditionalFormatting sqref="Q7">
    <cfRule type="expression" dxfId="3558" priority="13">
      <formula>Q7&gt;0</formula>
    </cfRule>
    <cfRule type="expression" dxfId="3557" priority="14">
      <formula>Q7&lt;0</formula>
    </cfRule>
  </conditionalFormatting>
  <conditionalFormatting sqref="F56:F66">
    <cfRule type="expression" dxfId="3556" priority="9">
      <formula>F56&gt;0</formula>
    </cfRule>
    <cfRule type="expression" dxfId="3555" priority="10">
      <formula>F56&lt;0</formula>
    </cfRule>
  </conditionalFormatting>
  <conditionalFormatting sqref="H56:H66">
    <cfRule type="expression" dxfId="3554" priority="7">
      <formula>H56&gt;0</formula>
    </cfRule>
    <cfRule type="expression" dxfId="3553" priority="8">
      <formula>H56&lt;0</formula>
    </cfRule>
  </conditionalFormatting>
  <conditionalFormatting sqref="I56:I66">
    <cfRule type="expression" dxfId="3552" priority="5">
      <formula>I56&gt;0</formula>
    </cfRule>
    <cfRule type="expression" dxfId="3551" priority="6">
      <formula>I56&lt;0</formula>
    </cfRule>
  </conditionalFormatting>
  <conditionalFormatting sqref="F21">
    <cfRule type="expression" dxfId="3550" priority="3">
      <formula>F21&gt;0</formula>
    </cfRule>
    <cfRule type="expression" dxfId="3549" priority="4">
      <formula>F21&lt;0</formula>
    </cfRule>
  </conditionalFormatting>
  <conditionalFormatting sqref="H21">
    <cfRule type="expression" dxfId="3548" priority="1">
      <formula>H21&gt;0</formula>
    </cfRule>
    <cfRule type="expression" dxfId="354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35.549999999999997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35.549999999999997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4.1631504922644169E-2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8.8874999999999993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1070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1091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1093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39.104999999999997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38.749499999999998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38.393999999999998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38.038499999999999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37.683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37.327500000000001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36.972000000000001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36.616499999999995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36.260999999999996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35.905499999999996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35.549999999999997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35.194499999999998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34.838999999999999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34.483499999999999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34.127999999999993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33.772499999999994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33.416999999999994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33.061500000000002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32.705999999999996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32.350499999999997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31.994999999999997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46" priority="64">
      <formula>N23&gt;0</formula>
    </cfRule>
    <cfRule type="expression" dxfId="354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44" priority="58">
      <formula>F79&gt;0</formula>
    </cfRule>
    <cfRule type="expression" dxfId="3543" priority="59">
      <formula>F79&lt;0</formula>
    </cfRule>
  </conditionalFormatting>
  <conditionalFormatting sqref="H79:H97 H101:H118">
    <cfRule type="expression" dxfId="3542" priority="56">
      <formula>H79&gt;0</formula>
    </cfRule>
    <cfRule type="expression" dxfId="3541" priority="57">
      <formula>H79&lt;0</formula>
    </cfRule>
  </conditionalFormatting>
  <conditionalFormatting sqref="I75:I97 I100:I118">
    <cfRule type="expression" dxfId="3540" priority="54">
      <formula>I75&gt;0</formula>
    </cfRule>
    <cfRule type="expression" dxfId="3539" priority="55">
      <formula>I75&lt;0</formula>
    </cfRule>
  </conditionalFormatting>
  <conditionalFormatting sqref="Q7">
    <cfRule type="expression" dxfId="3538" priority="52">
      <formula>Q7&gt;0</formula>
    </cfRule>
    <cfRule type="expression" dxfId="3537" priority="53">
      <formula>Q7&lt;0</formula>
    </cfRule>
  </conditionalFormatting>
  <conditionalFormatting sqref="Q8">
    <cfRule type="expression" dxfId="3536" priority="50">
      <formula>Q8&gt;0</formula>
    </cfRule>
    <cfRule type="expression" dxfId="3535" priority="51">
      <formula>Q8&lt;0</formula>
    </cfRule>
  </conditionalFormatting>
  <conditionalFormatting sqref="F75:F78">
    <cfRule type="expression" dxfId="3534" priority="48">
      <formula>F75&gt;0</formula>
    </cfRule>
    <cfRule type="expression" dxfId="3533" priority="49">
      <formula>F75&lt;0</formula>
    </cfRule>
  </conditionalFormatting>
  <conditionalFormatting sqref="H75:H78">
    <cfRule type="expression" dxfId="3532" priority="46">
      <formula>H75&gt;0</formula>
    </cfRule>
    <cfRule type="expression" dxfId="3531" priority="47">
      <formula>H75&lt;0</formula>
    </cfRule>
  </conditionalFormatting>
  <conditionalFormatting sqref="F100:F114">
    <cfRule type="expression" dxfId="3530" priority="40">
      <formula>F100&gt;0</formula>
    </cfRule>
    <cfRule type="expression" dxfId="3529" priority="41">
      <formula>F100&lt;0</formula>
    </cfRule>
  </conditionalFormatting>
  <conditionalFormatting sqref="H100:H114">
    <cfRule type="expression" dxfId="3528" priority="38">
      <formula>H100&gt;0</formula>
    </cfRule>
    <cfRule type="expression" dxfId="3527" priority="39">
      <formula>H100&lt;0</formula>
    </cfRule>
  </conditionalFormatting>
  <conditionalFormatting sqref="F29:F67">
    <cfRule type="expression" dxfId="3526" priority="36">
      <formula>F29&gt;0</formula>
    </cfRule>
    <cfRule type="expression" dxfId="3525" priority="37">
      <formula>F29&lt;0</formula>
    </cfRule>
  </conditionalFormatting>
  <conditionalFormatting sqref="H29:H63">
    <cfRule type="expression" dxfId="3524" priority="34">
      <formula>H29&gt;0</formula>
    </cfRule>
    <cfRule type="expression" dxfId="3523" priority="35">
      <formula>H29&lt;0</formula>
    </cfRule>
  </conditionalFormatting>
  <conditionalFormatting sqref="J38:J68">
    <cfRule type="expression" dxfId="3522" priority="32">
      <formula>J38&gt;0</formula>
    </cfRule>
    <cfRule type="expression" dxfId="3521" priority="33">
      <formula>J38&lt;0</formula>
    </cfRule>
  </conditionalFormatting>
  <conditionalFormatting sqref="J43">
    <cfRule type="expression" dxfId="3520" priority="30">
      <formula>J43&gt;0</formula>
    </cfRule>
    <cfRule type="expression" dxfId="3519" priority="31">
      <formula>J43&lt;0</formula>
    </cfRule>
  </conditionalFormatting>
  <conditionalFormatting sqref="Q9">
    <cfRule type="expression" dxfId="3518" priority="24">
      <formula>Q9&gt;0</formula>
    </cfRule>
    <cfRule type="expression" dxfId="3517" priority="25">
      <formula>Q9&lt;0</formula>
    </cfRule>
  </conditionalFormatting>
  <conditionalFormatting sqref="R4">
    <cfRule type="expression" dxfId="3516" priority="26">
      <formula>R4&gt;0</formula>
    </cfRule>
    <cfRule type="expression" dxfId="351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514" priority="21">
      <formula>F120&gt;0</formula>
    </cfRule>
    <cfRule type="expression" dxfId="3513" priority="22">
      <formula>F120&lt;0</formula>
    </cfRule>
  </conditionalFormatting>
  <conditionalFormatting sqref="H120:H160">
    <cfRule type="expression" dxfId="3512" priority="19">
      <formula>H120&gt;0</formula>
    </cfRule>
    <cfRule type="expression" dxfId="3511" priority="20">
      <formula>H120&lt;0</formula>
    </cfRule>
  </conditionalFormatting>
  <conditionalFormatting sqref="J129:J160">
    <cfRule type="expression" dxfId="3510" priority="17">
      <formula>J129&gt;0</formula>
    </cfRule>
    <cfRule type="expression" dxfId="3509" priority="18">
      <formula>J129&lt;0</formula>
    </cfRule>
  </conditionalFormatting>
  <conditionalFormatting sqref="J134">
    <cfRule type="expression" dxfId="3508" priority="15">
      <formula>J134&gt;0</formula>
    </cfRule>
    <cfRule type="expression" dxfId="3507" priority="16">
      <formula>J134&lt;0</formula>
    </cfRule>
  </conditionalFormatting>
  <conditionalFormatting sqref="J31:J40">
    <cfRule type="expression" dxfId="3506" priority="13">
      <formula>J31&gt;0</formula>
    </cfRule>
    <cfRule type="expression" dxfId="3505" priority="14">
      <formula>J31&lt;0</formula>
    </cfRule>
  </conditionalFormatting>
  <conditionalFormatting sqref="J36:J37">
    <cfRule type="expression" dxfId="3504" priority="11">
      <formula>J36&gt;0</formula>
    </cfRule>
    <cfRule type="expression" dxfId="3503" priority="12">
      <formula>J36&lt;0</formula>
    </cfRule>
  </conditionalFormatting>
  <conditionalFormatting sqref="Q10">
    <cfRule type="expression" dxfId="3502" priority="9">
      <formula>Q10&gt;0</formula>
    </cfRule>
    <cfRule type="expression" dxfId="3501" priority="10">
      <formula>Q10&lt;0</formula>
    </cfRule>
  </conditionalFormatting>
  <conditionalFormatting sqref="K38:K55 K57:K68">
    <cfRule type="expression" dxfId="3500" priority="7">
      <formula>K38&gt;0</formula>
    </cfRule>
    <cfRule type="expression" dxfId="3499" priority="8">
      <formula>K38&lt;0</formula>
    </cfRule>
  </conditionalFormatting>
  <conditionalFormatting sqref="K43">
    <cfRule type="expression" dxfId="3498" priority="5">
      <formula>K43&gt;0</formula>
    </cfRule>
    <cfRule type="expression" dxfId="3497" priority="6">
      <formula>K43&lt;0</formula>
    </cfRule>
  </conditionalFormatting>
  <conditionalFormatting sqref="K31:K40">
    <cfRule type="expression" dxfId="3496" priority="3">
      <formula>K31&gt;0</formula>
    </cfRule>
    <cfRule type="expression" dxfId="3495" priority="4">
      <formula>K31&lt;0</formula>
    </cfRule>
  </conditionalFormatting>
  <conditionalFormatting sqref="K36:K37">
    <cfRule type="expression" dxfId="3494" priority="1">
      <formula>K36&gt;0</formula>
    </cfRule>
    <cfRule type="expression" dxfId="349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1197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1272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76.08</v>
      </c>
      <c r="R4" s="425">
        <v>-1.5800000000000002E-2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7608</v>
      </c>
    </row>
    <row r="6" spans="1:21" x14ac:dyDescent="0.25">
      <c r="B6" s="72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-87.180000000000291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-87.180000000000291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-1.1329169688038524E-2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1.9978969505783387E-2</v>
      </c>
      <c r="R11">
        <v>0.38</v>
      </c>
    </row>
    <row r="12" spans="1:21" x14ac:dyDescent="0.25">
      <c r="H12" s="70"/>
      <c r="O12" s="11" t="s">
        <v>82</v>
      </c>
      <c r="Q12" s="1" t="s">
        <v>1348</v>
      </c>
    </row>
    <row r="13" spans="1:21" x14ac:dyDescent="0.25">
      <c r="H13" s="70"/>
      <c r="O13" s="11" t="s">
        <v>947</v>
      </c>
      <c r="Q13" s="2">
        <f>Q4/6.49</f>
        <v>11.722650231124806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83.688000000000002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82.927199999999999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82.16640000000001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81.405600000000007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80.644800000000004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79.884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79.123199999999997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78.362399999999994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2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77.601600000000005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76.840800000000002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76.08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75.319199999999995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74.558399999999992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73.797600000000003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 t="shared" ref="F37:F42" si="7">C37*(E37-D37)</f>
        <v>1044.82</v>
      </c>
      <c r="G37" s="39">
        <f t="shared" ref="G37:G42" si="8"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73.036799999999999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 t="shared" si="7"/>
        <v>944.00000000000045</v>
      </c>
      <c r="G38" s="39">
        <f t="shared" si="8"/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72.275999999999996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 t="shared" si="7"/>
        <v>969.81999999999994</v>
      </c>
      <c r="G39" s="39">
        <f t="shared" si="8"/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71.515199999999993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 t="shared" si="7"/>
        <v>902.81999999999982</v>
      </c>
      <c r="G40" s="39">
        <f t="shared" si="8"/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70.754400000000004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 t="shared" si="7"/>
        <v>736.99999999999909</v>
      </c>
      <c r="G41" s="39">
        <f t="shared" si="8"/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69.993600000000001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 t="shared" si="7"/>
        <v>-9.1800000000006321</v>
      </c>
      <c r="G42" s="39">
        <f t="shared" si="8"/>
        <v>7695.18</v>
      </c>
      <c r="H42" s="179">
        <f t="shared" si="6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0"/>
        <v>69.232799999999997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68.471999999999994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92" priority="31">
      <formula>F47&gt;0</formula>
    </cfRule>
    <cfRule type="expression" dxfId="3491" priority="32">
      <formula>F47&lt;0</formula>
    </cfRule>
  </conditionalFormatting>
  <conditionalFormatting sqref="Q7">
    <cfRule type="expression" dxfId="3490" priority="29">
      <formula>Q7&gt;0</formula>
    </cfRule>
    <cfRule type="expression" dxfId="3489" priority="30">
      <formula>Q7&lt;0</formula>
    </cfRule>
  </conditionalFormatting>
  <conditionalFormatting sqref="Q8">
    <cfRule type="expression" dxfId="3488" priority="27">
      <formula>Q8&gt;0</formula>
    </cfRule>
    <cfRule type="expression" dxfId="3487" priority="28">
      <formula>Q8&lt;0</formula>
    </cfRule>
  </conditionalFormatting>
  <conditionalFormatting sqref="F33:F46">
    <cfRule type="expression" dxfId="3486" priority="25">
      <formula>F33&gt;0</formula>
    </cfRule>
    <cfRule type="expression" dxfId="3485" priority="26">
      <formula>F33&lt;0</formula>
    </cfRule>
  </conditionalFormatting>
  <conditionalFormatting sqref="H33:H46">
    <cfRule type="expression" dxfId="3484" priority="23">
      <formula>H33&gt;0</formula>
    </cfRule>
    <cfRule type="expression" dxfId="3483" priority="24">
      <formula>H33&lt;0</formula>
    </cfRule>
  </conditionalFormatting>
  <conditionalFormatting sqref="Q10">
    <cfRule type="expression" dxfId="3482" priority="21">
      <formula>Q10&gt;0</formula>
    </cfRule>
    <cfRule type="expression" dxfId="3481" priority="22">
      <formula>Q10&lt;0</formula>
    </cfRule>
  </conditionalFormatting>
  <conditionalFormatting sqref="J25:J38">
    <cfRule type="expression" dxfId="3480" priority="19">
      <formula>J25&gt;0</formula>
    </cfRule>
    <cfRule type="expression" dxfId="3479" priority="20">
      <formula>J25&lt;0</formula>
    </cfRule>
  </conditionalFormatting>
  <conditionalFormatting sqref="L25:L38">
    <cfRule type="expression" dxfId="3478" priority="15">
      <formula>L25&gt;0</formula>
    </cfRule>
    <cfRule type="expression" dxfId="3477" priority="16">
      <formula>L25&lt;0</formula>
    </cfRule>
  </conditionalFormatting>
  <conditionalFormatting sqref="F89:F110">
    <cfRule type="expression" dxfId="3476" priority="13">
      <formula>F89&gt;0</formula>
    </cfRule>
    <cfRule type="expression" dxfId="3475" priority="14">
      <formula>F89&lt;0</formula>
    </cfRule>
  </conditionalFormatting>
  <conditionalFormatting sqref="H89:H110">
    <cfRule type="expression" dxfId="3474" priority="11">
      <formula>H89&gt;0</formula>
    </cfRule>
    <cfRule type="expression" dxfId="3473" priority="12">
      <formula>H89&lt;0</formula>
    </cfRule>
  </conditionalFormatting>
  <conditionalFormatting sqref="J89:J102">
    <cfRule type="expression" dxfId="3472" priority="9">
      <formula>J89&gt;0</formula>
    </cfRule>
    <cfRule type="expression" dxfId="3471" priority="10">
      <formula>J89&lt;0</formula>
    </cfRule>
  </conditionalFormatting>
  <conditionalFormatting sqref="K89:K102">
    <cfRule type="expression" dxfId="3470" priority="7">
      <formula>K89&gt;0</formula>
    </cfRule>
    <cfRule type="expression" dxfId="3469" priority="8">
      <formula>K89&lt;0</formula>
    </cfRule>
  </conditionalFormatting>
  <conditionalFormatting sqref="L89:L102">
    <cfRule type="expression" dxfId="3468" priority="5">
      <formula>L89&gt;0</formula>
    </cfRule>
    <cfRule type="expression" dxfId="3467" priority="6">
      <formula>L89&lt;0</formula>
    </cfRule>
  </conditionalFormatting>
  <conditionalFormatting sqref="F25:F32">
    <cfRule type="expression" dxfId="3466" priority="3">
      <formula>F25&gt;0</formula>
    </cfRule>
    <cfRule type="expression" dxfId="3465" priority="4">
      <formula>F25&lt;0</formula>
    </cfRule>
  </conditionalFormatting>
  <conditionalFormatting sqref="H25:H32">
    <cfRule type="expression" dxfId="3464" priority="1">
      <formula>H25&gt;0</formula>
    </cfRule>
    <cfRule type="expression" dxfId="346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1185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6</v>
      </c>
      <c r="T2" s="1"/>
      <c r="U2" t="s">
        <v>1243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2552.3116666666665</v>
      </c>
      <c r="T3" s="1"/>
      <c r="U3" t="s">
        <v>1266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2527.3807999999999</v>
      </c>
      <c r="R4" s="425">
        <v>-1.1999999999999999E-3</v>
      </c>
      <c r="T4" s="694"/>
      <c r="U4" t="s">
        <v>1343</v>
      </c>
    </row>
    <row r="5" spans="1:21" x14ac:dyDescent="0.25">
      <c r="B5" s="72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15164.284799999999</v>
      </c>
      <c r="U5" s="758" t="s">
        <v>1342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15313.869999999999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-149.58519999999953</v>
      </c>
      <c r="R7">
        <v>6</v>
      </c>
      <c r="T7" s="1">
        <v>43333</v>
      </c>
      <c r="U7" t="s">
        <v>1245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-149.58519999999953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-9.7679554547609147E-3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1350</v>
      </c>
    </row>
    <row r="13" spans="1:21" x14ac:dyDescent="0.25">
      <c r="H13" s="70"/>
      <c r="O13" s="11" t="s">
        <v>947</v>
      </c>
      <c r="Q13" s="2">
        <f>Q4/194</f>
        <v>13.027736082474226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2</v>
      </c>
      <c r="I18" s="18"/>
      <c r="J18" s="18"/>
      <c r="K18" s="18">
        <f>SUM(K2:K5)</f>
        <v>5129.93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2</v>
      </c>
      <c r="D19" s="279"/>
      <c r="E19" s="279"/>
      <c r="F19" s="280">
        <f>SumByColor($A$19,F2:F17)</f>
        <v>4880</v>
      </c>
      <c r="G19" s="279"/>
      <c r="H19" s="279">
        <f>SumByColor($A$19,H2:H17)</f>
        <v>2</v>
      </c>
      <c r="I19" s="279"/>
      <c r="J19" s="279"/>
      <c r="K19" s="280">
        <f>SumByColor($A$19,K2:K17)</f>
        <v>5130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2780.11888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2754.8450720000001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1" si="1">C25*(E25-D25)</f>
        <v>84</v>
      </c>
      <c r="G25" s="39">
        <f t="shared" ref="G25:G41" si="2">D25*C25</f>
        <v>5736</v>
      </c>
      <c r="H25" s="179">
        <f t="shared" ref="H25:H4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2729.5712640000002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2704.2974560000002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2679.0236479999999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2653.7498399999999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2628.476032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2603.2022240000001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2577.9284159999997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2552.6546079999998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2527.3807999999999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2502.106992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2476.8331840000001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2451.5593759999997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2426.2855679999998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2401.0117599999999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2375.737952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2350.464144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39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2325.1903360000001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2299.9165280000002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2274.6427199999998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462" priority="31">
      <formula>F54&gt;0</formula>
    </cfRule>
    <cfRule type="expression" dxfId="3461" priority="32">
      <formula>F54&lt;0</formula>
    </cfRule>
  </conditionalFormatting>
  <conditionalFormatting sqref="Q7">
    <cfRule type="expression" dxfId="3460" priority="29">
      <formula>Q7&gt;0</formula>
    </cfRule>
    <cfRule type="expression" dxfId="3459" priority="30">
      <formula>Q7&lt;0</formula>
    </cfRule>
  </conditionalFormatting>
  <conditionalFormatting sqref="Q8">
    <cfRule type="expression" dxfId="3458" priority="27">
      <formula>Q8&gt;0</formula>
    </cfRule>
    <cfRule type="expression" dxfId="3457" priority="28">
      <formula>Q8&lt;0</formula>
    </cfRule>
  </conditionalFormatting>
  <conditionalFormatting sqref="F31:F53">
    <cfRule type="expression" dxfId="3456" priority="25">
      <formula>F31&gt;0</formula>
    </cfRule>
    <cfRule type="expression" dxfId="3455" priority="26">
      <formula>F31&lt;0</formula>
    </cfRule>
  </conditionalFormatting>
  <conditionalFormatting sqref="H31:H53">
    <cfRule type="expression" dxfId="3454" priority="23">
      <formula>H31&gt;0</formula>
    </cfRule>
    <cfRule type="expression" dxfId="3453" priority="24">
      <formula>H31&lt;0</formula>
    </cfRule>
  </conditionalFormatting>
  <conditionalFormatting sqref="Q10">
    <cfRule type="expression" dxfId="3452" priority="21">
      <formula>Q10&gt;0</formula>
    </cfRule>
    <cfRule type="expression" dxfId="3451" priority="22">
      <formula>Q10&lt;0</formula>
    </cfRule>
  </conditionalFormatting>
  <conditionalFormatting sqref="J25:J38">
    <cfRule type="expression" dxfId="3450" priority="19">
      <formula>J25&gt;0</formula>
    </cfRule>
    <cfRule type="expression" dxfId="3449" priority="20">
      <formula>J25&lt;0</formula>
    </cfRule>
  </conditionalFormatting>
  <conditionalFormatting sqref="L25:L38">
    <cfRule type="expression" dxfId="3448" priority="15">
      <formula>L25&gt;0</formula>
    </cfRule>
    <cfRule type="expression" dxfId="3447" priority="16">
      <formula>L25&lt;0</formula>
    </cfRule>
  </conditionalFormatting>
  <conditionalFormatting sqref="F89:F110">
    <cfRule type="expression" dxfId="3446" priority="13">
      <formula>F89&gt;0</formula>
    </cfRule>
    <cfRule type="expression" dxfId="3445" priority="14">
      <formula>F89&lt;0</formula>
    </cfRule>
  </conditionalFormatting>
  <conditionalFormatting sqref="H89:H110">
    <cfRule type="expression" dxfId="3444" priority="11">
      <formula>H89&gt;0</formula>
    </cfRule>
    <cfRule type="expression" dxfId="3443" priority="12">
      <formula>H89&lt;0</formula>
    </cfRule>
  </conditionalFormatting>
  <conditionalFormatting sqref="J89:J102">
    <cfRule type="expression" dxfId="3442" priority="9">
      <formula>J89&gt;0</formula>
    </cfRule>
    <cfRule type="expression" dxfId="3441" priority="10">
      <formula>J89&lt;0</formula>
    </cfRule>
  </conditionalFormatting>
  <conditionalFormatting sqref="K89:K102">
    <cfRule type="expression" dxfId="3440" priority="7">
      <formula>K89&gt;0</formula>
    </cfRule>
    <cfRule type="expression" dxfId="3439" priority="8">
      <formula>K89&lt;0</formula>
    </cfRule>
  </conditionalFormatting>
  <conditionalFormatting sqref="L89:L102">
    <cfRule type="expression" dxfId="3438" priority="5">
      <formula>L89&gt;0</formula>
    </cfRule>
    <cfRule type="expression" dxfId="3437" priority="6">
      <formula>L89&lt;0</formula>
    </cfRule>
  </conditionalFormatting>
  <conditionalFormatting sqref="F25:F30">
    <cfRule type="expression" dxfId="3436" priority="3">
      <formula>F25&gt;0</formula>
    </cfRule>
    <cfRule type="expression" dxfId="3435" priority="4">
      <formula>F25&lt;0</formula>
    </cfRule>
  </conditionalFormatting>
  <conditionalFormatting sqref="H25:H30">
    <cfRule type="expression" dxfId="3434" priority="1">
      <formula>H25&gt;0</formula>
    </cfRule>
    <cfRule type="expression" dxfId="3433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152.29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152.29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167.51900000000001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165.99610000000001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164.47319999999999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162.9503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161.42740000000001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159.90449999999998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158.38159999999999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156.8587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155.33580000000001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153.81289999999998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152.29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150.7671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149.24419999999998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147.72129999999999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146.19839999999999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144.6755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143.15259999999998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141.62970000000001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140.10679999999999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138.5839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137.06100000000001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32" priority="35">
      <formula>N19&gt;0</formula>
    </cfRule>
    <cfRule type="expression" dxfId="343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30" priority="21">
      <formula>F25&gt;0</formula>
    </cfRule>
    <cfRule type="expression" dxfId="3429" priority="22">
      <formula>F25&lt;0</formula>
    </cfRule>
  </conditionalFormatting>
  <conditionalFormatting sqref="H25:H47">
    <cfRule type="expression" dxfId="3428" priority="19">
      <formula>H25&gt;0</formula>
    </cfRule>
    <cfRule type="expression" dxfId="3427" priority="20">
      <formula>H25&lt;0</formula>
    </cfRule>
  </conditionalFormatting>
  <conditionalFormatting sqref="I25:I27">
    <cfRule type="expression" dxfId="3426" priority="15">
      <formula>I25&gt;0</formula>
    </cfRule>
    <cfRule type="expression" dxfId="3425" priority="16">
      <formula>I25&lt;0</formula>
    </cfRule>
  </conditionalFormatting>
  <conditionalFormatting sqref="Q7">
    <cfRule type="expression" dxfId="3424" priority="5">
      <formula>Q7&gt;0</formula>
    </cfRule>
    <cfRule type="expression" dxfId="3423" priority="6">
      <formula>Q7&lt;0</formula>
    </cfRule>
  </conditionalFormatting>
  <conditionalFormatting sqref="Q8">
    <cfRule type="expression" dxfId="3422" priority="3">
      <formula>Q8&gt;0</formula>
    </cfRule>
    <cfRule type="expression" dxfId="342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98.55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98.55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108.405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107.4195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106.434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105.44850000000001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104.46300000000001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103.47750000000001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102.492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101.5065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100.521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99.535499999999999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98.55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97.564499999999995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96.578999999999994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95.593499999999992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94.60799999999999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93.622499999999988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92.636999999999986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91.651499999999999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90.665999999999997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89.680499999999995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88.694999999999993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20" priority="9">
      <formula>F36&gt;0</formula>
    </cfRule>
    <cfRule type="expression" dxfId="3419" priority="10">
      <formula>F36&lt;0</formula>
    </cfRule>
  </conditionalFormatting>
  <conditionalFormatting sqref="F25:F35">
    <cfRule type="expression" dxfId="3418" priority="7">
      <formula>F25&gt;0</formula>
    </cfRule>
    <cfRule type="expression" dxfId="3417" priority="8">
      <formula>F25&lt;0</formula>
    </cfRule>
  </conditionalFormatting>
  <conditionalFormatting sqref="H25:H35">
    <cfRule type="expression" dxfId="3416" priority="5">
      <formula>H25&gt;0</formula>
    </cfRule>
    <cfRule type="expression" dxfId="3415" priority="6">
      <formula>H25&lt;0</formula>
    </cfRule>
  </conditionalFormatting>
  <conditionalFormatting sqref="Q7">
    <cfRule type="expression" dxfId="3414" priority="3">
      <formula>Q7&gt;0</formula>
    </cfRule>
    <cfRule type="expression" dxfId="3413" priority="4">
      <formula>Q7&lt;0</formula>
    </cfRule>
  </conditionalFormatting>
  <conditionalFormatting sqref="Q8">
    <cfRule type="expression" dxfId="3412" priority="1">
      <formula>Q8&gt;0</formula>
    </cfRule>
    <cfRule type="expression" dxfId="341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116.06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116.06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127.66600000000001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126.50540000000001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125.34480000000001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124.1842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123.0236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121.86300000000001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120.70240000000001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119.54180000000001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118.38120000000001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117.2206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116.06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114.8994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113.7388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112.5782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111.41759999999999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110.25699999999999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109.0964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107.93580000000001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106.77520000000001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105.61460000000001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104.45400000000001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410" priority="37">
      <formula>F25&gt;0</formula>
    </cfRule>
    <cfRule type="expression" dxfId="3409" priority="38">
      <formula>F25&lt;0</formula>
    </cfRule>
  </conditionalFormatting>
  <conditionalFormatting sqref="Q7">
    <cfRule type="expression" dxfId="3408" priority="35">
      <formula>Q7&gt;0</formula>
    </cfRule>
    <cfRule type="expression" dxfId="3407" priority="36">
      <formula>Q7&lt;0</formula>
    </cfRule>
  </conditionalFormatting>
  <conditionalFormatting sqref="Q8">
    <cfRule type="expression" dxfId="3406" priority="33">
      <formula>Q8&gt;0</formula>
    </cfRule>
    <cfRule type="expression" dxfId="3405" priority="34">
      <formula>Q8&lt;0</formula>
    </cfRule>
  </conditionalFormatting>
  <conditionalFormatting sqref="F44:F46">
    <cfRule type="expression" dxfId="3404" priority="31">
      <formula>F44&gt;0</formula>
    </cfRule>
    <cfRule type="expression" dxfId="3403" priority="32">
      <formula>F44&lt;0</formula>
    </cfRule>
  </conditionalFormatting>
  <conditionalFormatting sqref="H44:H46">
    <cfRule type="expression" dxfId="3402" priority="29">
      <formula>H44&gt;0</formula>
    </cfRule>
    <cfRule type="expression" dxfId="3401" priority="30">
      <formula>H44&lt;0</formula>
    </cfRule>
  </conditionalFormatting>
  <conditionalFormatting sqref="F89:F110">
    <cfRule type="expression" dxfId="3400" priority="27">
      <formula>F89&gt;0</formula>
    </cfRule>
    <cfRule type="expression" dxfId="3399" priority="28">
      <formula>F89&lt;0</formula>
    </cfRule>
  </conditionalFormatting>
  <conditionalFormatting sqref="H89:H110">
    <cfRule type="expression" dxfId="3398" priority="25">
      <formula>H89&gt;0</formula>
    </cfRule>
    <cfRule type="expression" dxfId="3397" priority="26">
      <formula>H89&lt;0</formula>
    </cfRule>
  </conditionalFormatting>
  <conditionalFormatting sqref="Q10">
    <cfRule type="expression" dxfId="3396" priority="23">
      <formula>Q10&gt;0</formula>
    </cfRule>
    <cfRule type="expression" dxfId="3395" priority="24">
      <formula>Q10&lt;0</formula>
    </cfRule>
  </conditionalFormatting>
  <conditionalFormatting sqref="J25:J38">
    <cfRule type="expression" dxfId="3394" priority="21">
      <formula>J25&gt;0</formula>
    </cfRule>
    <cfRule type="expression" dxfId="3393" priority="22">
      <formula>J25&lt;0</formula>
    </cfRule>
  </conditionalFormatting>
  <conditionalFormatting sqref="K25:K38">
    <cfRule type="expression" dxfId="3392" priority="19">
      <formula>K25&gt;0</formula>
    </cfRule>
    <cfRule type="expression" dxfId="3391" priority="20">
      <formula>K25&lt;0</formula>
    </cfRule>
  </conditionalFormatting>
  <conditionalFormatting sqref="L25:L38">
    <cfRule type="expression" dxfId="3390" priority="17">
      <formula>L25&gt;0</formula>
    </cfRule>
    <cfRule type="expression" dxfId="3389" priority="18">
      <formula>L25&lt;0</formula>
    </cfRule>
  </conditionalFormatting>
  <conditionalFormatting sqref="J40">
    <cfRule type="expression" dxfId="3388" priority="15">
      <formula>J40&gt;0</formula>
    </cfRule>
    <cfRule type="expression" dxfId="3387" priority="16">
      <formula>J40&lt;0</formula>
    </cfRule>
  </conditionalFormatting>
  <conditionalFormatting sqref="L39">
    <cfRule type="expression" dxfId="3386" priority="11">
      <formula>L39&gt;0</formula>
    </cfRule>
    <cfRule type="expression" dxfId="3385" priority="12">
      <formula>L39&lt;0</formula>
    </cfRule>
  </conditionalFormatting>
  <conditionalFormatting sqref="F39">
    <cfRule type="expression" dxfId="3384" priority="9">
      <formula>F39&gt;0</formula>
    </cfRule>
    <cfRule type="expression" dxfId="3383" priority="10">
      <formula>F39&lt;0</formula>
    </cfRule>
  </conditionalFormatting>
  <conditionalFormatting sqref="H39">
    <cfRule type="expression" dxfId="3382" priority="7">
      <formula>H39&gt;0</formula>
    </cfRule>
    <cfRule type="expression" dxfId="3381" priority="8">
      <formula>H39&lt;0</formula>
    </cfRule>
  </conditionalFormatting>
  <conditionalFormatting sqref="J41">
    <cfRule type="expression" dxfId="3380" priority="5">
      <formula>J41&gt;0</formula>
    </cfRule>
    <cfRule type="expression" dxfId="3379" priority="6">
      <formula>J41&lt;0</formula>
    </cfRule>
  </conditionalFormatting>
  <conditionalFormatting sqref="J43">
    <cfRule type="expression" dxfId="3378" priority="3">
      <formula>J43&gt;0</formula>
    </cfRule>
    <cfRule type="expression" dxfId="3377" priority="4">
      <formula>J43&lt;0</formula>
    </cfRule>
  </conditionalFormatting>
  <conditionalFormatting sqref="J44">
    <cfRule type="expression" dxfId="3376" priority="1">
      <formula>J44&gt;0</formula>
    </cfRule>
    <cfRule type="expression" dxfId="337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39.18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39.18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43.098000000000006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42.706200000000003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42.314399999999999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41.922600000000003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41.530799999999999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41.139000000000003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40.747199999999999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40.355400000000003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39.9636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39.571800000000003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39.18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38.788199999999996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38.3964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38.004599999999996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37.6128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37.220999999999997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36.8292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36.437400000000004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36.0456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35.653800000000004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35.262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74" priority="31">
      <formula>F29&gt;0</formula>
    </cfRule>
    <cfRule type="expression" dxfId="3373" priority="32">
      <formula>F29&lt;0</formula>
    </cfRule>
  </conditionalFormatting>
  <conditionalFormatting sqref="F29 F31:F35">
    <cfRule type="expression" dxfId="3372" priority="33">
      <formula>F29&gt;0</formula>
    </cfRule>
    <cfRule type="expression" dxfId="3371" priority="34">
      <formula>F29&lt;0</formula>
    </cfRule>
  </conditionalFormatting>
  <conditionalFormatting sqref="H29 H31:H35">
    <cfRule type="expression" dxfId="3370" priority="29">
      <formula>H29&gt;0</formula>
    </cfRule>
    <cfRule type="expression" dxfId="3369" priority="30">
      <formula>H29&lt;0</formula>
    </cfRule>
  </conditionalFormatting>
  <conditionalFormatting sqref="F21:F28">
    <cfRule type="expression" dxfId="3368" priority="27">
      <formula>F21&gt;0</formula>
    </cfRule>
    <cfRule type="expression" dxfId="3367" priority="28">
      <formula>F21&lt;0</formula>
    </cfRule>
  </conditionalFormatting>
  <conditionalFormatting sqref="H21:H28">
    <cfRule type="expression" dxfId="3366" priority="25">
      <formula>H21&gt;0</formula>
    </cfRule>
    <cfRule type="expression" dxfId="3365" priority="26">
      <formula>H21&lt;0</formula>
    </cfRule>
  </conditionalFormatting>
  <conditionalFormatting sqref="Q8">
    <cfRule type="expression" dxfId="3364" priority="21">
      <formula>Q8&gt;0</formula>
    </cfRule>
    <cfRule type="expression" dxfId="3363" priority="22">
      <formula>Q8&lt;0</formula>
    </cfRule>
  </conditionalFormatting>
  <conditionalFormatting sqref="Q7">
    <cfRule type="expression" dxfId="3362" priority="23">
      <formula>Q7&gt;0</formula>
    </cfRule>
    <cfRule type="expression" dxfId="3361" priority="24">
      <formula>Q7&lt;0</formula>
    </cfRule>
  </conditionalFormatting>
  <conditionalFormatting sqref="F30">
    <cfRule type="expression" dxfId="3360" priority="19">
      <formula>F30&gt;0</formula>
    </cfRule>
    <cfRule type="expression" dxfId="3359" priority="20">
      <formula>F30&lt;0</formula>
    </cfRule>
  </conditionalFormatting>
  <conditionalFormatting sqref="H30">
    <cfRule type="expression" dxfId="3358" priority="17">
      <formula>H30&gt;0</formula>
    </cfRule>
    <cfRule type="expression" dxfId="3357" priority="18">
      <formula>H30&lt;0</formula>
    </cfRule>
  </conditionalFormatting>
  <conditionalFormatting sqref="F68 F70:F74">
    <cfRule type="expression" dxfId="3356" priority="13">
      <formula>F68&gt;0</formula>
    </cfRule>
    <cfRule type="expression" dxfId="3355" priority="14">
      <formula>F68&lt;0</formula>
    </cfRule>
  </conditionalFormatting>
  <conditionalFormatting sqref="F68 F70:F74">
    <cfRule type="expression" dxfId="3354" priority="15">
      <formula>F68&gt;0</formula>
    </cfRule>
    <cfRule type="expression" dxfId="3353" priority="16">
      <formula>F68&lt;0</formula>
    </cfRule>
  </conditionalFormatting>
  <conditionalFormatting sqref="H68 H70:H74">
    <cfRule type="expression" dxfId="3352" priority="11">
      <formula>H68&gt;0</formula>
    </cfRule>
    <cfRule type="expression" dxfId="3351" priority="12">
      <formula>H68&lt;0</formula>
    </cfRule>
  </conditionalFormatting>
  <conditionalFormatting sqref="F60:F67">
    <cfRule type="expression" dxfId="3350" priority="9">
      <formula>F60&gt;0</formula>
    </cfRule>
    <cfRule type="expression" dxfId="3349" priority="10">
      <formula>F60&lt;0</formula>
    </cfRule>
  </conditionalFormatting>
  <conditionalFormatting sqref="H60:H67">
    <cfRule type="expression" dxfId="3348" priority="7">
      <formula>H60&gt;0</formula>
    </cfRule>
    <cfRule type="expression" dxfId="3347" priority="8">
      <formula>H60&lt;0</formula>
    </cfRule>
  </conditionalFormatting>
  <conditionalFormatting sqref="F69">
    <cfRule type="expression" dxfId="3346" priority="5">
      <formula>F69&gt;0</formula>
    </cfRule>
    <cfRule type="expression" dxfId="3345" priority="6">
      <formula>F69&lt;0</formula>
    </cfRule>
  </conditionalFormatting>
  <conditionalFormatting sqref="H69">
    <cfRule type="expression" dxfId="3344" priority="3">
      <formula>H69&gt;0</formula>
    </cfRule>
    <cfRule type="expression" dxfId="3343" priority="4">
      <formula>H69&lt;0</formula>
    </cfRule>
  </conditionalFormatting>
  <conditionalFormatting sqref="Q10">
    <cfRule type="expression" dxfId="3342" priority="1">
      <formula>Q10&gt;0</formula>
    </cfRule>
    <cfRule type="expression" dxfId="334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48.75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48.75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53.625000000000007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53.137500000000003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52.650000000000006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52.162500000000001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51.675000000000004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51.1875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50.212499999999999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49.725000000000001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49.237499999999997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48.75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48.262500000000003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47.774999999999999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47.287500000000001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46.8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46.3125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45.824999999999996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45.337500000000006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44.85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44.362500000000004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43.875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40" priority="11">
      <formula>F33&gt;0</formula>
    </cfRule>
    <cfRule type="expression" dxfId="3339" priority="12">
      <formula>F33&lt;0</formula>
    </cfRule>
  </conditionalFormatting>
  <conditionalFormatting sqref="Q7">
    <cfRule type="expression" dxfId="3338" priority="9">
      <formula>Q7&gt;0</formula>
    </cfRule>
    <cfRule type="expression" dxfId="3337" priority="10">
      <formula>Q7&lt;0</formula>
    </cfRule>
  </conditionalFormatting>
  <conditionalFormatting sqref="Q8">
    <cfRule type="expression" dxfId="3336" priority="7">
      <formula>Q8&gt;0</formula>
    </cfRule>
    <cfRule type="expression" dxfId="3335" priority="8">
      <formula>Q8&lt;0</formula>
    </cfRule>
  </conditionalFormatting>
  <conditionalFormatting sqref="F25:F32">
    <cfRule type="expression" dxfId="3334" priority="5">
      <formula>F25&gt;0</formula>
    </cfRule>
    <cfRule type="expression" dxfId="3333" priority="6">
      <formula>F25&lt;0</formula>
    </cfRule>
  </conditionalFormatting>
  <conditionalFormatting sqref="H25:H32">
    <cfRule type="expression" dxfId="3332" priority="3">
      <formula>H25&gt;0</formula>
    </cfRule>
    <cfRule type="expression" dxfId="3331" priority="4">
      <formula>H25&lt;0</formula>
    </cfRule>
  </conditionalFormatting>
  <conditionalFormatting sqref="Q10">
    <cfRule type="expression" dxfId="3330" priority="1">
      <formula>Q10&gt;0</formula>
    </cfRule>
    <cfRule type="expression" dxfId="332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13.58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13.58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42.4375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15.616999999999999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15.481199999999999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15.345399999999998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15.209600000000002</v>
      </c>
      <c r="X19" s="134"/>
    </row>
    <row r="20" spans="1:39" x14ac:dyDescent="0.25">
      <c r="O20" s="81">
        <v>1.1100000000000001</v>
      </c>
      <c r="P20" s="81">
        <f t="shared" si="3"/>
        <v>15.073800000000002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14.938000000000001</v>
      </c>
      <c r="X21" s="134"/>
    </row>
    <row r="22" spans="1:39" x14ac:dyDescent="0.25">
      <c r="O22" s="81">
        <v>1.0900000000000001</v>
      </c>
      <c r="P22" s="81">
        <f t="shared" si="3"/>
        <v>14.802200000000001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14.666400000000001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14.530600000000002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14.3948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14.259</v>
      </c>
      <c r="T26" s="1">
        <v>43237</v>
      </c>
      <c r="U26" t="s">
        <v>1062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14.123200000000001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13.987400000000001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13.851599999999999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13.7158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13.58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13.4442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13.308400000000001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13.172599999999999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13.036799999999999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12.901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12.7652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12.6294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12.493600000000001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12.357800000000001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12.222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12.0862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11.9504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11.8146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28" priority="75">
      <formula>F32&gt;0</formula>
    </cfRule>
    <cfRule type="expression" dxfId="3327" priority="76">
      <formula>F32&lt;0</formula>
    </cfRule>
  </conditionalFormatting>
  <conditionalFormatting sqref="Q7">
    <cfRule type="expression" dxfId="3326" priority="73">
      <formula>Q7&gt;0</formula>
    </cfRule>
    <cfRule type="expression" dxfId="3325" priority="74">
      <formula>Q7&lt;0</formula>
    </cfRule>
  </conditionalFormatting>
  <conditionalFormatting sqref="Q8">
    <cfRule type="expression" dxfId="3324" priority="71">
      <formula>Q8&gt;0</formula>
    </cfRule>
    <cfRule type="expression" dxfId="332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22" priority="63">
      <formula>M58&gt;0</formula>
    </cfRule>
    <cfRule type="expression" dxfId="3321" priority="64">
      <formula>M58&lt;0</formula>
    </cfRule>
  </conditionalFormatting>
  <conditionalFormatting sqref="Q10">
    <cfRule type="expression" dxfId="3320" priority="61">
      <formula>Q10&gt;0</formula>
    </cfRule>
    <cfRule type="expression" dxfId="3319" priority="62">
      <formula>Q10&lt;0</formula>
    </cfRule>
  </conditionalFormatting>
  <conditionalFormatting sqref="F29:F31">
    <cfRule type="expression" dxfId="3318" priority="59">
      <formula>F29&gt;0</formula>
    </cfRule>
    <cfRule type="expression" dxfId="3317" priority="60">
      <formula>F29&lt;0</formula>
    </cfRule>
  </conditionalFormatting>
  <conditionalFormatting sqref="H29:H31">
    <cfRule type="expression" dxfId="3316" priority="57">
      <formula>H29&gt;0</formula>
    </cfRule>
    <cfRule type="expression" dxfId="3315" priority="58">
      <formula>H29&lt;0</formula>
    </cfRule>
  </conditionalFormatting>
  <conditionalFormatting sqref="F83:F94">
    <cfRule type="expression" dxfId="3314" priority="55">
      <formula>F83&gt;0</formula>
    </cfRule>
    <cfRule type="expression" dxfId="3313" priority="56">
      <formula>F83&lt;0</formula>
    </cfRule>
  </conditionalFormatting>
  <conditionalFormatting sqref="H83:H94">
    <cfRule type="expression" dxfId="3312" priority="53">
      <formula>H83&gt;0</formula>
    </cfRule>
    <cfRule type="expression" dxfId="3311" priority="54">
      <formula>H83&lt;0</formula>
    </cfRule>
  </conditionalFormatting>
  <conditionalFormatting sqref="J41">
    <cfRule type="expression" dxfId="3310" priority="51">
      <formula>J41&gt;0</formula>
    </cfRule>
    <cfRule type="expression" dxfId="3309" priority="52">
      <formula>J41&lt;0</formula>
    </cfRule>
  </conditionalFormatting>
  <conditionalFormatting sqref="J39:J47">
    <cfRule type="expression" dxfId="3308" priority="49">
      <formula>J39&gt;0</formula>
    </cfRule>
    <cfRule type="expression" dxfId="3307" priority="50">
      <formula>J39&lt;0</formula>
    </cfRule>
  </conditionalFormatting>
  <conditionalFormatting sqref="F48:F51 H48:H51">
    <cfRule type="expression" dxfId="3306" priority="47">
      <formula>F48&gt;0</formula>
    </cfRule>
    <cfRule type="expression" dxfId="3305" priority="48">
      <formula>F48&lt;0</formula>
    </cfRule>
  </conditionalFormatting>
  <conditionalFormatting sqref="J48:J57">
    <cfRule type="expression" dxfId="3304" priority="45">
      <formula>J48&gt;0</formula>
    </cfRule>
    <cfRule type="expression" dxfId="3303" priority="46">
      <formula>J48&lt;0</formula>
    </cfRule>
  </conditionalFormatting>
  <conditionalFormatting sqref="K45:K52">
    <cfRule type="expression" dxfId="3302" priority="43">
      <formula>K45&gt;0</formula>
    </cfRule>
    <cfRule type="expression" dxfId="3301" priority="44">
      <formula>K45&lt;0</formula>
    </cfRule>
  </conditionalFormatting>
  <conditionalFormatting sqref="K45:K52">
    <cfRule type="expression" dxfId="3300" priority="41">
      <formula>K45&gt;0</formula>
    </cfRule>
    <cfRule type="expression" dxfId="3299" priority="42">
      <formula>K45&lt;0</formula>
    </cfRule>
  </conditionalFormatting>
  <conditionalFormatting sqref="F102:F118 H102:H118 H120:H128 F120:F128">
    <cfRule type="expression" dxfId="3298" priority="37">
      <formula>F102&gt;0</formula>
    </cfRule>
    <cfRule type="expression" dxfId="3297" priority="38">
      <formula>F102&lt;0</formula>
    </cfRule>
  </conditionalFormatting>
  <conditionalFormatting sqref="F96:F101">
    <cfRule type="expression" dxfId="3296" priority="35">
      <formula>F96&gt;0</formula>
    </cfRule>
    <cfRule type="expression" dxfId="3295" priority="36">
      <formula>F96&lt;0</formula>
    </cfRule>
  </conditionalFormatting>
  <conditionalFormatting sqref="H96:H101">
    <cfRule type="expression" dxfId="3294" priority="33">
      <formula>H96&gt;0</formula>
    </cfRule>
    <cfRule type="expression" dxfId="3293" priority="34">
      <formula>H96&lt;0</formula>
    </cfRule>
  </conditionalFormatting>
  <conditionalFormatting sqref="J112">
    <cfRule type="expression" dxfId="3292" priority="31">
      <formula>J112&gt;0</formula>
    </cfRule>
    <cfRule type="expression" dxfId="3291" priority="32">
      <formula>J112&lt;0</formula>
    </cfRule>
  </conditionalFormatting>
  <conditionalFormatting sqref="J110:J118 J120">
    <cfRule type="expression" dxfId="3290" priority="29">
      <formula>J110&gt;0</formula>
    </cfRule>
    <cfRule type="expression" dxfId="3289" priority="30">
      <formula>J110&lt;0</formula>
    </cfRule>
  </conditionalFormatting>
  <conditionalFormatting sqref="F119 H119">
    <cfRule type="expression" dxfId="3288" priority="27">
      <formula>F119&gt;0</formula>
    </cfRule>
    <cfRule type="expression" dxfId="3287" priority="28">
      <formula>F119&lt;0</formula>
    </cfRule>
  </conditionalFormatting>
  <conditionalFormatting sqref="J119">
    <cfRule type="expression" dxfId="3286" priority="25">
      <formula>J119&gt;0</formula>
    </cfRule>
    <cfRule type="expression" dxfId="3285" priority="26">
      <formula>J119&lt;0</formula>
    </cfRule>
  </conditionalFormatting>
  <conditionalFormatting sqref="K112:K123">
    <cfRule type="expression" dxfId="3284" priority="23">
      <formula>K112&gt;0</formula>
    </cfRule>
    <cfRule type="expression" dxfId="3283" priority="24">
      <formula>K112&lt;0</formula>
    </cfRule>
  </conditionalFormatting>
  <conditionalFormatting sqref="K110:K123">
    <cfRule type="expression" dxfId="3282" priority="21">
      <formula>K110&gt;0</formula>
    </cfRule>
    <cfRule type="expression" dxfId="3281" priority="22">
      <formula>K110&lt;0</formula>
    </cfRule>
  </conditionalFormatting>
  <conditionalFormatting sqref="J121">
    <cfRule type="expression" dxfId="3280" priority="19">
      <formula>J121&gt;0</formula>
    </cfRule>
    <cfRule type="expression" dxfId="3279" priority="20">
      <formula>J121&lt;0</formula>
    </cfRule>
  </conditionalFormatting>
  <conditionalFormatting sqref="F25:F28">
    <cfRule type="expression" dxfId="3278" priority="17">
      <formula>F25&gt;0</formula>
    </cfRule>
    <cfRule type="expression" dxfId="3277" priority="18">
      <formula>F25&lt;0</formula>
    </cfRule>
  </conditionalFormatting>
  <conditionalFormatting sqref="H25:H28">
    <cfRule type="expression" dxfId="3276" priority="15">
      <formula>H25&gt;0</formula>
    </cfRule>
    <cfRule type="expression" dxfId="3275" priority="16">
      <formula>H25&lt;0</formula>
    </cfRule>
  </conditionalFormatting>
  <conditionalFormatting sqref="J27:J29">
    <cfRule type="expression" dxfId="3274" priority="13">
      <formula>J27&gt;0</formula>
    </cfRule>
    <cfRule type="expression" dxfId="3273" priority="14">
      <formula>J27&lt;0</formula>
    </cfRule>
  </conditionalFormatting>
  <conditionalFormatting sqref="J30:J31">
    <cfRule type="expression" dxfId="3272" priority="11">
      <formula>J30&gt;0</formula>
    </cfRule>
    <cfRule type="expression" dxfId="3271" priority="12">
      <formula>J30&lt;0</formula>
    </cfRule>
  </conditionalFormatting>
  <conditionalFormatting sqref="J33">
    <cfRule type="expression" dxfId="3270" priority="9">
      <formula>J33&gt;0</formula>
    </cfRule>
    <cfRule type="expression" dxfId="3269" priority="10">
      <formula>J33&lt;0</formula>
    </cfRule>
  </conditionalFormatting>
  <conditionalFormatting sqref="J34">
    <cfRule type="expression" dxfId="3268" priority="7">
      <formula>J34&gt;0</formula>
    </cfRule>
    <cfRule type="expression" dxfId="3267" priority="8">
      <formula>J34&lt;0</formula>
    </cfRule>
  </conditionalFormatting>
  <conditionalFormatting sqref="J35:J43">
    <cfRule type="expression" dxfId="3266" priority="5">
      <formula>J35&gt;0</formula>
    </cfRule>
    <cfRule type="expression" dxfId="326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64" priority="1">
      <formula>Q9&gt;0</formula>
    </cfRule>
    <cfRule type="expression" dxfId="326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48.52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48.52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53.372000000000007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52.886800000000008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52.401600000000009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51.916400000000003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51.431200000000004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50.946000000000005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50.460800000000006</v>
      </c>
      <c r="Q47" s="2"/>
    </row>
    <row r="48" spans="2:17" x14ac:dyDescent="0.25">
      <c r="O48" s="81">
        <v>1.03</v>
      </c>
      <c r="P48" s="81">
        <f t="shared" si="4"/>
        <v>49.975600000000007</v>
      </c>
      <c r="Q48" s="2"/>
    </row>
    <row r="49" spans="1:17" x14ac:dyDescent="0.25">
      <c r="O49" s="81">
        <v>1.02</v>
      </c>
      <c r="P49" s="81">
        <f t="shared" si="4"/>
        <v>49.490400000000001</v>
      </c>
      <c r="Q49" s="2"/>
    </row>
    <row r="50" spans="1:17" x14ac:dyDescent="0.25">
      <c r="O50" s="81">
        <v>1.01</v>
      </c>
      <c r="P50" s="81">
        <f t="shared" si="4"/>
        <v>49.005200000000002</v>
      </c>
      <c r="Q50" s="2"/>
    </row>
    <row r="51" spans="1:17" x14ac:dyDescent="0.25">
      <c r="O51" s="81">
        <v>1</v>
      </c>
      <c r="P51" s="81">
        <f t="shared" si="4"/>
        <v>48.52</v>
      </c>
      <c r="Q51" s="2"/>
    </row>
    <row r="52" spans="1:17" x14ac:dyDescent="0.25">
      <c r="O52" s="81">
        <v>0.99</v>
      </c>
      <c r="P52" s="81">
        <f t="shared" si="4"/>
        <v>48.034800000000004</v>
      </c>
      <c r="Q52" s="2"/>
    </row>
    <row r="53" spans="1:17" x14ac:dyDescent="0.25">
      <c r="O53" s="81">
        <v>0.98</v>
      </c>
      <c r="P53" s="81">
        <f t="shared" si="4"/>
        <v>47.549600000000005</v>
      </c>
      <c r="Q53" s="2"/>
    </row>
    <row r="54" spans="1:17" x14ac:dyDescent="0.25">
      <c r="O54" s="81">
        <v>0.97</v>
      </c>
      <c r="P54" s="81">
        <f t="shared" si="4"/>
        <v>47.064399999999999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46.5792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46.094000000000001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45.608800000000002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45.123600000000003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44.638400000000004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44.153200000000005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43.668000000000006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62" priority="15">
      <formula>F39&gt;0</formula>
    </cfRule>
    <cfRule type="expression" dxfId="3261" priority="16">
      <formula>F39&lt;0</formula>
    </cfRule>
  </conditionalFormatting>
  <conditionalFormatting sqref="Q7">
    <cfRule type="expression" dxfId="3260" priority="13">
      <formula>Q7&gt;0</formula>
    </cfRule>
    <cfRule type="expression" dxfId="3259" priority="14">
      <formula>Q7&lt;0</formula>
    </cfRule>
  </conditionalFormatting>
  <conditionalFormatting sqref="Q8">
    <cfRule type="expression" dxfId="3258" priority="11">
      <formula>Q8&gt;0</formula>
    </cfRule>
    <cfRule type="expression" dxfId="3257" priority="12">
      <formula>Q8&lt;0</formula>
    </cfRule>
  </conditionalFormatting>
  <conditionalFormatting sqref="F25:F38">
    <cfRule type="expression" dxfId="3256" priority="9">
      <formula>F25&gt;0</formula>
    </cfRule>
    <cfRule type="expression" dxfId="3255" priority="10">
      <formula>F25&lt;0</formula>
    </cfRule>
  </conditionalFormatting>
  <conditionalFormatting sqref="H25:H38">
    <cfRule type="expression" dxfId="3254" priority="7">
      <formula>H25&gt;0</formula>
    </cfRule>
    <cfRule type="expression" dxfId="3253" priority="8">
      <formula>H25&lt;0</formula>
    </cfRule>
  </conditionalFormatting>
  <conditionalFormatting sqref="M55">
    <cfRule type="expression" dxfId="3252" priority="3">
      <formula>M55&gt;0</formula>
    </cfRule>
    <cfRule type="expression" dxfId="3251" priority="4">
      <formula>M55&lt;0</formula>
    </cfRule>
  </conditionalFormatting>
  <conditionalFormatting sqref="Q10">
    <cfRule type="expression" dxfId="3250" priority="1">
      <formula>Q10&gt;0</formula>
    </cfRule>
    <cfRule type="expression" dxfId="324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1358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47.34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47.34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52.074000000000005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51.600600000000007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51.127200000000009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50.653800000000004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50.180400000000006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49.707000000000008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49.233600000000003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48.760200000000005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48.286800000000007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47.813400000000001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47.34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46.866600000000005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46.3932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45.919800000000002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45.446400000000004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44.972999999999999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44.499600000000001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44.026200000000003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43.552800000000005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43.079400000000007</v>
      </c>
    </row>
    <row r="61" spans="1:21" x14ac:dyDescent="0.25">
      <c r="O61" s="81">
        <v>0.9</v>
      </c>
      <c r="P61" s="81">
        <f t="shared" si="0"/>
        <v>42.606000000000002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48" priority="27">
      <formula>F27&gt;0</formula>
    </cfRule>
    <cfRule type="expression" dxfId="3247" priority="28">
      <formula>F27&lt;0</formula>
    </cfRule>
  </conditionalFormatting>
  <conditionalFormatting sqref="Q8">
    <cfRule type="expression" dxfId="3246" priority="15">
      <formula>Q8&gt;0</formula>
    </cfRule>
    <cfRule type="expression" dxfId="3245" priority="16">
      <formula>Q8&lt;0</formula>
    </cfRule>
  </conditionalFormatting>
  <conditionalFormatting sqref="Q7">
    <cfRule type="expression" dxfId="3244" priority="17">
      <formula>Q7&gt;0</formula>
    </cfRule>
    <cfRule type="expression" dxfId="3243" priority="18">
      <formula>Q7&lt;0</formula>
    </cfRule>
  </conditionalFormatting>
  <conditionalFormatting sqref="F37:F38">
    <cfRule type="expression" dxfId="3242" priority="13">
      <formula>F37&gt;0</formula>
    </cfRule>
    <cfRule type="expression" dxfId="3241" priority="14">
      <formula>F37&lt;0</formula>
    </cfRule>
  </conditionalFormatting>
  <conditionalFormatting sqref="H37:H38">
    <cfRule type="expression" dxfId="3240" priority="11">
      <formula>H37&gt;0</formula>
    </cfRule>
    <cfRule type="expression" dxfId="3239" priority="12">
      <formula>H37&lt;0</formula>
    </cfRule>
  </conditionalFormatting>
  <conditionalFormatting sqref="F23:F26 H23:H26">
    <cfRule type="expression" dxfId="3238" priority="9">
      <formula>F23&gt;0</formula>
    </cfRule>
    <cfRule type="expression" dxfId="3237" priority="10">
      <formula>F23&lt;0</formula>
    </cfRule>
  </conditionalFormatting>
  <conditionalFormatting sqref="Q10">
    <cfRule type="expression" dxfId="3236" priority="3">
      <formula>Q10&gt;0</formula>
    </cfRule>
    <cfRule type="expression" dxfId="3235" priority="4">
      <formula>Q10&lt;0</formula>
    </cfRule>
  </conditionalFormatting>
  <conditionalFormatting sqref="F22 H22">
    <cfRule type="expression" dxfId="3234" priority="1">
      <formula>F22&gt;0</formula>
    </cfRule>
    <cfRule type="expression" dxfId="3233" priority="2">
      <formula>F22&lt;0</formula>
    </cfRule>
  </conditionalFormatting>
  <conditionalFormatting sqref="M41">
    <cfRule type="expression" dxfId="3232" priority="5">
      <formula>M41&gt;0</formula>
    </cfRule>
    <cfRule type="expression" dxfId="323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47.99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47.99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52.789000000000009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52.309100000000008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51.829200000000007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51.349300000000007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50.869400000000006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50.389500000000005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49.909600000000005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49.429700000000004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48.949800000000003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48.469900000000003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47.99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47.510100000000001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47.030200000000001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46.5503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46.070399999999999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45.590499999999999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45.110599999999998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44.630700000000004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44.150800000000004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43.670900000000003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43.191000000000003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30" priority="29">
      <formula>F25&gt;0</formula>
    </cfRule>
    <cfRule type="expression" dxfId="3229" priority="30">
      <formula>F25&lt;0</formula>
    </cfRule>
  </conditionalFormatting>
  <conditionalFormatting sqref="Q7">
    <cfRule type="expression" dxfId="3228" priority="27">
      <formula>Q7&gt;0</formula>
    </cfRule>
    <cfRule type="expression" dxfId="3227" priority="28">
      <formula>Q7&lt;0</formula>
    </cfRule>
  </conditionalFormatting>
  <conditionalFormatting sqref="Q8">
    <cfRule type="expression" dxfId="3226" priority="25">
      <formula>Q8&gt;0</formula>
    </cfRule>
    <cfRule type="expression" dxfId="3225" priority="26">
      <formula>Q8&lt;0</formula>
    </cfRule>
  </conditionalFormatting>
  <conditionalFormatting sqref="Q10">
    <cfRule type="expression" dxfId="3224" priority="13">
      <formula>Q10&gt;0</formula>
    </cfRule>
    <cfRule type="expression" dxfId="3223" priority="14">
      <formula>Q10&lt;0</formula>
    </cfRule>
  </conditionalFormatting>
  <conditionalFormatting sqref="M46">
    <cfRule type="expression" dxfId="3222" priority="11">
      <formula>M46&gt;0</formula>
    </cfRule>
    <cfRule type="expression" dxfId="3221" priority="12">
      <formula>M46&lt;0</formula>
    </cfRule>
  </conditionalFormatting>
  <conditionalFormatting sqref="F80:F88 H80:H88">
    <cfRule type="expression" dxfId="3220" priority="9">
      <formula>F80&gt;0</formula>
    </cfRule>
    <cfRule type="expression" dxfId="3219" priority="10">
      <formula>F80&lt;0</formula>
    </cfRule>
  </conditionalFormatting>
  <conditionalFormatting sqref="F75:F79">
    <cfRule type="expression" dxfId="3218" priority="7">
      <formula>F75&gt;0</formula>
    </cfRule>
    <cfRule type="expression" dxfId="3217" priority="8">
      <formula>F75&lt;0</formula>
    </cfRule>
  </conditionalFormatting>
  <conditionalFormatting sqref="H75:H79">
    <cfRule type="expression" dxfId="3216" priority="5">
      <formula>H75&gt;0</formula>
    </cfRule>
    <cfRule type="expression" dxfId="3215" priority="6">
      <formula>H75&lt;0</formula>
    </cfRule>
  </conditionalFormatting>
  <conditionalFormatting sqref="F71:F74">
    <cfRule type="expression" dxfId="3214" priority="3">
      <formula>F71&gt;0</formula>
    </cfRule>
    <cfRule type="expression" dxfId="3213" priority="4">
      <formula>F71&lt;0</formula>
    </cfRule>
  </conditionalFormatting>
  <conditionalFormatting sqref="H71:H74">
    <cfRule type="expression" dxfId="3212" priority="1">
      <formula>H71&gt;0</formula>
    </cfRule>
    <cfRule type="expression" dxfId="321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72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>
        <v>43475</v>
      </c>
      <c r="M2" s="3">
        <v>55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89.33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85.26</v>
      </c>
      <c r="R4" s="425">
        <v>1.49E-2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8526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8933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-407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-4.5561401544833763E-2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1.3549143795449213E-2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93.786000000000016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92.933400000000006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92.080800000000011</v>
      </c>
    </row>
    <row r="20" spans="1:16" x14ac:dyDescent="0.25">
      <c r="O20" s="81">
        <v>1.07</v>
      </c>
      <c r="P20" s="81">
        <f t="shared" si="0"/>
        <v>91.228200000000015</v>
      </c>
    </row>
    <row r="21" spans="1:16" x14ac:dyDescent="0.25">
      <c r="O21" s="81">
        <v>1.06</v>
      </c>
      <c r="P21" s="81">
        <f t="shared" si="0"/>
        <v>90.375600000000006</v>
      </c>
    </row>
    <row r="22" spans="1:16" x14ac:dyDescent="0.25">
      <c r="O22" s="81">
        <v>1.05</v>
      </c>
      <c r="P22" s="81">
        <f t="shared" si="0"/>
        <v>89.52300000000001</v>
      </c>
    </row>
    <row r="23" spans="1:16" x14ac:dyDescent="0.25">
      <c r="O23" s="81">
        <v>1.04</v>
      </c>
      <c r="P23" s="81">
        <f t="shared" si="0"/>
        <v>88.670400000000015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87.817800000000005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86.96520000000001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86.1126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85.26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84.40740000000001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83.5548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82.702200000000005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81.849599999999995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80.997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80.144400000000005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79.291800000000009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78.439200000000014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77.586600000000004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76.734000000000009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10" priority="35">
      <formula>F47&gt;0</formula>
    </cfRule>
    <cfRule type="expression" dxfId="3209" priority="36">
      <formula>F47&lt;0</formula>
    </cfRule>
  </conditionalFormatting>
  <conditionalFormatting sqref="Q7">
    <cfRule type="expression" dxfId="3208" priority="33">
      <formula>Q7&gt;0</formula>
    </cfRule>
    <cfRule type="expression" dxfId="3207" priority="34">
      <formula>Q7&lt;0</formula>
    </cfRule>
  </conditionalFormatting>
  <conditionalFormatting sqref="Q8">
    <cfRule type="expression" dxfId="3206" priority="31">
      <formula>Q8&gt;0</formula>
    </cfRule>
    <cfRule type="expression" dxfId="3205" priority="32">
      <formula>Q8&lt;0</formula>
    </cfRule>
  </conditionalFormatting>
  <conditionalFormatting sqref="F30:F46">
    <cfRule type="expression" dxfId="3204" priority="29">
      <formula>F30&gt;0</formula>
    </cfRule>
    <cfRule type="expression" dxfId="3203" priority="30">
      <formula>F30&lt;0</formula>
    </cfRule>
  </conditionalFormatting>
  <conditionalFormatting sqref="H30:H46">
    <cfRule type="expression" dxfId="3202" priority="27">
      <formula>H30&gt;0</formula>
    </cfRule>
    <cfRule type="expression" dxfId="3201" priority="28">
      <formula>H30&lt;0</formula>
    </cfRule>
  </conditionalFormatting>
  <conditionalFormatting sqref="Q10">
    <cfRule type="expression" dxfId="3200" priority="25">
      <formula>Q10&gt;0</formula>
    </cfRule>
    <cfRule type="expression" dxfId="3199" priority="26">
      <formula>Q10&lt;0</formula>
    </cfRule>
  </conditionalFormatting>
  <conditionalFormatting sqref="J25:J38">
    <cfRule type="expression" dxfId="3198" priority="23">
      <formula>J25&gt;0</formula>
    </cfRule>
    <cfRule type="expression" dxfId="3197" priority="24">
      <formula>J25&lt;0</formula>
    </cfRule>
  </conditionalFormatting>
  <conditionalFormatting sqref="K25:K38">
    <cfRule type="expression" dxfId="3196" priority="21">
      <formula>K25&gt;0</formula>
    </cfRule>
    <cfRule type="expression" dxfId="3195" priority="22">
      <formula>K25&lt;0</formula>
    </cfRule>
  </conditionalFormatting>
  <conditionalFormatting sqref="L25 L38">
    <cfRule type="expression" dxfId="3194" priority="19">
      <formula>L25&gt;0</formula>
    </cfRule>
    <cfRule type="expression" dxfId="3193" priority="20">
      <formula>L25&lt;0</formula>
    </cfRule>
  </conditionalFormatting>
  <conditionalFormatting sqref="F89:F110">
    <cfRule type="expression" dxfId="3192" priority="17">
      <formula>F89&gt;0</formula>
    </cfRule>
    <cfRule type="expression" dxfId="3191" priority="18">
      <formula>F89&lt;0</formula>
    </cfRule>
  </conditionalFormatting>
  <conditionalFormatting sqref="H89:H110">
    <cfRule type="expression" dxfId="3190" priority="15">
      <formula>H89&gt;0</formula>
    </cfRule>
    <cfRule type="expression" dxfId="3189" priority="16">
      <formula>H89&lt;0</formula>
    </cfRule>
  </conditionalFormatting>
  <conditionalFormatting sqref="J89:J102">
    <cfRule type="expression" dxfId="3188" priority="13">
      <formula>J89&gt;0</formula>
    </cfRule>
    <cfRule type="expression" dxfId="3187" priority="14">
      <formula>J89&lt;0</formula>
    </cfRule>
  </conditionalFormatting>
  <conditionalFormatting sqref="K89:K102">
    <cfRule type="expression" dxfId="3186" priority="11">
      <formula>K89&gt;0</formula>
    </cfRule>
    <cfRule type="expression" dxfId="3185" priority="12">
      <formula>K89&lt;0</formula>
    </cfRule>
  </conditionalFormatting>
  <conditionalFormatting sqref="L89:L102">
    <cfRule type="expression" dxfId="3184" priority="9">
      <formula>L89&gt;0</formula>
    </cfRule>
    <cfRule type="expression" dxfId="3183" priority="10">
      <formula>L89&lt;0</formula>
    </cfRule>
  </conditionalFormatting>
  <conditionalFormatting sqref="F29 F25:F27">
    <cfRule type="expression" dxfId="3182" priority="7">
      <formula>F25&gt;0</formula>
    </cfRule>
    <cfRule type="expression" dxfId="3181" priority="8">
      <formula>F25&lt;0</formula>
    </cfRule>
  </conditionalFormatting>
  <conditionalFormatting sqref="H29 H25:H27">
    <cfRule type="expression" dxfId="3180" priority="5">
      <formula>H25&gt;0</formula>
    </cfRule>
    <cfRule type="expression" dxfId="3179" priority="6">
      <formula>H25&lt;0</formula>
    </cfRule>
  </conditionalFormatting>
  <conditionalFormatting sqref="F28">
    <cfRule type="expression" dxfId="3178" priority="3">
      <formula>F28&gt;0</formula>
    </cfRule>
    <cfRule type="expression" dxfId="3177" priority="4">
      <formula>F28&lt;0</formula>
    </cfRule>
  </conditionalFormatting>
  <conditionalFormatting sqref="H28">
    <cfRule type="expression" dxfId="3176" priority="1">
      <formula>H28&gt;0</formula>
    </cfRule>
    <cfRule type="expression" dxfId="317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1275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937</v>
      </c>
      <c r="U2" t="s">
        <v>1048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57.04</v>
      </c>
      <c r="R4" s="425">
        <v>2.9600000000000001E-2</v>
      </c>
      <c r="T4" s="694">
        <v>43193</v>
      </c>
      <c r="U4" s="30" t="s">
        <v>944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11408</v>
      </c>
      <c r="U5" s="405" t="s">
        <v>975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-284</v>
      </c>
      <c r="R7">
        <v>200</v>
      </c>
      <c r="T7" s="1">
        <v>43221</v>
      </c>
      <c r="U7" s="742" t="s">
        <v>1013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-284</v>
      </c>
      <c r="U8" t="s">
        <v>1014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-2.4290112897707834E-2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2.8050490883590466E-2</v>
      </c>
      <c r="R11">
        <v>0.4</v>
      </c>
      <c r="T11" s="1">
        <v>43228</v>
      </c>
      <c r="U11" t="s">
        <v>1047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1348</v>
      </c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13.711538461538462</v>
      </c>
      <c r="T13" s="1">
        <v>43260</v>
      </c>
      <c r="U13" t="s">
        <v>1095</v>
      </c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  <c r="T15" s="1">
        <v>43263</v>
      </c>
      <c r="U15" t="s">
        <v>1097</v>
      </c>
    </row>
    <row r="16" spans="1:21" x14ac:dyDescent="0.25">
      <c r="H16" s="70"/>
    </row>
    <row r="17" spans="1:21" x14ac:dyDescent="0.25">
      <c r="T17" s="1">
        <v>43264</v>
      </c>
      <c r="U17" t="s">
        <v>1100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1101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62.744000000000007</v>
      </c>
    </row>
    <row r="20" spans="1:21" x14ac:dyDescent="0.25">
      <c r="O20" s="81">
        <v>1.0900000000000001</v>
      </c>
      <c r="P20" s="81">
        <f t="shared" ref="P20:P39" si="0">O20*$Q$4</f>
        <v>62.1736</v>
      </c>
      <c r="T20" s="1">
        <v>43279</v>
      </c>
      <c r="U20" t="s">
        <v>1117</v>
      </c>
    </row>
    <row r="21" spans="1:21" x14ac:dyDescent="0.25">
      <c r="O21" s="81">
        <v>1.08</v>
      </c>
      <c r="P21" s="81">
        <f t="shared" si="0"/>
        <v>61.603200000000001</v>
      </c>
    </row>
    <row r="22" spans="1:21" x14ac:dyDescent="0.25">
      <c r="O22" s="81">
        <v>1.07</v>
      </c>
      <c r="P22" s="81">
        <f t="shared" si="0"/>
        <v>61.032800000000002</v>
      </c>
    </row>
    <row r="23" spans="1:21" x14ac:dyDescent="0.25">
      <c r="O23" s="81">
        <v>1.06</v>
      </c>
      <c r="P23" s="81">
        <f t="shared" si="0"/>
        <v>60.462400000000002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59.892000000000003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1" si="1">C25*(E25-D25)</f>
        <v>0</v>
      </c>
      <c r="G25" s="39">
        <f t="shared" ref="G25:G31" si="2">D25*C25</f>
        <v>6350</v>
      </c>
      <c r="H25" s="179">
        <f t="shared" ref="H25:H31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59.321600000000004</v>
      </c>
      <c r="T25" s="156">
        <v>43305</v>
      </c>
      <c r="U25" t="s">
        <v>1148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58.751199999999997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58.180799999999998</v>
      </c>
      <c r="T27" s="156">
        <v>43313</v>
      </c>
      <c r="U27" t="s">
        <v>1147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57.610399999999998</v>
      </c>
      <c r="T28" s="156">
        <v>43314</v>
      </c>
      <c r="U28" t="s">
        <v>1150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57.04</v>
      </c>
      <c r="T29" s="156">
        <v>43326</v>
      </c>
      <c r="U29" t="s">
        <v>1149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56.4696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55.8992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55.328800000000001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54.758399999999995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54.187999999999995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53.617599999999996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53.047200000000004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52.476800000000004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51.906399999999998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51.335999999999999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74" priority="35">
      <formula>Q7&gt;0</formula>
    </cfRule>
    <cfRule type="expression" dxfId="3173" priority="36">
      <formula>Q7&lt;0</formula>
    </cfRule>
  </conditionalFormatting>
  <conditionalFormatting sqref="Q8">
    <cfRule type="expression" dxfId="3172" priority="33">
      <formula>Q8&gt;0</formula>
    </cfRule>
    <cfRule type="expression" dxfId="3171" priority="34">
      <formula>Q8&lt;0</formula>
    </cfRule>
  </conditionalFormatting>
  <conditionalFormatting sqref="F34:F54 F58:F63">
    <cfRule type="expression" dxfId="3170" priority="31">
      <formula>F34&gt;0</formula>
    </cfRule>
    <cfRule type="expression" dxfId="3169" priority="32">
      <formula>F34&lt;0</formula>
    </cfRule>
  </conditionalFormatting>
  <conditionalFormatting sqref="H34:H54 H58:H63">
    <cfRule type="expression" dxfId="3168" priority="29">
      <formula>H34&gt;0</formula>
    </cfRule>
    <cfRule type="expression" dxfId="3167" priority="30">
      <formula>H34&lt;0</formula>
    </cfRule>
  </conditionalFormatting>
  <conditionalFormatting sqref="Q10">
    <cfRule type="expression" dxfId="3166" priority="27">
      <formula>Q10&gt;0</formula>
    </cfRule>
    <cfRule type="expression" dxfId="3165" priority="28">
      <formula>Q10&lt;0</formula>
    </cfRule>
  </conditionalFormatting>
  <conditionalFormatting sqref="J25:J38">
    <cfRule type="expression" dxfId="3164" priority="25">
      <formula>J25&gt;0</formula>
    </cfRule>
    <cfRule type="expression" dxfId="3163" priority="26">
      <formula>J25&lt;0</formula>
    </cfRule>
  </conditionalFormatting>
  <conditionalFormatting sqref="K25:K35 K37:K38">
    <cfRule type="expression" dxfId="3162" priority="23">
      <formula>K25&gt;0</formula>
    </cfRule>
    <cfRule type="expression" dxfId="3161" priority="24">
      <formula>K25&lt;0</formula>
    </cfRule>
  </conditionalFormatting>
  <conditionalFormatting sqref="F89:F110">
    <cfRule type="expression" dxfId="3160" priority="19">
      <formula>F89&gt;0</formula>
    </cfRule>
    <cfRule type="expression" dxfId="3159" priority="20">
      <formula>F89&lt;0</formula>
    </cfRule>
  </conditionalFormatting>
  <conditionalFormatting sqref="H89:H110">
    <cfRule type="expression" dxfId="3158" priority="17">
      <formula>H89&gt;0</formula>
    </cfRule>
    <cfRule type="expression" dxfId="3157" priority="18">
      <formula>H89&lt;0</formula>
    </cfRule>
  </conditionalFormatting>
  <conditionalFormatting sqref="J89:J102">
    <cfRule type="expression" dxfId="3156" priority="15">
      <formula>J89&gt;0</formula>
    </cfRule>
    <cfRule type="expression" dxfId="3155" priority="16">
      <formula>J89&lt;0</formula>
    </cfRule>
  </conditionalFormatting>
  <conditionalFormatting sqref="K89:K102">
    <cfRule type="expression" dxfId="3154" priority="13">
      <formula>K89&gt;0</formula>
    </cfRule>
    <cfRule type="expression" dxfId="3153" priority="14">
      <formula>K89&lt;0</formula>
    </cfRule>
  </conditionalFormatting>
  <conditionalFormatting sqref="L89:L102">
    <cfRule type="expression" dxfId="3152" priority="11">
      <formula>L89&gt;0</formula>
    </cfRule>
    <cfRule type="expression" dxfId="3151" priority="12">
      <formula>L89&lt;0</formula>
    </cfRule>
  </conditionalFormatting>
  <conditionalFormatting sqref="F25:F33">
    <cfRule type="expression" dxfId="3150" priority="9">
      <formula>F25&gt;0</formula>
    </cfRule>
    <cfRule type="expression" dxfId="3149" priority="10">
      <formula>F25&lt;0</formula>
    </cfRule>
  </conditionalFormatting>
  <conditionalFormatting sqref="H25:H33">
    <cfRule type="expression" dxfId="3148" priority="7">
      <formula>H25&gt;0</formula>
    </cfRule>
    <cfRule type="expression" dxfId="3147" priority="8">
      <formula>H25&lt;0</formula>
    </cfRule>
  </conditionalFormatting>
  <conditionalFormatting sqref="J54">
    <cfRule type="expression" dxfId="3146" priority="5">
      <formula>J54&gt;0</formula>
    </cfRule>
    <cfRule type="expression" dxfId="3145" priority="6">
      <formula>J54&lt;0</formula>
    </cfRule>
  </conditionalFormatting>
  <conditionalFormatting sqref="F55:F57">
    <cfRule type="expression" dxfId="3144" priority="3">
      <formula>F55&gt;0</formula>
    </cfRule>
    <cfRule type="expression" dxfId="3143" priority="4">
      <formula>F55&lt;0</formula>
    </cfRule>
  </conditionalFormatting>
  <conditionalFormatting sqref="H55:H57">
    <cfRule type="expression" dxfId="3142" priority="1">
      <formula>H55&gt;0</formula>
    </cfRule>
    <cfRule type="expression" dxfId="3141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25.24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27.763999999999999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27.511600000000001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27.2592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27.006799999999998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26.7544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26.501999999999999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26.249600000000001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25.997199999999999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25.744799999999998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25.4924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24.987599999999997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24.735199999999999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24.482799999999997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24.230399999999996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23.977999999999998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23.725599999999996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23.473199999999999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23.220800000000001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22.968399999999999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22.715999999999998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40" priority="21">
      <formula>F47&gt;0</formula>
    </cfRule>
    <cfRule type="expression" dxfId="3139" priority="22">
      <formula>F47&lt;0</formula>
    </cfRule>
  </conditionalFormatting>
  <conditionalFormatting sqref="Q7">
    <cfRule type="expression" dxfId="3138" priority="19">
      <formula>Q7&gt;0</formula>
    </cfRule>
    <cfRule type="expression" dxfId="3137" priority="20">
      <formula>Q7&lt;0</formula>
    </cfRule>
  </conditionalFormatting>
  <conditionalFormatting sqref="Q8">
    <cfRule type="expression" dxfId="3136" priority="17">
      <formula>Q8&gt;0</formula>
    </cfRule>
    <cfRule type="expression" dxfId="3135" priority="18">
      <formula>Q8&lt;0</formula>
    </cfRule>
  </conditionalFormatting>
  <conditionalFormatting sqref="F25:F46">
    <cfRule type="expression" dxfId="3134" priority="15">
      <formula>F25&gt;0</formula>
    </cfRule>
    <cfRule type="expression" dxfId="3133" priority="16">
      <formula>F25&lt;0</formula>
    </cfRule>
  </conditionalFormatting>
  <conditionalFormatting sqref="H25:H46">
    <cfRule type="expression" dxfId="3132" priority="13">
      <formula>H25&gt;0</formula>
    </cfRule>
    <cfRule type="expression" dxfId="3131" priority="14">
      <formula>H25&lt;0</formula>
    </cfRule>
  </conditionalFormatting>
  <conditionalFormatting sqref="F89:F110">
    <cfRule type="expression" dxfId="3130" priority="11">
      <formula>F89&gt;0</formula>
    </cfRule>
    <cfRule type="expression" dxfId="3129" priority="12">
      <formula>F89&lt;0</formula>
    </cfRule>
  </conditionalFormatting>
  <conditionalFormatting sqref="H89:H110">
    <cfRule type="expression" dxfId="3128" priority="9">
      <formula>H89&gt;0</formula>
    </cfRule>
    <cfRule type="expression" dxfId="3127" priority="10">
      <formula>H89&lt;0</formula>
    </cfRule>
  </conditionalFormatting>
  <conditionalFormatting sqref="Q10">
    <cfRule type="expression" dxfId="3126" priority="7">
      <formula>Q10&gt;0</formula>
    </cfRule>
    <cfRule type="expression" dxfId="3125" priority="8">
      <formula>Q10&lt;0</formula>
    </cfRule>
  </conditionalFormatting>
  <conditionalFormatting sqref="J25:J38">
    <cfRule type="expression" dxfId="3124" priority="5">
      <formula>J25&gt;0</formula>
    </cfRule>
    <cfRule type="expression" dxfId="3123" priority="6">
      <formula>J25&lt;0</formula>
    </cfRule>
  </conditionalFormatting>
  <conditionalFormatting sqref="K25:K38">
    <cfRule type="expression" dxfId="3122" priority="3">
      <formula>K25&gt;0</formula>
    </cfRule>
    <cfRule type="expression" dxfId="3121" priority="4">
      <formula>K25&lt;0</formula>
    </cfRule>
  </conditionalFormatting>
  <conditionalFormatting sqref="L25:L38">
    <cfRule type="expression" dxfId="3120" priority="1">
      <formula>L25&gt;0</formula>
    </cfRule>
    <cfRule type="expression" dxfId="311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63.1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63.1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69.410000000000011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68.779000000000011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68.14800000000001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67.51700000000001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66.88600000000001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66.25500000000001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65.624000000000009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64.993000000000009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64.362000000000009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63.731000000000002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63.1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62.469000000000001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61.838000000000001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61.207000000000001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60.576000000000001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59.945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59.314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58.683000000000007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58.052000000000007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57.421000000000006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56.79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18" priority="23">
      <formula>F34&gt;0</formula>
    </cfRule>
    <cfRule type="expression" dxfId="3117" priority="24">
      <formula>F34&lt;0</formula>
    </cfRule>
  </conditionalFormatting>
  <conditionalFormatting sqref="Q7">
    <cfRule type="expression" dxfId="3116" priority="21">
      <formula>Q7&gt;0</formula>
    </cfRule>
    <cfRule type="expression" dxfId="3115" priority="22">
      <formula>Q7&lt;0</formula>
    </cfRule>
  </conditionalFormatting>
  <conditionalFormatting sqref="Q8">
    <cfRule type="expression" dxfId="3114" priority="19">
      <formula>Q8&gt;0</formula>
    </cfRule>
    <cfRule type="expression" dxfId="3113" priority="20">
      <formula>Q8&lt;0</formula>
    </cfRule>
  </conditionalFormatting>
  <conditionalFormatting sqref="F25:F33">
    <cfRule type="expression" dxfId="3112" priority="17">
      <formula>F25&gt;0</formula>
    </cfRule>
    <cfRule type="expression" dxfId="3111" priority="18">
      <formula>F25&lt;0</formula>
    </cfRule>
  </conditionalFormatting>
  <conditionalFormatting sqref="H25:H33">
    <cfRule type="expression" dxfId="3110" priority="15">
      <formula>H25&gt;0</formula>
    </cfRule>
    <cfRule type="expression" dxfId="3109" priority="16">
      <formula>H25&lt;0</formula>
    </cfRule>
  </conditionalFormatting>
  <conditionalFormatting sqref="M46">
    <cfRule type="expression" dxfId="3108" priority="13">
      <formula>M46&gt;0</formula>
    </cfRule>
    <cfRule type="expression" dxfId="3107" priority="14">
      <formula>M46&lt;0</formula>
    </cfRule>
  </conditionalFormatting>
  <conditionalFormatting sqref="F79:F87 H79:H87">
    <cfRule type="expression" dxfId="3106" priority="11">
      <formula>F79&gt;0</formula>
    </cfRule>
    <cfRule type="expression" dxfId="3105" priority="12">
      <formula>F79&lt;0</formula>
    </cfRule>
  </conditionalFormatting>
  <conditionalFormatting sqref="F70:F78">
    <cfRule type="expression" dxfId="3104" priority="9">
      <formula>F70&gt;0</formula>
    </cfRule>
    <cfRule type="expression" dxfId="3103" priority="10">
      <formula>F70&lt;0</formula>
    </cfRule>
  </conditionalFormatting>
  <conditionalFormatting sqref="H70:H78">
    <cfRule type="expression" dxfId="3102" priority="7">
      <formula>H70&gt;0</formula>
    </cfRule>
    <cfRule type="expression" dxfId="3101" priority="8">
      <formula>H70&lt;0</formula>
    </cfRule>
  </conditionalFormatting>
  <conditionalFormatting sqref="J27:K27 J30:K30 J33:K33 J36:K36 J39:K39 J42:K42">
    <cfRule type="expression" dxfId="3100" priority="5">
      <formula>J27&gt;0</formula>
    </cfRule>
    <cfRule type="expression" dxfId="3099" priority="6">
      <formula>J27&lt;0</formula>
    </cfRule>
  </conditionalFormatting>
  <conditionalFormatting sqref="J28:K29 J31:K32 J34:K35 J37:K38 J40:K41">
    <cfRule type="expression" dxfId="3098" priority="3">
      <formula>J28&gt;0</formula>
    </cfRule>
    <cfRule type="expression" dxfId="3097" priority="4">
      <formula>J28&lt;0</formula>
    </cfRule>
  </conditionalFormatting>
  <conditionalFormatting sqref="L27:L42">
    <cfRule type="expression" dxfId="3096" priority="1">
      <formula>L27&gt;0</formula>
    </cfRule>
    <cfRule type="expression" dxfId="309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19.68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19.68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21.648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21.4512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21.2544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21.057600000000001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20.860800000000001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20.664000000000001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20.467200000000002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20.270399999999999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20.073599999999999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19.876799999999999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19.68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19.4832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19.2864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19.089600000000001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18.892799999999998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18.695999999999998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18.499199999999998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18.302400000000002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18.105599999999999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17.908799999999999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17.712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94" priority="9">
      <formula>F57&gt;0</formula>
    </cfRule>
    <cfRule type="expression" dxfId="3093" priority="10">
      <formula>F57&lt;0</formula>
    </cfRule>
  </conditionalFormatting>
  <conditionalFormatting sqref="Q7">
    <cfRule type="expression" dxfId="3092" priority="7">
      <formula>Q7&gt;0</formula>
    </cfRule>
    <cfRule type="expression" dxfId="3091" priority="8">
      <formula>Q7&lt;0</formula>
    </cfRule>
  </conditionalFormatting>
  <conditionalFormatting sqref="Q8">
    <cfRule type="expression" dxfId="3090" priority="5">
      <formula>Q8&gt;0</formula>
    </cfRule>
    <cfRule type="expression" dxfId="3089" priority="6">
      <formula>Q8&lt;0</formula>
    </cfRule>
  </conditionalFormatting>
  <conditionalFormatting sqref="F25:F56">
    <cfRule type="expression" dxfId="3088" priority="3">
      <formula>F25&gt;0</formula>
    </cfRule>
    <cfRule type="expression" dxfId="3087" priority="4">
      <formula>F25&lt;0</formula>
    </cfRule>
  </conditionalFormatting>
  <conditionalFormatting sqref="H25:H56">
    <cfRule type="expression" dxfId="3086" priority="1">
      <formula>H25&gt;0</formula>
    </cfRule>
    <cfRule type="expression" dxfId="308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1115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48.441724999999998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49.709899999999998</v>
      </c>
      <c r="R4" s="425">
        <v>3.2000000000000002E-3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19883.96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19376.689999999999</v>
      </c>
    </row>
    <row r="7" spans="1:21" x14ac:dyDescent="0.25">
      <c r="B7" s="72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507.27000000000044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507.27000000000044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2.6179393900609468E-2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2.615173235110109E-2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54.680890000000005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54.183790999999999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53.686692000000001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53.189593000000002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52.692494000000003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52.195394999999998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51.698295999999999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1324</v>
      </c>
      <c r="J48" s="39"/>
      <c r="K48" s="39"/>
      <c r="L48" s="39"/>
      <c r="O48" s="81">
        <v>1.03</v>
      </c>
      <c r="P48" s="81">
        <f t="shared" si="10"/>
        <v>51.201197000000001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50.704098000000002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3" si="11">C50*(E50-D50)</f>
        <v>-71.129999999999427</v>
      </c>
      <c r="G50" s="39">
        <f t="shared" ref="G50:G53" si="12">D50*C50</f>
        <v>14912.13</v>
      </c>
      <c r="H50" s="179">
        <f t="shared" ref="H50:H53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50.206998999999996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49.709899999999998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49.212800999999999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48.715701999999993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48.218602999999995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47.721503999999996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47.224404999999997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46.727305999999992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46.230207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45.733108000000001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45.236009000000003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44.738909999999997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84" priority="35">
      <formula>F60&gt;0</formula>
    </cfRule>
    <cfRule type="expression" dxfId="3083" priority="36">
      <formula>F60&lt;0</formula>
    </cfRule>
  </conditionalFormatting>
  <conditionalFormatting sqref="Q7">
    <cfRule type="expression" dxfId="3082" priority="33">
      <formula>Q7&gt;0</formula>
    </cfRule>
    <cfRule type="expression" dxfId="3081" priority="34">
      <formula>Q7&lt;0</formula>
    </cfRule>
  </conditionalFormatting>
  <conditionalFormatting sqref="Q8">
    <cfRule type="expression" dxfId="3080" priority="31">
      <formula>Q8&gt;0</formula>
    </cfRule>
    <cfRule type="expression" dxfId="3079" priority="32">
      <formula>Q8&lt;0</formula>
    </cfRule>
  </conditionalFormatting>
  <conditionalFormatting sqref="F30:F59">
    <cfRule type="expression" dxfId="3078" priority="29">
      <formula>F30&gt;0</formula>
    </cfRule>
    <cfRule type="expression" dxfId="3077" priority="30">
      <formula>F30&lt;0</formula>
    </cfRule>
  </conditionalFormatting>
  <conditionalFormatting sqref="H30:H59">
    <cfRule type="expression" dxfId="3076" priority="27">
      <formula>H30&gt;0</formula>
    </cfRule>
    <cfRule type="expression" dxfId="3075" priority="28">
      <formula>H30&lt;0</formula>
    </cfRule>
  </conditionalFormatting>
  <conditionalFormatting sqref="Q10">
    <cfRule type="expression" dxfId="3074" priority="25">
      <formula>Q10&gt;0</formula>
    </cfRule>
    <cfRule type="expression" dxfId="3073" priority="26">
      <formula>Q10&lt;0</formula>
    </cfRule>
  </conditionalFormatting>
  <conditionalFormatting sqref="J27:J35">
    <cfRule type="expression" dxfId="3072" priority="23">
      <formula>J27&gt;0</formula>
    </cfRule>
    <cfRule type="expression" dxfId="3071" priority="24">
      <formula>J27&lt;0</formula>
    </cfRule>
  </conditionalFormatting>
  <conditionalFormatting sqref="K27:K38">
    <cfRule type="expression" dxfId="3070" priority="21">
      <formula>K27&gt;0</formula>
    </cfRule>
    <cfRule type="expression" dxfId="3069" priority="22">
      <formula>K27&lt;0</formula>
    </cfRule>
  </conditionalFormatting>
  <conditionalFormatting sqref="L27:L38">
    <cfRule type="expression" dxfId="3068" priority="19">
      <formula>L27&gt;0</formula>
    </cfRule>
    <cfRule type="expression" dxfId="3067" priority="20">
      <formula>L27&lt;0</formula>
    </cfRule>
  </conditionalFormatting>
  <conditionalFormatting sqref="F89:F110">
    <cfRule type="expression" dxfId="3066" priority="17">
      <formula>F89&gt;0</formula>
    </cfRule>
    <cfRule type="expression" dxfId="3065" priority="18">
      <formula>F89&lt;0</formula>
    </cfRule>
  </conditionalFormatting>
  <conditionalFormatting sqref="H89:H110">
    <cfRule type="expression" dxfId="3064" priority="15">
      <formula>H89&gt;0</formula>
    </cfRule>
    <cfRule type="expression" dxfId="3063" priority="16">
      <formula>H89&lt;0</formula>
    </cfRule>
  </conditionalFormatting>
  <conditionalFormatting sqref="J89:J102">
    <cfRule type="expression" dxfId="3062" priority="13">
      <formula>J89&gt;0</formula>
    </cfRule>
    <cfRule type="expression" dxfId="3061" priority="14">
      <formula>J89&lt;0</formula>
    </cfRule>
  </conditionalFormatting>
  <conditionalFormatting sqref="K89:K102">
    <cfRule type="expression" dxfId="3060" priority="11">
      <formula>K89&gt;0</formula>
    </cfRule>
    <cfRule type="expression" dxfId="3059" priority="12">
      <formula>K89&lt;0</formula>
    </cfRule>
  </conditionalFormatting>
  <conditionalFormatting sqref="L89:L102">
    <cfRule type="expression" dxfId="3058" priority="9">
      <formula>L89&gt;0</formula>
    </cfRule>
    <cfRule type="expression" dxfId="3057" priority="10">
      <formula>L89&lt;0</formula>
    </cfRule>
  </conditionalFormatting>
  <conditionalFormatting sqref="F29">
    <cfRule type="expression" dxfId="3056" priority="7">
      <formula>F29&gt;0</formula>
    </cfRule>
    <cfRule type="expression" dxfId="3055" priority="8">
      <formula>F29&lt;0</formula>
    </cfRule>
  </conditionalFormatting>
  <conditionalFormatting sqref="H29">
    <cfRule type="expression" dxfId="3054" priority="5">
      <formula>H29&gt;0</formula>
    </cfRule>
    <cfRule type="expression" dxfId="3053" priority="6">
      <formula>H29&lt;0</formula>
    </cfRule>
  </conditionalFormatting>
  <conditionalFormatting sqref="F25:F28 H25:H28">
    <cfRule type="expression" dxfId="3052" priority="1">
      <formula>F25&gt;0</formula>
    </cfRule>
    <cfRule type="expression" dxfId="3051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3" activePane="bottomLeft" state="frozen"/>
      <selection activeCell="A2" sqref="A2"/>
      <selection pane="bottomLeft" activeCell="K50" sqref="K50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1113</v>
      </c>
      <c r="U2" t="s">
        <v>1222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52.771666666666668</v>
      </c>
      <c r="T3" s="1" t="s">
        <v>1227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63.369900000000001</v>
      </c>
      <c r="R4" s="405">
        <v>-8.6E-3</v>
      </c>
      <c r="T4" s="156" t="s">
        <v>1234</v>
      </c>
      <c r="U4" s="1" t="s">
        <v>1235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9505.4850000000006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7915.75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1786.9449999999961</v>
      </c>
      <c r="R7">
        <v>100</v>
      </c>
      <c r="T7" s="1">
        <v>43320</v>
      </c>
      <c r="U7" t="s">
        <v>82</v>
      </c>
    </row>
    <row r="8" spans="1:21" x14ac:dyDescent="0.25">
      <c r="B8" s="72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1589.7350000000006</v>
      </c>
      <c r="U8" s="405" t="s">
        <v>1232</v>
      </c>
    </row>
    <row r="9" spans="1:21" x14ac:dyDescent="0.25">
      <c r="B9" s="404">
        <v>43481</v>
      </c>
      <c r="C9" s="4">
        <v>50</v>
      </c>
      <c r="D9" s="3">
        <v>63.48</v>
      </c>
      <c r="E9" s="3">
        <v>0</v>
      </c>
      <c r="F9" s="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0.20083188579730291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3.1560725202343702E-2</v>
      </c>
      <c r="R11">
        <v>0.5</v>
      </c>
    </row>
    <row r="12" spans="1:21" x14ac:dyDescent="0.25">
      <c r="H12" s="70"/>
      <c r="O12" s="11" t="s">
        <v>921</v>
      </c>
      <c r="Q12" s="1" t="s">
        <v>1353</v>
      </c>
    </row>
    <row r="13" spans="1:21" x14ac:dyDescent="0.25">
      <c r="H13" s="70"/>
      <c r="O13" s="11" t="s">
        <v>947</v>
      </c>
      <c r="Q13" s="2">
        <f>Q4/(6.87+7.08)*2</f>
        <v>9.0852903225806454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350</v>
      </c>
      <c r="I18" s="18"/>
      <c r="J18" s="18"/>
      <c r="K18" s="18">
        <f>SUM(K2:K8)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69.706890000000001</v>
      </c>
    </row>
    <row r="22" spans="1:16" x14ac:dyDescent="0.25">
      <c r="O22" s="81">
        <v>1.0900000000000001</v>
      </c>
      <c r="P22" s="81">
        <f t="shared" ref="P22:P41" si="2">O22*$Q$4</f>
        <v>69.073191000000008</v>
      </c>
    </row>
    <row r="23" spans="1:16" x14ac:dyDescent="0.25">
      <c r="O23" s="81">
        <v>1.08</v>
      </c>
      <c r="P23" s="81">
        <f t="shared" si="2"/>
        <v>68.439492000000001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67.805793000000008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67.172094000000001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66.538395000000008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65.904696000000001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65.270997000000008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64.637298000000001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64.003599000000008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63.369900000000001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6" si="8">C32*(E32-D32)</f>
        <v>1405.0005000000019</v>
      </c>
      <c r="G32" s="39">
        <f t="shared" ref="G32:G46" si="9">D32*C32</f>
        <v>9646.9994999999999</v>
      </c>
      <c r="H32" s="179">
        <f t="shared" ref="H32:H46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62.736201000000001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62.102502000000001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61.468803000000001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60.835104000000001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60.201405000000001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59.567706000000001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58.934007000000001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58.300308000000001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57.666609000000001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57.032910000000001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50" priority="29">
      <formula>F57&gt;0</formula>
    </cfRule>
    <cfRule type="expression" dxfId="3049" priority="30">
      <formula>F57&lt;0</formula>
    </cfRule>
  </conditionalFormatting>
  <conditionalFormatting sqref="Q7">
    <cfRule type="expression" dxfId="3048" priority="27">
      <formula>Q7&gt;0</formula>
    </cfRule>
    <cfRule type="expression" dxfId="3047" priority="28">
      <formula>Q7&lt;0</formula>
    </cfRule>
  </conditionalFormatting>
  <conditionalFormatting sqref="Q8">
    <cfRule type="expression" dxfId="3046" priority="25">
      <formula>Q8&gt;0</formula>
    </cfRule>
    <cfRule type="expression" dxfId="3045" priority="26">
      <formula>Q8&lt;0</formula>
    </cfRule>
  </conditionalFormatting>
  <conditionalFormatting sqref="M58">
    <cfRule type="expression" dxfId="3044" priority="19">
      <formula>M58&gt;0</formula>
    </cfRule>
    <cfRule type="expression" dxfId="3043" priority="20">
      <formula>M58&lt;0</formula>
    </cfRule>
  </conditionalFormatting>
  <conditionalFormatting sqref="F84:F115">
    <cfRule type="expression" dxfId="3042" priority="17">
      <formula>F84&gt;0</formula>
    </cfRule>
    <cfRule type="expression" dxfId="3041" priority="18">
      <formula>F84&lt;0</formula>
    </cfRule>
  </conditionalFormatting>
  <conditionalFormatting sqref="H84:H115">
    <cfRule type="expression" dxfId="3040" priority="15">
      <formula>H84&gt;0</formula>
    </cfRule>
    <cfRule type="expression" dxfId="3039" priority="16">
      <formula>H84&lt;0</formula>
    </cfRule>
  </conditionalFormatting>
  <conditionalFormatting sqref="F25:F56 H25:H56">
    <cfRule type="expression" dxfId="3038" priority="13">
      <formula>F25&gt;0</formula>
    </cfRule>
    <cfRule type="expression" dxfId="3037" priority="14">
      <formula>F25&lt;0</formula>
    </cfRule>
  </conditionalFormatting>
  <conditionalFormatting sqref="J28:J30 K25:K30 J31:K38">
    <cfRule type="expression" dxfId="3036" priority="9">
      <formula>J25&gt;0</formula>
    </cfRule>
    <cfRule type="expression" dxfId="3035" priority="10">
      <formula>J25&lt;0</formula>
    </cfRule>
  </conditionalFormatting>
  <conditionalFormatting sqref="K39:K42">
    <cfRule type="expression" dxfId="3034" priority="7">
      <formula>K39&gt;0</formula>
    </cfRule>
    <cfRule type="expression" dxfId="3033" priority="8">
      <formula>K39&lt;0</formula>
    </cfRule>
  </conditionalFormatting>
  <conditionalFormatting sqref="K43">
    <cfRule type="expression" dxfId="3032" priority="5">
      <formula>K43&gt;0</formula>
    </cfRule>
    <cfRule type="expression" dxfId="3031" priority="6">
      <formula>K43&lt;0</formula>
    </cfRule>
  </conditionalFormatting>
  <conditionalFormatting sqref="K44">
    <cfRule type="expression" dxfId="3030" priority="3">
      <formula>K44&gt;0</formula>
    </cfRule>
    <cfRule type="expression" dxfId="3029" priority="4">
      <formula>K44&lt;0</formula>
    </cfRule>
  </conditionalFormatting>
  <conditionalFormatting sqref="K45:K46">
    <cfRule type="expression" dxfId="3028" priority="1">
      <formula>K45&gt;0</formula>
    </cfRule>
    <cfRule type="expression" dxfId="3027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237.55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237.55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261.30500000000001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258.92950000000002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256.55400000000003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254.17850000000001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251.80300000000003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249.42750000000001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247.05200000000002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244.6765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242.30100000000002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239.9255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237.55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235.17450000000002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232.79900000000001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230.42350000000002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228.048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225.67250000000001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223.297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220.92150000000001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218.54600000000002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216.1705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213.79500000000002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26" priority="21">
      <formula>F47&gt;0</formula>
    </cfRule>
    <cfRule type="expression" dxfId="3025" priority="22">
      <formula>F47&lt;0</formula>
    </cfRule>
  </conditionalFormatting>
  <conditionalFormatting sqref="Q7">
    <cfRule type="expression" dxfId="3024" priority="19">
      <formula>Q7&gt;0</formula>
    </cfRule>
    <cfRule type="expression" dxfId="3023" priority="20">
      <formula>Q7&lt;0</formula>
    </cfRule>
  </conditionalFormatting>
  <conditionalFormatting sqref="Q8">
    <cfRule type="expression" dxfId="3022" priority="17">
      <formula>Q8&gt;0</formula>
    </cfRule>
    <cfRule type="expression" dxfId="3021" priority="18">
      <formula>Q8&lt;0</formula>
    </cfRule>
  </conditionalFormatting>
  <conditionalFormatting sqref="F25:F46">
    <cfRule type="expression" dxfId="3020" priority="15">
      <formula>F25&gt;0</formula>
    </cfRule>
    <cfRule type="expression" dxfId="3019" priority="16">
      <formula>F25&lt;0</formula>
    </cfRule>
  </conditionalFormatting>
  <conditionalFormatting sqref="H25:H46">
    <cfRule type="expression" dxfId="3018" priority="13">
      <formula>H25&gt;0</formula>
    </cfRule>
    <cfRule type="expression" dxfId="3017" priority="14">
      <formula>H25&lt;0</formula>
    </cfRule>
  </conditionalFormatting>
  <conditionalFormatting sqref="F89:F110">
    <cfRule type="expression" dxfId="3016" priority="11">
      <formula>F89&gt;0</formula>
    </cfRule>
    <cfRule type="expression" dxfId="3015" priority="12">
      <formula>F89&lt;0</formula>
    </cfRule>
  </conditionalFormatting>
  <conditionalFormatting sqref="H89:H110">
    <cfRule type="expression" dxfId="3014" priority="9">
      <formula>H89&gt;0</formula>
    </cfRule>
    <cfRule type="expression" dxfId="3013" priority="10">
      <formula>H89&lt;0</formula>
    </cfRule>
  </conditionalFormatting>
  <conditionalFormatting sqref="Q10">
    <cfRule type="expression" dxfId="3012" priority="7">
      <formula>Q10&gt;0</formula>
    </cfRule>
    <cfRule type="expression" dxfId="3011" priority="8">
      <formula>Q10&lt;0</formula>
    </cfRule>
  </conditionalFormatting>
  <conditionalFormatting sqref="J25:J38">
    <cfRule type="expression" dxfId="3010" priority="5">
      <formula>J25&gt;0</formula>
    </cfRule>
    <cfRule type="expression" dxfId="3009" priority="6">
      <formula>J25&lt;0</formula>
    </cfRule>
  </conditionalFormatting>
  <conditionalFormatting sqref="K25:K38">
    <cfRule type="expression" dxfId="3008" priority="3">
      <formula>K25&gt;0</formula>
    </cfRule>
    <cfRule type="expression" dxfId="3007" priority="4">
      <formula>K25&lt;0</formula>
    </cfRule>
  </conditionalFormatting>
  <conditionalFormatting sqref="L25:L38">
    <cfRule type="expression" dxfId="3006" priority="1">
      <formula>L25&gt;0</formula>
    </cfRule>
    <cfRule type="expression" dxfId="300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1328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173.27</v>
      </c>
      <c r="R4" s="425">
        <v>1.12E-2</v>
      </c>
      <c r="T4" s="694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5198.1000000000004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-601.42000000000007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-601.42000000000007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-0.10370168565674401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1354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190.59700000000004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188.86430000000001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187.13160000000002</v>
      </c>
    </row>
    <row r="20" spans="1:16" x14ac:dyDescent="0.25">
      <c r="O20" s="81">
        <v>1.07</v>
      </c>
      <c r="P20" s="81">
        <f t="shared" si="0"/>
        <v>185.39890000000003</v>
      </c>
    </row>
    <row r="21" spans="1:16" x14ac:dyDescent="0.25">
      <c r="O21" s="81">
        <v>1.06</v>
      </c>
      <c r="P21" s="81">
        <f t="shared" si="0"/>
        <v>183.66620000000003</v>
      </c>
    </row>
    <row r="22" spans="1:16" x14ac:dyDescent="0.25">
      <c r="O22" s="81">
        <v>1.05</v>
      </c>
      <c r="P22" s="81">
        <f t="shared" si="0"/>
        <v>181.93350000000001</v>
      </c>
    </row>
    <row r="23" spans="1:16" x14ac:dyDescent="0.25">
      <c r="O23" s="81">
        <v>1.04</v>
      </c>
      <c r="P23" s="81">
        <f t="shared" si="0"/>
        <v>180.20080000000002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178.46810000000002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176.73540000000003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175.0027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173.27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171.53730000000002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169.80459999999999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168.0719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166.33920000000001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164.60650000000001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162.87379999999999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161.14110000000002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159.40840000000003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157.67570000000001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155.94300000000001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04" priority="39">
      <formula>F47&gt;0</formula>
    </cfRule>
    <cfRule type="expression" dxfId="3003" priority="40">
      <formula>F47&lt;0</formula>
    </cfRule>
  </conditionalFormatting>
  <conditionalFormatting sqref="Q7">
    <cfRule type="expression" dxfId="3002" priority="37">
      <formula>Q7&gt;0</formula>
    </cfRule>
    <cfRule type="expression" dxfId="3001" priority="38">
      <formula>Q7&lt;0</formula>
    </cfRule>
  </conditionalFormatting>
  <conditionalFormatting sqref="Q8">
    <cfRule type="expression" dxfId="3000" priority="35">
      <formula>Q8&gt;0</formula>
    </cfRule>
    <cfRule type="expression" dxfId="2999" priority="36">
      <formula>Q8&lt;0</formula>
    </cfRule>
  </conditionalFormatting>
  <conditionalFormatting sqref="F30:F46">
    <cfRule type="expression" dxfId="2998" priority="33">
      <formula>F30&gt;0</formula>
    </cfRule>
    <cfRule type="expression" dxfId="2997" priority="34">
      <formula>F30&lt;0</formula>
    </cfRule>
  </conditionalFormatting>
  <conditionalFormatting sqref="H30:H46">
    <cfRule type="expression" dxfId="2996" priority="31">
      <formula>H30&gt;0</formula>
    </cfRule>
    <cfRule type="expression" dxfId="2995" priority="32">
      <formula>H30&lt;0</formula>
    </cfRule>
  </conditionalFormatting>
  <conditionalFormatting sqref="Q10">
    <cfRule type="expression" dxfId="2994" priority="29">
      <formula>Q10&gt;0</formula>
    </cfRule>
    <cfRule type="expression" dxfId="2993" priority="30">
      <formula>Q10&lt;0</formula>
    </cfRule>
  </conditionalFormatting>
  <conditionalFormatting sqref="J25:J38">
    <cfRule type="expression" dxfId="2992" priority="27">
      <formula>J25&gt;0</formula>
    </cfRule>
    <cfRule type="expression" dxfId="2991" priority="28">
      <formula>J25&lt;0</formula>
    </cfRule>
  </conditionalFormatting>
  <conditionalFormatting sqref="K25:K38">
    <cfRule type="expression" dxfId="2990" priority="25">
      <formula>K25&gt;0</formula>
    </cfRule>
    <cfRule type="expression" dxfId="2989" priority="26">
      <formula>K25&lt;0</formula>
    </cfRule>
  </conditionalFormatting>
  <conditionalFormatting sqref="L25 L38">
    <cfRule type="expression" dxfId="2988" priority="23">
      <formula>L25&gt;0</formula>
    </cfRule>
    <cfRule type="expression" dxfId="2987" priority="24">
      <formula>L25&lt;0</formula>
    </cfRule>
  </conditionalFormatting>
  <conditionalFormatting sqref="F89:F110">
    <cfRule type="expression" dxfId="2986" priority="21">
      <formula>F89&gt;0</formula>
    </cfRule>
    <cfRule type="expression" dxfId="2985" priority="22">
      <formula>F89&lt;0</formula>
    </cfRule>
  </conditionalFormatting>
  <conditionalFormatting sqref="H89:H110">
    <cfRule type="expression" dxfId="2984" priority="19">
      <formula>H89&gt;0</formula>
    </cfRule>
    <cfRule type="expression" dxfId="2983" priority="20">
      <formula>H89&lt;0</formula>
    </cfRule>
  </conditionalFormatting>
  <conditionalFormatting sqref="J89:J102">
    <cfRule type="expression" dxfId="2982" priority="17">
      <formula>J89&gt;0</formula>
    </cfRule>
    <cfRule type="expression" dxfId="2981" priority="18">
      <formula>J89&lt;0</formula>
    </cfRule>
  </conditionalFormatting>
  <conditionalFormatting sqref="K89:K102">
    <cfRule type="expression" dxfId="2980" priority="15">
      <formula>K89&gt;0</formula>
    </cfRule>
    <cfRule type="expression" dxfId="2979" priority="16">
      <formula>K89&lt;0</formula>
    </cfRule>
  </conditionalFormatting>
  <conditionalFormatting sqref="L89:L102">
    <cfRule type="expression" dxfId="2978" priority="13">
      <formula>L89&gt;0</formula>
    </cfRule>
    <cfRule type="expression" dxfId="2977" priority="14">
      <formula>L89&lt;0</formula>
    </cfRule>
  </conditionalFormatting>
  <conditionalFormatting sqref="F25 F29">
    <cfRule type="expression" dxfId="2976" priority="11">
      <formula>F25&gt;0</formula>
    </cfRule>
    <cfRule type="expression" dxfId="2975" priority="12">
      <formula>F25&lt;0</formula>
    </cfRule>
  </conditionalFormatting>
  <conditionalFormatting sqref="H25:H26 H29">
    <cfRule type="expression" dxfId="2974" priority="9">
      <formula>H25&gt;0</formula>
    </cfRule>
    <cfRule type="expression" dxfId="2973" priority="10">
      <formula>H25&lt;0</formula>
    </cfRule>
  </conditionalFormatting>
  <conditionalFormatting sqref="F26">
    <cfRule type="expression" dxfId="2972" priority="7">
      <formula>F26&gt;0</formula>
    </cfRule>
    <cfRule type="expression" dxfId="2971" priority="8">
      <formula>F26&lt;0</formula>
    </cfRule>
  </conditionalFormatting>
  <conditionalFormatting sqref="F27:F28">
    <cfRule type="expression" dxfId="2970" priority="3">
      <formula>F27&gt;0</formula>
    </cfRule>
    <cfRule type="expression" dxfId="2969" priority="4">
      <formula>F27&lt;0</formula>
    </cfRule>
  </conditionalFormatting>
  <conditionalFormatting sqref="H27:H28">
    <cfRule type="expression" dxfId="2968" priority="1">
      <formula>H27&gt;0</formula>
    </cfRule>
    <cfRule type="expression" dxfId="2967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1283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17.54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17.54</v>
      </c>
      <c r="R4" s="425">
        <v>-5.1000000000000004E-3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19.294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19.118600000000001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18.943200000000001</v>
      </c>
    </row>
    <row r="20" spans="1:16" x14ac:dyDescent="0.25">
      <c r="O20" s="81">
        <v>1.07</v>
      </c>
      <c r="P20" s="81">
        <f t="shared" si="0"/>
        <v>18.767800000000001</v>
      </c>
    </row>
    <row r="21" spans="1:16" x14ac:dyDescent="0.25">
      <c r="O21" s="81">
        <v>1.06</v>
      </c>
      <c r="P21" s="81">
        <f t="shared" si="0"/>
        <v>18.592400000000001</v>
      </c>
    </row>
    <row r="22" spans="1:16" x14ac:dyDescent="0.25">
      <c r="O22" s="81">
        <v>1.05</v>
      </c>
      <c r="P22" s="81">
        <f t="shared" si="0"/>
        <v>18.417000000000002</v>
      </c>
    </row>
    <row r="23" spans="1:16" x14ac:dyDescent="0.25">
      <c r="O23" s="81">
        <v>1.04</v>
      </c>
      <c r="P23" s="81">
        <f t="shared" si="0"/>
        <v>18.241599999999998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18.066199999999998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17.890799999999999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17.715399999999999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17.54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17.364599999999999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17.1892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17.0138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16.8384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16.662999999999997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16.487599999999997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16.312200000000001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16.136800000000001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15.961399999999999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15.786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66" priority="35">
      <formula>F47&gt;0</formula>
    </cfRule>
    <cfRule type="expression" dxfId="2965" priority="36">
      <formula>F47&lt;0</formula>
    </cfRule>
  </conditionalFormatting>
  <conditionalFormatting sqref="Q7">
    <cfRule type="expression" dxfId="2964" priority="33">
      <formula>Q7&gt;0</formula>
    </cfRule>
    <cfRule type="expression" dxfId="2963" priority="34">
      <formula>Q7&lt;0</formula>
    </cfRule>
  </conditionalFormatting>
  <conditionalFormatting sqref="Q8">
    <cfRule type="expression" dxfId="2962" priority="31">
      <formula>Q8&gt;0</formula>
    </cfRule>
    <cfRule type="expression" dxfId="2961" priority="32">
      <formula>Q8&lt;0</formula>
    </cfRule>
  </conditionalFormatting>
  <conditionalFormatting sqref="F30:F46">
    <cfRule type="expression" dxfId="2960" priority="29">
      <formula>F30&gt;0</formula>
    </cfRule>
    <cfRule type="expression" dxfId="2959" priority="30">
      <formula>F30&lt;0</formula>
    </cfRule>
  </conditionalFormatting>
  <conditionalFormatting sqref="H30:H46">
    <cfRule type="expression" dxfId="2958" priority="27">
      <formula>H30&gt;0</formula>
    </cfRule>
    <cfRule type="expression" dxfId="2957" priority="28">
      <formula>H30&lt;0</formula>
    </cfRule>
  </conditionalFormatting>
  <conditionalFormatting sqref="Q10">
    <cfRule type="expression" dxfId="2956" priority="25">
      <formula>Q10&gt;0</formula>
    </cfRule>
    <cfRule type="expression" dxfId="2955" priority="26">
      <formula>Q10&lt;0</formula>
    </cfRule>
  </conditionalFormatting>
  <conditionalFormatting sqref="J25:J38">
    <cfRule type="expression" dxfId="2954" priority="23">
      <formula>J25&gt;0</formula>
    </cfRule>
    <cfRule type="expression" dxfId="2953" priority="24">
      <formula>J25&lt;0</formula>
    </cfRule>
  </conditionalFormatting>
  <conditionalFormatting sqref="K25:K38">
    <cfRule type="expression" dxfId="2952" priority="21">
      <formula>K25&gt;0</formula>
    </cfRule>
    <cfRule type="expression" dxfId="2951" priority="22">
      <formula>K25&lt;0</formula>
    </cfRule>
  </conditionalFormatting>
  <conditionalFormatting sqref="L25 L38">
    <cfRule type="expression" dxfId="2950" priority="19">
      <formula>L25&gt;0</formula>
    </cfRule>
    <cfRule type="expression" dxfId="2949" priority="20">
      <formula>L25&lt;0</formula>
    </cfRule>
  </conditionalFormatting>
  <conditionalFormatting sqref="F89:F110">
    <cfRule type="expression" dxfId="2948" priority="17">
      <formula>F89&gt;0</formula>
    </cfRule>
    <cfRule type="expression" dxfId="2947" priority="18">
      <formula>F89&lt;0</formula>
    </cfRule>
  </conditionalFormatting>
  <conditionalFormatting sqref="H89:H110">
    <cfRule type="expression" dxfId="2946" priority="15">
      <formula>H89&gt;0</formula>
    </cfRule>
    <cfRule type="expression" dxfId="2945" priority="16">
      <formula>H89&lt;0</formula>
    </cfRule>
  </conditionalFormatting>
  <conditionalFormatting sqref="J89:J102">
    <cfRule type="expression" dxfId="2944" priority="13">
      <formula>J89&gt;0</formula>
    </cfRule>
    <cfRule type="expression" dxfId="2943" priority="14">
      <formula>J89&lt;0</formula>
    </cfRule>
  </conditionalFormatting>
  <conditionalFormatting sqref="K89:K102">
    <cfRule type="expression" dxfId="2942" priority="11">
      <formula>K89&gt;0</formula>
    </cfRule>
    <cfRule type="expression" dxfId="2941" priority="12">
      <formula>K89&lt;0</formula>
    </cfRule>
  </conditionalFormatting>
  <conditionalFormatting sqref="L89:L102">
    <cfRule type="expression" dxfId="2940" priority="9">
      <formula>L89&gt;0</formula>
    </cfRule>
    <cfRule type="expression" dxfId="2939" priority="10">
      <formula>L89&lt;0</formula>
    </cfRule>
  </conditionalFormatting>
  <conditionalFormatting sqref="F29 F25:F26">
    <cfRule type="expression" dxfId="2938" priority="7">
      <formula>F25&gt;0</formula>
    </cfRule>
    <cfRule type="expression" dxfId="2937" priority="8">
      <formula>F25&lt;0</formula>
    </cfRule>
  </conditionalFormatting>
  <conditionalFormatting sqref="H29 H25:H27">
    <cfRule type="expression" dxfId="2936" priority="5">
      <formula>H25&gt;0</formula>
    </cfRule>
    <cfRule type="expression" dxfId="2935" priority="6">
      <formula>H25&lt;0</formula>
    </cfRule>
  </conditionalFormatting>
  <conditionalFormatting sqref="F27:F28">
    <cfRule type="expression" dxfId="2934" priority="3">
      <formula>F27&gt;0</formula>
    </cfRule>
    <cfRule type="expression" dxfId="2933" priority="4">
      <formula>F27&lt;0</formula>
    </cfRule>
  </conditionalFormatting>
  <conditionalFormatting sqref="H28">
    <cfRule type="expression" dxfId="2932" priority="1">
      <formula>H28&gt;0</formula>
    </cfRule>
    <cfRule type="expression" dxfId="293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1313</v>
      </c>
      <c r="B2" s="368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24.060300000000002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26.9499</v>
      </c>
      <c r="R4" s="425">
        <v>6.3100000000000003E-2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2694.99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2406.0300000000002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288.95999999999958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288.95999999999958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0.12009825313898811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6.1249772727272722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29.64489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100</v>
      </c>
      <c r="I18" s="18"/>
      <c r="J18" s="18"/>
      <c r="K18" s="18">
        <f>SUM(K2:K8)</f>
        <v>2539.9699999999998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29.375391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2355</v>
      </c>
      <c r="G19" s="279"/>
      <c r="H19" s="279">
        <f>SumByColor($A$19,H2:H17)</f>
        <v>100</v>
      </c>
      <c r="I19" s="279"/>
      <c r="J19" s="279"/>
      <c r="K19" s="280">
        <f>SumByColor($A$19,K2:K17)</f>
        <v>2540</v>
      </c>
      <c r="L19" s="279"/>
      <c r="M19" s="280">
        <f>SumByColor($A$19,M2:M17)</f>
        <v>0</v>
      </c>
      <c r="O19" s="81">
        <v>1.08</v>
      </c>
      <c r="P19" s="81">
        <f t="shared" si="0"/>
        <v>29.105892000000001</v>
      </c>
    </row>
    <row r="20" spans="1:16" x14ac:dyDescent="0.25">
      <c r="O20" s="81">
        <v>1.07</v>
      </c>
      <c r="P20" s="81">
        <f t="shared" si="0"/>
        <v>28.836393000000001</v>
      </c>
    </row>
    <row r="21" spans="1:16" x14ac:dyDescent="0.25">
      <c r="O21" s="81">
        <v>1.06</v>
      </c>
      <c r="P21" s="81">
        <f t="shared" si="0"/>
        <v>28.566894000000001</v>
      </c>
    </row>
    <row r="22" spans="1:16" x14ac:dyDescent="0.25">
      <c r="O22" s="81">
        <v>1.05</v>
      </c>
      <c r="P22" s="81">
        <f t="shared" si="0"/>
        <v>28.297395000000002</v>
      </c>
    </row>
    <row r="23" spans="1:16" x14ac:dyDescent="0.25">
      <c r="O23" s="81">
        <v>1.04</v>
      </c>
      <c r="P23" s="81">
        <f t="shared" si="0"/>
        <v>28.027896000000002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27.758396999999999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27.488897999999999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27.219398999999999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26.9499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26.680401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26.410902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26.141403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25.871903999999997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25.602404999999997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25.332905999999998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25.063407000000002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24.793908000000002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24.524409000000002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24.254909999999999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30" priority="43">
      <formula>F54&gt;0</formula>
    </cfRule>
    <cfRule type="expression" dxfId="2929" priority="44">
      <formula>F54&lt;0</formula>
    </cfRule>
  </conditionalFormatting>
  <conditionalFormatting sqref="Q7">
    <cfRule type="expression" dxfId="2928" priority="41">
      <formula>Q7&gt;0</formula>
    </cfRule>
    <cfRule type="expression" dxfId="2927" priority="42">
      <formula>Q7&lt;0</formula>
    </cfRule>
  </conditionalFormatting>
  <conditionalFormatting sqref="Q8">
    <cfRule type="expression" dxfId="2926" priority="39">
      <formula>Q8&gt;0</formula>
    </cfRule>
    <cfRule type="expression" dxfId="2925" priority="40">
      <formula>Q8&lt;0</formula>
    </cfRule>
  </conditionalFormatting>
  <conditionalFormatting sqref="F33:F36 F38:F53">
    <cfRule type="expression" dxfId="2924" priority="37">
      <formula>F33&gt;0</formula>
    </cfRule>
    <cfRule type="expression" dxfId="2923" priority="38">
      <formula>F33&lt;0</formula>
    </cfRule>
  </conditionalFormatting>
  <conditionalFormatting sqref="H33:H36 H38:H53">
    <cfRule type="expression" dxfId="2922" priority="35">
      <formula>H33&gt;0</formula>
    </cfRule>
    <cfRule type="expression" dxfId="2921" priority="36">
      <formula>H33&lt;0</formula>
    </cfRule>
  </conditionalFormatting>
  <conditionalFormatting sqref="Q10">
    <cfRule type="expression" dxfId="2920" priority="33">
      <formula>Q10&gt;0</formula>
    </cfRule>
    <cfRule type="expression" dxfId="2919" priority="34">
      <formula>Q10&lt;0</formula>
    </cfRule>
  </conditionalFormatting>
  <conditionalFormatting sqref="J25:J37">
    <cfRule type="expression" dxfId="2918" priority="31">
      <formula>J25&gt;0</formula>
    </cfRule>
    <cfRule type="expression" dxfId="2917" priority="32">
      <formula>J25&lt;0</formula>
    </cfRule>
  </conditionalFormatting>
  <conditionalFormatting sqref="K25:K38">
    <cfRule type="expression" dxfId="2916" priority="29">
      <formula>K25&gt;0</formula>
    </cfRule>
    <cfRule type="expression" dxfId="2915" priority="30">
      <formula>K25&lt;0</formula>
    </cfRule>
  </conditionalFormatting>
  <conditionalFormatting sqref="L25">
    <cfRule type="expression" dxfId="2914" priority="27">
      <formula>L25&gt;0</formula>
    </cfRule>
    <cfRule type="expression" dxfId="2913" priority="28">
      <formula>L25&lt;0</formula>
    </cfRule>
  </conditionalFormatting>
  <conditionalFormatting sqref="F89:F110">
    <cfRule type="expression" dxfId="2912" priority="25">
      <formula>F89&gt;0</formula>
    </cfRule>
    <cfRule type="expression" dxfId="2911" priority="26">
      <formula>F89&lt;0</formula>
    </cfRule>
  </conditionalFormatting>
  <conditionalFormatting sqref="H89:H110">
    <cfRule type="expression" dxfId="2910" priority="23">
      <formula>H89&gt;0</formula>
    </cfRule>
    <cfRule type="expression" dxfId="2909" priority="24">
      <formula>H89&lt;0</formula>
    </cfRule>
  </conditionalFormatting>
  <conditionalFormatting sqref="J89:J102">
    <cfRule type="expression" dxfId="2908" priority="21">
      <formula>J89&gt;0</formula>
    </cfRule>
    <cfRule type="expression" dxfId="2907" priority="22">
      <formula>J89&lt;0</formula>
    </cfRule>
  </conditionalFormatting>
  <conditionalFormatting sqref="K89:K102">
    <cfRule type="expression" dxfId="2906" priority="19">
      <formula>K89&gt;0</formula>
    </cfRule>
    <cfRule type="expression" dxfId="2905" priority="20">
      <formula>K89&lt;0</formula>
    </cfRule>
  </conditionalFormatting>
  <conditionalFormatting sqref="L89:L102">
    <cfRule type="expression" dxfId="2904" priority="17">
      <formula>L89&gt;0</formula>
    </cfRule>
    <cfRule type="expression" dxfId="2903" priority="18">
      <formula>L89&lt;0</formula>
    </cfRule>
  </conditionalFormatting>
  <conditionalFormatting sqref="F29:F32">
    <cfRule type="expression" dxfId="2902" priority="15">
      <formula>F29&gt;0</formula>
    </cfRule>
    <cfRule type="expression" dxfId="2901" priority="16">
      <formula>F29&lt;0</formula>
    </cfRule>
  </conditionalFormatting>
  <conditionalFormatting sqref="H29:H32">
    <cfRule type="expression" dxfId="2900" priority="13">
      <formula>H29&gt;0</formula>
    </cfRule>
    <cfRule type="expression" dxfId="2899" priority="14">
      <formula>H29&lt;0</formula>
    </cfRule>
  </conditionalFormatting>
  <conditionalFormatting sqref="F25:F28">
    <cfRule type="expression" dxfId="2898" priority="11">
      <formula>F25&gt;0</formula>
    </cfRule>
    <cfRule type="expression" dxfId="2897" priority="12">
      <formula>F25&lt;0</formula>
    </cfRule>
  </conditionalFormatting>
  <conditionalFormatting sqref="H25:H28">
    <cfRule type="expression" dxfId="2896" priority="9">
      <formula>H25&gt;0</formula>
    </cfRule>
    <cfRule type="expression" dxfId="2895" priority="10">
      <formula>H25&lt;0</formula>
    </cfRule>
  </conditionalFormatting>
  <conditionalFormatting sqref="F37">
    <cfRule type="expression" dxfId="2894" priority="7">
      <formula>F37&gt;0</formula>
    </cfRule>
    <cfRule type="expression" dxfId="2893" priority="8">
      <formula>F37&lt;0</formula>
    </cfRule>
  </conditionalFormatting>
  <conditionalFormatting sqref="H37">
    <cfRule type="expression" dxfId="2892" priority="5">
      <formula>H37&gt;0</formula>
    </cfRule>
    <cfRule type="expression" dxfId="2891" priority="6">
      <formula>H37&lt;0</formula>
    </cfRule>
  </conditionalFormatting>
  <conditionalFormatting sqref="J49">
    <cfRule type="expression" dxfId="2890" priority="3">
      <formula>J49&gt;0</formula>
    </cfRule>
    <cfRule type="expression" dxfId="2889" priority="4">
      <formula>J49&lt;0</formula>
    </cfRule>
  </conditionalFormatting>
  <conditionalFormatting sqref="J38:J48">
    <cfRule type="expression" dxfId="2888" priority="1">
      <formula>J38&gt;0</formula>
    </cfRule>
    <cfRule type="expression" dxfId="288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52.64</v>
      </c>
      <c r="R4" s="425">
        <v>1.7600000000000001E-2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5264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-164.14000000000033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-164.14000000000033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-3.0238718971876244E-2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2.1945288753799391E-2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57.904000000000003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57.377600000000008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56.851200000000006</v>
      </c>
    </row>
    <row r="20" spans="1:16" x14ac:dyDescent="0.25">
      <c r="O20" s="81">
        <v>1.07</v>
      </c>
      <c r="P20" s="81">
        <f t="shared" si="0"/>
        <v>56.324800000000003</v>
      </c>
    </row>
    <row r="21" spans="1:16" x14ac:dyDescent="0.25">
      <c r="O21" s="81">
        <v>1.06</v>
      </c>
      <c r="P21" s="81">
        <f t="shared" si="0"/>
        <v>55.798400000000001</v>
      </c>
    </row>
    <row r="22" spans="1:16" x14ac:dyDescent="0.25">
      <c r="O22" s="81">
        <v>1.05</v>
      </c>
      <c r="P22" s="81">
        <f t="shared" si="0"/>
        <v>55.272000000000006</v>
      </c>
    </row>
    <row r="23" spans="1:16" x14ac:dyDescent="0.25">
      <c r="O23" s="81">
        <v>1.04</v>
      </c>
      <c r="P23" s="81">
        <f t="shared" si="0"/>
        <v>54.745600000000003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54.219200000000001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53.692799999999998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53.166400000000003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52.64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52.113599999999998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51.587200000000003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51.0608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50.534399999999998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50.007999999999996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49.4816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48.955200000000005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48.428800000000003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47.9024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47.376000000000005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86" priority="35">
      <formula>F47&gt;0</formula>
    </cfRule>
    <cfRule type="expression" dxfId="2885" priority="36">
      <formula>F47&lt;0</formula>
    </cfRule>
  </conditionalFormatting>
  <conditionalFormatting sqref="Q7">
    <cfRule type="expression" dxfId="2884" priority="33">
      <formula>Q7&gt;0</formula>
    </cfRule>
    <cfRule type="expression" dxfId="2883" priority="34">
      <formula>Q7&lt;0</formula>
    </cfRule>
  </conditionalFormatting>
  <conditionalFormatting sqref="Q8">
    <cfRule type="expression" dxfId="2882" priority="31">
      <formula>Q8&gt;0</formula>
    </cfRule>
    <cfRule type="expression" dxfId="2881" priority="32">
      <formula>Q8&lt;0</formula>
    </cfRule>
  </conditionalFormatting>
  <conditionalFormatting sqref="F30:F46">
    <cfRule type="expression" dxfId="2880" priority="29">
      <formula>F30&gt;0</formula>
    </cfRule>
    <cfRule type="expression" dxfId="2879" priority="30">
      <formula>F30&lt;0</formula>
    </cfRule>
  </conditionalFormatting>
  <conditionalFormatting sqref="H30:H46">
    <cfRule type="expression" dxfId="2878" priority="27">
      <formula>H30&gt;0</formula>
    </cfRule>
    <cfRule type="expression" dxfId="2877" priority="28">
      <formula>H30&lt;0</formula>
    </cfRule>
  </conditionalFormatting>
  <conditionalFormatting sqref="Q10">
    <cfRule type="expression" dxfId="2876" priority="25">
      <formula>Q10&gt;0</formula>
    </cfRule>
    <cfRule type="expression" dxfId="2875" priority="26">
      <formula>Q10&lt;0</formula>
    </cfRule>
  </conditionalFormatting>
  <conditionalFormatting sqref="J25:J38">
    <cfRule type="expression" dxfId="2874" priority="23">
      <formula>J25&gt;0</formula>
    </cfRule>
    <cfRule type="expression" dxfId="2873" priority="24">
      <formula>J25&lt;0</formula>
    </cfRule>
  </conditionalFormatting>
  <conditionalFormatting sqref="K25:K38">
    <cfRule type="expression" dxfId="2872" priority="21">
      <formula>K25&gt;0</formula>
    </cfRule>
    <cfRule type="expression" dxfId="2871" priority="22">
      <formula>K25&lt;0</formula>
    </cfRule>
  </conditionalFormatting>
  <conditionalFormatting sqref="L25 L38">
    <cfRule type="expression" dxfId="2870" priority="19">
      <formula>L25&gt;0</formula>
    </cfRule>
    <cfRule type="expression" dxfId="2869" priority="20">
      <formula>L25&lt;0</formula>
    </cfRule>
  </conditionalFormatting>
  <conditionalFormatting sqref="F89:F110">
    <cfRule type="expression" dxfId="2868" priority="17">
      <formula>F89&gt;0</formula>
    </cfRule>
    <cfRule type="expression" dxfId="2867" priority="18">
      <formula>F89&lt;0</formula>
    </cfRule>
  </conditionalFormatting>
  <conditionalFormatting sqref="H89:H110">
    <cfRule type="expression" dxfId="2866" priority="15">
      <formula>H89&gt;0</formula>
    </cfRule>
    <cfRule type="expression" dxfId="2865" priority="16">
      <formula>H89&lt;0</formula>
    </cfRule>
  </conditionalFormatting>
  <conditionalFormatting sqref="J89:J102">
    <cfRule type="expression" dxfId="2864" priority="13">
      <formula>J89&gt;0</formula>
    </cfRule>
    <cfRule type="expression" dxfId="2863" priority="14">
      <formula>J89&lt;0</formula>
    </cfRule>
  </conditionalFormatting>
  <conditionalFormatting sqref="K89:K102">
    <cfRule type="expression" dxfId="2862" priority="11">
      <formula>K89&gt;0</formula>
    </cfRule>
    <cfRule type="expression" dxfId="2861" priority="12">
      <formula>K89&lt;0</formula>
    </cfRule>
  </conditionalFormatting>
  <conditionalFormatting sqref="L89:L102">
    <cfRule type="expression" dxfId="2860" priority="9">
      <formula>L89&gt;0</formula>
    </cfRule>
    <cfRule type="expression" dxfId="2859" priority="10">
      <formula>L89&lt;0</formula>
    </cfRule>
  </conditionalFormatting>
  <conditionalFormatting sqref="F29 F25:F27">
    <cfRule type="expression" dxfId="2858" priority="7">
      <formula>F25&gt;0</formula>
    </cfRule>
    <cfRule type="expression" dxfId="2857" priority="8">
      <formula>F25&lt;0</formula>
    </cfRule>
  </conditionalFormatting>
  <conditionalFormatting sqref="H29 H25:H27">
    <cfRule type="expression" dxfId="2856" priority="5">
      <formula>H25&gt;0</formula>
    </cfRule>
    <cfRule type="expression" dxfId="2855" priority="6">
      <formula>H25&lt;0</formula>
    </cfRule>
  </conditionalFormatting>
  <conditionalFormatting sqref="F28">
    <cfRule type="expression" dxfId="2854" priority="3">
      <formula>F28&gt;0</formula>
    </cfRule>
    <cfRule type="expression" dxfId="2853" priority="4">
      <formula>F28&lt;0</formula>
    </cfRule>
  </conditionalFormatting>
  <conditionalFormatting sqref="H28">
    <cfRule type="expression" dxfId="2852" priority="1">
      <formula>H28&gt;0</formula>
    </cfRule>
    <cfRule type="expression" dxfId="285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1319</v>
      </c>
      <c r="B2" s="72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99.049899999999994</v>
      </c>
      <c r="R4" s="425">
        <v>3.8999999999999998E-3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9904.99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-40.010000000000218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-40.010000000000218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-4.0231271995978101E-3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8.8844107868862061E-3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22.511340909090904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108.95489000000001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107.96439100000001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106.97389200000001</v>
      </c>
    </row>
    <row r="20" spans="1:16" x14ac:dyDescent="0.25">
      <c r="O20" s="81">
        <v>1.07</v>
      </c>
      <c r="P20" s="81">
        <f t="shared" si="0"/>
        <v>105.98339300000001</v>
      </c>
    </row>
    <row r="21" spans="1:16" x14ac:dyDescent="0.25">
      <c r="O21" s="81">
        <v>1.06</v>
      </c>
      <c r="P21" s="81">
        <f t="shared" si="0"/>
        <v>104.99289399999999</v>
      </c>
    </row>
    <row r="22" spans="1:16" x14ac:dyDescent="0.25">
      <c r="O22" s="81">
        <v>1.05</v>
      </c>
      <c r="P22" s="81">
        <f t="shared" si="0"/>
        <v>104.00239499999999</v>
      </c>
    </row>
    <row r="23" spans="1:16" x14ac:dyDescent="0.25">
      <c r="O23" s="81">
        <v>1.04</v>
      </c>
      <c r="P23" s="81">
        <f t="shared" si="0"/>
        <v>103.01189599999999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102.02139699999999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101.03089799999999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100.04039899999999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99.049899999999994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>C28*(E28-D28)</f>
        <v>-1364</v>
      </c>
      <c r="G28" s="39">
        <f>D28*C28</f>
        <v>9945</v>
      </c>
      <c r="H28" s="179">
        <f>(E28-D28)/D28</f>
        <v>-0.13715434891905481</v>
      </c>
      <c r="I28" s="39"/>
      <c r="J28" s="39"/>
      <c r="K28" s="39"/>
      <c r="L28" s="39"/>
      <c r="O28" s="81">
        <v>0.99</v>
      </c>
      <c r="P28" s="81">
        <f t="shared" si="0"/>
        <v>98.059400999999994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>C29*(E29-D29)</f>
        <v>-884.00000000000034</v>
      </c>
      <c r="G29" s="39">
        <f>D29*C29</f>
        <v>9945</v>
      </c>
      <c r="H29" s="179">
        <f>(E29-D29)/D29</f>
        <v>-8.888888888888892E-2</v>
      </c>
      <c r="I29" s="39"/>
      <c r="J29" s="39"/>
      <c r="K29" s="39"/>
      <c r="L29" s="39"/>
      <c r="O29" s="81">
        <v>0.98</v>
      </c>
      <c r="P29" s="81">
        <f t="shared" si="0"/>
        <v>97.068901999999994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96.078402999999994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95.087903999999995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94.097404999999995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93.106905999999995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92.116406999999995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91.125907999999995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90.135408999999996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89.144909999999996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50" priority="43">
      <formula>F54&gt;0</formula>
    </cfRule>
    <cfRule type="expression" dxfId="2849" priority="44">
      <formula>F54&lt;0</formula>
    </cfRule>
  </conditionalFormatting>
  <conditionalFormatting sqref="Q7">
    <cfRule type="expression" dxfId="2848" priority="41">
      <formula>Q7&gt;0</formula>
    </cfRule>
    <cfRule type="expression" dxfId="2847" priority="42">
      <formula>Q7&lt;0</formula>
    </cfRule>
  </conditionalFormatting>
  <conditionalFormatting sqref="Q8">
    <cfRule type="expression" dxfId="2846" priority="39">
      <formula>Q8&gt;0</formula>
    </cfRule>
    <cfRule type="expression" dxfId="2845" priority="40">
      <formula>Q8&lt;0</formula>
    </cfRule>
  </conditionalFormatting>
  <conditionalFormatting sqref="F33:F36 F38:F53">
    <cfRule type="expression" dxfId="2844" priority="37">
      <formula>F33&gt;0</formula>
    </cfRule>
    <cfRule type="expression" dxfId="2843" priority="38">
      <formula>F33&lt;0</formula>
    </cfRule>
  </conditionalFormatting>
  <conditionalFormatting sqref="H33:H36 H38:H53">
    <cfRule type="expression" dxfId="2842" priority="35">
      <formula>H33&gt;0</formula>
    </cfRule>
    <cfRule type="expression" dxfId="2841" priority="36">
      <formula>H33&lt;0</formula>
    </cfRule>
  </conditionalFormatting>
  <conditionalFormatting sqref="Q10">
    <cfRule type="expression" dxfId="2840" priority="33">
      <formula>Q10&gt;0</formula>
    </cfRule>
    <cfRule type="expression" dxfId="2839" priority="34">
      <formula>Q10&lt;0</formula>
    </cfRule>
  </conditionalFormatting>
  <conditionalFormatting sqref="J25:J37">
    <cfRule type="expression" dxfId="2838" priority="31">
      <formula>J25&gt;0</formula>
    </cfRule>
    <cfRule type="expression" dxfId="2837" priority="32">
      <formula>J25&lt;0</formula>
    </cfRule>
  </conditionalFormatting>
  <conditionalFormatting sqref="K25:K38">
    <cfRule type="expression" dxfId="2836" priority="29">
      <formula>K25&gt;0</formula>
    </cfRule>
    <cfRule type="expression" dxfId="2835" priority="30">
      <formula>K25&lt;0</formula>
    </cfRule>
  </conditionalFormatting>
  <conditionalFormatting sqref="L25">
    <cfRule type="expression" dxfId="2834" priority="27">
      <formula>L25&gt;0</formula>
    </cfRule>
    <cfRule type="expression" dxfId="2833" priority="28">
      <formula>L25&lt;0</formula>
    </cfRule>
  </conditionalFormatting>
  <conditionalFormatting sqref="F89:F110">
    <cfRule type="expression" dxfId="2832" priority="25">
      <formula>F89&gt;0</formula>
    </cfRule>
    <cfRule type="expression" dxfId="2831" priority="26">
      <formula>F89&lt;0</formula>
    </cfRule>
  </conditionalFormatting>
  <conditionalFormatting sqref="H89:H110">
    <cfRule type="expression" dxfId="2830" priority="23">
      <formula>H89&gt;0</formula>
    </cfRule>
    <cfRule type="expression" dxfId="2829" priority="24">
      <formula>H89&lt;0</formula>
    </cfRule>
  </conditionalFormatting>
  <conditionalFormatting sqref="J89:J102">
    <cfRule type="expression" dxfId="2828" priority="21">
      <formula>J89&gt;0</formula>
    </cfRule>
    <cfRule type="expression" dxfId="2827" priority="22">
      <formula>J89&lt;0</formula>
    </cfRule>
  </conditionalFormatting>
  <conditionalFormatting sqref="K89:K102">
    <cfRule type="expression" dxfId="2826" priority="19">
      <formula>K89&gt;0</formula>
    </cfRule>
    <cfRule type="expression" dxfId="2825" priority="20">
      <formula>K89&lt;0</formula>
    </cfRule>
  </conditionalFormatting>
  <conditionalFormatting sqref="L89:L102">
    <cfRule type="expression" dxfId="2824" priority="17">
      <formula>L89&gt;0</formula>
    </cfRule>
    <cfRule type="expression" dxfId="2823" priority="18">
      <formula>L89&lt;0</formula>
    </cfRule>
  </conditionalFormatting>
  <conditionalFormatting sqref="F29:F32">
    <cfRule type="expression" dxfId="2822" priority="15">
      <formula>F29&gt;0</formula>
    </cfRule>
    <cfRule type="expression" dxfId="2821" priority="16">
      <formula>F29&lt;0</formula>
    </cfRule>
  </conditionalFormatting>
  <conditionalFormatting sqref="H29:H32">
    <cfRule type="expression" dxfId="2820" priority="13">
      <formula>H29&gt;0</formula>
    </cfRule>
    <cfRule type="expression" dxfId="2819" priority="14">
      <formula>H29&lt;0</formula>
    </cfRule>
  </conditionalFormatting>
  <conditionalFormatting sqref="F25:F28">
    <cfRule type="expression" dxfId="2818" priority="11">
      <formula>F25&gt;0</formula>
    </cfRule>
    <cfRule type="expression" dxfId="2817" priority="12">
      <formula>F25&lt;0</formula>
    </cfRule>
  </conditionalFormatting>
  <conditionalFormatting sqref="H25:H28">
    <cfRule type="expression" dxfId="2816" priority="9">
      <formula>H25&gt;0</formula>
    </cfRule>
    <cfRule type="expression" dxfId="2815" priority="10">
      <formula>H25&lt;0</formula>
    </cfRule>
  </conditionalFormatting>
  <conditionalFormatting sqref="F37">
    <cfRule type="expression" dxfId="2814" priority="7">
      <formula>F37&gt;0</formula>
    </cfRule>
    <cfRule type="expression" dxfId="2813" priority="8">
      <formula>F37&lt;0</formula>
    </cfRule>
  </conditionalFormatting>
  <conditionalFormatting sqref="H37">
    <cfRule type="expression" dxfId="2812" priority="5">
      <formula>H37&gt;0</formula>
    </cfRule>
    <cfRule type="expression" dxfId="2811" priority="6">
      <formula>H37&lt;0</formula>
    </cfRule>
  </conditionalFormatting>
  <conditionalFormatting sqref="J49">
    <cfRule type="expression" dxfId="2810" priority="3">
      <formula>J49&gt;0</formula>
    </cfRule>
    <cfRule type="expression" dxfId="2809" priority="4">
      <formula>J49&lt;0</formula>
    </cfRule>
  </conditionalFormatting>
  <conditionalFormatting sqref="J38:J48">
    <cfRule type="expression" dxfId="2808" priority="1">
      <formula>J38&gt;0</formula>
    </cfRule>
    <cfRule type="expression" dxfId="280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1280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42.11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42.11</v>
      </c>
      <c r="R4" s="425">
        <v>1.2999999999999999E-3</v>
      </c>
      <c r="T4" s="694"/>
      <c r="U4" s="30"/>
    </row>
    <row r="5" spans="1:21" x14ac:dyDescent="0.25">
      <c r="B5" s="368" t="s">
        <v>1329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1.1754927570648303E-3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46.321000000000005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45.899900000000002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45.4788</v>
      </c>
    </row>
    <row r="20" spans="1:16" x14ac:dyDescent="0.25">
      <c r="O20" s="81">
        <v>1.07</v>
      </c>
      <c r="P20" s="81">
        <f t="shared" si="0"/>
        <v>45.057700000000004</v>
      </c>
    </row>
    <row r="21" spans="1:16" x14ac:dyDescent="0.25">
      <c r="O21" s="81">
        <v>1.06</v>
      </c>
      <c r="P21" s="81">
        <f t="shared" si="0"/>
        <v>44.636600000000001</v>
      </c>
    </row>
    <row r="22" spans="1:16" x14ac:dyDescent="0.25">
      <c r="O22" s="81">
        <v>1.05</v>
      </c>
      <c r="P22" s="81">
        <f t="shared" si="0"/>
        <v>44.215499999999999</v>
      </c>
    </row>
    <row r="23" spans="1:16" x14ac:dyDescent="0.25">
      <c r="O23" s="81">
        <v>1.04</v>
      </c>
      <c r="P23" s="81">
        <f t="shared" si="0"/>
        <v>43.794400000000003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43.3733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42.952199999999998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42.531100000000002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42.11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41.688899999999997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41.267800000000001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40.846699999999998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40.425599999999996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40.0045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39.583399999999997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39.162300000000002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38.741199999999999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38.320100000000004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37.899000000000001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06" priority="35">
      <formula>F47&gt;0</formula>
    </cfRule>
    <cfRule type="expression" dxfId="2805" priority="36">
      <formula>F47&lt;0</formula>
    </cfRule>
  </conditionalFormatting>
  <conditionalFormatting sqref="Q7">
    <cfRule type="expression" dxfId="2804" priority="33">
      <formula>Q7&gt;0</formula>
    </cfRule>
    <cfRule type="expression" dxfId="2803" priority="34">
      <formula>Q7&lt;0</formula>
    </cfRule>
  </conditionalFormatting>
  <conditionalFormatting sqref="Q8">
    <cfRule type="expression" dxfId="2802" priority="31">
      <formula>Q8&gt;0</formula>
    </cfRule>
    <cfRule type="expression" dxfId="2801" priority="32">
      <formula>Q8&lt;0</formula>
    </cfRule>
  </conditionalFormatting>
  <conditionalFormatting sqref="F30:F46">
    <cfRule type="expression" dxfId="2800" priority="29">
      <formula>F30&gt;0</formula>
    </cfRule>
    <cfRule type="expression" dxfId="2799" priority="30">
      <formula>F30&lt;0</formula>
    </cfRule>
  </conditionalFormatting>
  <conditionalFormatting sqref="H30:H46">
    <cfRule type="expression" dxfId="2798" priority="27">
      <formula>H30&gt;0</formula>
    </cfRule>
    <cfRule type="expression" dxfId="2797" priority="28">
      <formula>H30&lt;0</formula>
    </cfRule>
  </conditionalFormatting>
  <conditionalFormatting sqref="Q10">
    <cfRule type="expression" dxfId="2796" priority="25">
      <formula>Q10&gt;0</formula>
    </cfRule>
    <cfRule type="expression" dxfId="2795" priority="26">
      <formula>Q10&lt;0</formula>
    </cfRule>
  </conditionalFormatting>
  <conditionalFormatting sqref="J25:J38">
    <cfRule type="expression" dxfId="2794" priority="23">
      <formula>J25&gt;0</formula>
    </cfRule>
    <cfRule type="expression" dxfId="2793" priority="24">
      <formula>J25&lt;0</formula>
    </cfRule>
  </conditionalFormatting>
  <conditionalFormatting sqref="K25:K38">
    <cfRule type="expression" dxfId="2792" priority="21">
      <formula>K25&gt;0</formula>
    </cfRule>
    <cfRule type="expression" dxfId="2791" priority="22">
      <formula>K25&lt;0</formula>
    </cfRule>
  </conditionalFormatting>
  <conditionalFormatting sqref="L25 L38">
    <cfRule type="expression" dxfId="2790" priority="19">
      <formula>L25&gt;0</formula>
    </cfRule>
    <cfRule type="expression" dxfId="2789" priority="20">
      <formula>L25&lt;0</formula>
    </cfRule>
  </conditionalFormatting>
  <conditionalFormatting sqref="F89:F110">
    <cfRule type="expression" dxfId="2788" priority="17">
      <formula>F89&gt;0</formula>
    </cfRule>
    <cfRule type="expression" dxfId="2787" priority="18">
      <formula>F89&lt;0</formula>
    </cfRule>
  </conditionalFormatting>
  <conditionalFormatting sqref="H89:H110">
    <cfRule type="expression" dxfId="2786" priority="15">
      <formula>H89&gt;0</formula>
    </cfRule>
    <cfRule type="expression" dxfId="2785" priority="16">
      <formula>H89&lt;0</formula>
    </cfRule>
  </conditionalFormatting>
  <conditionalFormatting sqref="J89:J102">
    <cfRule type="expression" dxfId="2784" priority="13">
      <formula>J89&gt;0</formula>
    </cfRule>
    <cfRule type="expression" dxfId="2783" priority="14">
      <formula>J89&lt;0</formula>
    </cfRule>
  </conditionalFormatting>
  <conditionalFormatting sqref="K89:K102">
    <cfRule type="expression" dxfId="2782" priority="11">
      <formula>K89&gt;0</formula>
    </cfRule>
    <cfRule type="expression" dxfId="2781" priority="12">
      <formula>K89&lt;0</formula>
    </cfRule>
  </conditionalFormatting>
  <conditionalFormatting sqref="L89:L102">
    <cfRule type="expression" dxfId="2780" priority="9">
      <formula>L89&gt;0</formula>
    </cfRule>
    <cfRule type="expression" dxfId="2779" priority="10">
      <formula>L89&lt;0</formula>
    </cfRule>
  </conditionalFormatting>
  <conditionalFormatting sqref="F25:F29">
    <cfRule type="expression" dxfId="2778" priority="7">
      <formula>F25&gt;0</formula>
    </cfRule>
    <cfRule type="expression" dxfId="2777" priority="8">
      <formula>F25&lt;0</formula>
    </cfRule>
  </conditionalFormatting>
  <conditionalFormatting sqref="H25:H29">
    <cfRule type="expression" dxfId="2776" priority="5">
      <formula>H25&gt;0</formula>
    </cfRule>
    <cfRule type="expression" dxfId="2775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368" t="s">
        <v>1340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</v>
      </c>
      <c r="R4" s="425">
        <v>1.2699999999999999E-2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1.6793893129770993E-2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11.909090909090908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57.64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57.116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56.591999999999999</v>
      </c>
    </row>
    <row r="20" spans="1:16" x14ac:dyDescent="0.25">
      <c r="O20" s="81">
        <v>1.07</v>
      </c>
      <c r="P20" s="81">
        <f t="shared" si="0"/>
        <v>56.068000000000005</v>
      </c>
    </row>
    <row r="21" spans="1:16" x14ac:dyDescent="0.25">
      <c r="O21" s="81">
        <v>1.06</v>
      </c>
      <c r="P21" s="81">
        <f t="shared" si="0"/>
        <v>55.544000000000004</v>
      </c>
    </row>
    <row r="22" spans="1:16" x14ac:dyDescent="0.25">
      <c r="O22" s="81">
        <v>1.05</v>
      </c>
      <c r="P22" s="81">
        <f t="shared" si="0"/>
        <v>55.02</v>
      </c>
    </row>
    <row r="23" spans="1:16" x14ac:dyDescent="0.25">
      <c r="O23" s="81">
        <v>1.04</v>
      </c>
      <c r="P23" s="81">
        <f t="shared" si="0"/>
        <v>54.496000000000002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53.972000000000001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53.448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52.923999999999999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52.4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51.875999999999998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51.351999999999997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50.827999999999996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50.303999999999995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49.779999999999994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49.255999999999993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48.731999999999999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48.207999999999998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47.683999999999997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74" priority="43">
      <formula>F54&gt;0</formula>
    </cfRule>
    <cfRule type="expression" dxfId="2773" priority="44">
      <formula>F54&lt;0</formula>
    </cfRule>
  </conditionalFormatting>
  <conditionalFormatting sqref="Q7">
    <cfRule type="expression" dxfId="2772" priority="41">
      <formula>Q7&gt;0</formula>
    </cfRule>
    <cfRule type="expression" dxfId="2771" priority="42">
      <formula>Q7&lt;0</formula>
    </cfRule>
  </conditionalFormatting>
  <conditionalFormatting sqref="Q8">
    <cfRule type="expression" dxfId="2770" priority="39">
      <formula>Q8&gt;0</formula>
    </cfRule>
    <cfRule type="expression" dxfId="2769" priority="40">
      <formula>Q8&lt;0</formula>
    </cfRule>
  </conditionalFormatting>
  <conditionalFormatting sqref="F33:F36 F38:F53">
    <cfRule type="expression" dxfId="2768" priority="37">
      <formula>F33&gt;0</formula>
    </cfRule>
    <cfRule type="expression" dxfId="2767" priority="38">
      <formula>F33&lt;0</formula>
    </cfRule>
  </conditionalFormatting>
  <conditionalFormatting sqref="H33:H36 H38:H53">
    <cfRule type="expression" dxfId="2766" priority="35">
      <formula>H33&gt;0</formula>
    </cfRule>
    <cfRule type="expression" dxfId="2765" priority="36">
      <formula>H33&lt;0</formula>
    </cfRule>
  </conditionalFormatting>
  <conditionalFormatting sqref="Q10">
    <cfRule type="expression" dxfId="2764" priority="33">
      <formula>Q10&gt;0</formula>
    </cfRule>
    <cfRule type="expression" dxfId="2763" priority="34">
      <formula>Q10&lt;0</formula>
    </cfRule>
  </conditionalFormatting>
  <conditionalFormatting sqref="J25:J37">
    <cfRule type="expression" dxfId="2762" priority="31">
      <formula>J25&gt;0</formula>
    </cfRule>
    <cfRule type="expression" dxfId="2761" priority="32">
      <formula>J25&lt;0</formula>
    </cfRule>
  </conditionalFormatting>
  <conditionalFormatting sqref="K25:K38">
    <cfRule type="expression" dxfId="2760" priority="29">
      <formula>K25&gt;0</formula>
    </cfRule>
    <cfRule type="expression" dxfId="2759" priority="30">
      <formula>K25&lt;0</formula>
    </cfRule>
  </conditionalFormatting>
  <conditionalFormatting sqref="L25">
    <cfRule type="expression" dxfId="2758" priority="27">
      <formula>L25&gt;0</formula>
    </cfRule>
    <cfRule type="expression" dxfId="2757" priority="28">
      <formula>L25&lt;0</formula>
    </cfRule>
  </conditionalFormatting>
  <conditionalFormatting sqref="F89:F110">
    <cfRule type="expression" dxfId="2756" priority="25">
      <formula>F89&gt;0</formula>
    </cfRule>
    <cfRule type="expression" dxfId="2755" priority="26">
      <formula>F89&lt;0</formula>
    </cfRule>
  </conditionalFormatting>
  <conditionalFormatting sqref="H89:H110">
    <cfRule type="expression" dxfId="2754" priority="23">
      <formula>H89&gt;0</formula>
    </cfRule>
    <cfRule type="expression" dxfId="2753" priority="24">
      <formula>H89&lt;0</formula>
    </cfRule>
  </conditionalFormatting>
  <conditionalFormatting sqref="J89:J102">
    <cfRule type="expression" dxfId="2752" priority="21">
      <formula>J89&gt;0</formula>
    </cfRule>
    <cfRule type="expression" dxfId="2751" priority="22">
      <formula>J89&lt;0</formula>
    </cfRule>
  </conditionalFormatting>
  <conditionalFormatting sqref="K89:K102">
    <cfRule type="expression" dxfId="2750" priority="19">
      <formula>K89&gt;0</formula>
    </cfRule>
    <cfRule type="expression" dxfId="2749" priority="20">
      <formula>K89&lt;0</formula>
    </cfRule>
  </conditionalFormatting>
  <conditionalFormatting sqref="L89:L102">
    <cfRule type="expression" dxfId="2748" priority="17">
      <formula>L89&gt;0</formula>
    </cfRule>
    <cfRule type="expression" dxfId="2747" priority="18">
      <formula>L89&lt;0</formula>
    </cfRule>
  </conditionalFormatting>
  <conditionalFormatting sqref="F29:F32">
    <cfRule type="expression" dxfId="2746" priority="15">
      <formula>F29&gt;0</formula>
    </cfRule>
    <cfRule type="expression" dxfId="2745" priority="16">
      <formula>F29&lt;0</formula>
    </cfRule>
  </conditionalFormatting>
  <conditionalFormatting sqref="H29:H32">
    <cfRule type="expression" dxfId="2744" priority="13">
      <formula>H29&gt;0</formula>
    </cfRule>
    <cfRule type="expression" dxfId="2743" priority="14">
      <formula>H29&lt;0</formula>
    </cfRule>
  </conditionalFormatting>
  <conditionalFormatting sqref="F25:F28">
    <cfRule type="expression" dxfId="2742" priority="11">
      <formula>F25&gt;0</formula>
    </cfRule>
    <cfRule type="expression" dxfId="2741" priority="12">
      <formula>F25&lt;0</formula>
    </cfRule>
  </conditionalFormatting>
  <conditionalFormatting sqref="H25:H28">
    <cfRule type="expression" dxfId="2740" priority="9">
      <formula>H25&gt;0</formula>
    </cfRule>
    <cfRule type="expression" dxfId="2739" priority="10">
      <formula>H25&lt;0</formula>
    </cfRule>
  </conditionalFormatting>
  <conditionalFormatting sqref="F37">
    <cfRule type="expression" dxfId="2738" priority="7">
      <formula>F37&gt;0</formula>
    </cfRule>
    <cfRule type="expression" dxfId="2737" priority="8">
      <formula>F37&lt;0</formula>
    </cfRule>
  </conditionalFormatting>
  <conditionalFormatting sqref="H37">
    <cfRule type="expression" dxfId="2736" priority="5">
      <formula>H37&gt;0</formula>
    </cfRule>
    <cfRule type="expression" dxfId="2735" priority="6">
      <formula>H37&lt;0</formula>
    </cfRule>
  </conditionalFormatting>
  <conditionalFormatting sqref="J49">
    <cfRule type="expression" dxfId="2734" priority="3">
      <formula>J49&gt;0</formula>
    </cfRule>
    <cfRule type="expression" dxfId="2733" priority="4">
      <formula>J49&lt;0</formula>
    </cfRule>
  </conditionalFormatting>
  <conditionalFormatting sqref="J38:J48">
    <cfRule type="expression" dxfId="2732" priority="1">
      <formula>J38&gt;0</formula>
    </cfRule>
    <cfRule type="expression" dxfId="273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1318</v>
      </c>
      <c r="B2" s="368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368">
        <v>43445</v>
      </c>
      <c r="H2" s="161">
        <v>300</v>
      </c>
      <c r="I2" s="3">
        <v>26.79</v>
      </c>
      <c r="J2" s="3">
        <v>0.1</v>
      </c>
      <c r="K2" s="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98">
        <v>43448</v>
      </c>
      <c r="C3" s="4">
        <v>100</v>
      </c>
      <c r="D3" s="3">
        <v>26</v>
      </c>
      <c r="E3" s="3">
        <v>0</v>
      </c>
      <c r="F3" s="3">
        <f>C3*D3+E3</f>
        <v>2600</v>
      </c>
      <c r="G3" s="368">
        <v>43457</v>
      </c>
      <c r="H3" s="161">
        <v>100</v>
      </c>
      <c r="I3" s="3">
        <v>22.67</v>
      </c>
      <c r="J3" s="3">
        <v>0.03</v>
      </c>
      <c r="K3" s="3">
        <f>H3*I3-J3</f>
        <v>2266.9699999999998</v>
      </c>
      <c r="L3" s="4"/>
      <c r="M3" s="4"/>
      <c r="O3" s="11" t="s">
        <v>58</v>
      </c>
      <c r="Q3" s="178">
        <f>IF(Q2=0, Q4, (F18-K18-M18)/Q2)</f>
        <v>26.140650000000004</v>
      </c>
      <c r="T3" s="1"/>
    </row>
    <row r="4" spans="1:21" x14ac:dyDescent="0.25">
      <c r="B4" s="117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26.389900000000001</v>
      </c>
      <c r="R4" s="425">
        <v>1.9300000000000001E-2</v>
      </c>
      <c r="T4" s="694"/>
      <c r="U4" s="30"/>
    </row>
    <row r="5" spans="1:21" x14ac:dyDescent="0.25">
      <c r="B5" s="404">
        <v>43454</v>
      </c>
      <c r="C5" s="4">
        <v>100</v>
      </c>
      <c r="D5" s="3">
        <v>22.92</v>
      </c>
      <c r="E5" s="3">
        <v>0</v>
      </c>
      <c r="F5" s="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5277.9800000000005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5228.130000000001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49.849999999999454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49.849999999999454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9.5349580060173425E-3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1.2125851177912763E-2</v>
      </c>
      <c r="R11">
        <f>0.32/4</f>
        <v>0.08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29.028890000000004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400</v>
      </c>
      <c r="I18" s="18"/>
      <c r="J18" s="18"/>
      <c r="K18" s="18">
        <f>SUM(K2:K8)</f>
        <v>10303.869999999999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28.764991000000002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28.501092000000003</v>
      </c>
    </row>
    <row r="20" spans="1:16" x14ac:dyDescent="0.25">
      <c r="O20" s="81">
        <v>1.07</v>
      </c>
      <c r="P20" s="81">
        <f t="shared" si="0"/>
        <v>28.237193000000001</v>
      </c>
    </row>
    <row r="21" spans="1:16" x14ac:dyDescent="0.25">
      <c r="O21" s="81">
        <v>1.06</v>
      </c>
      <c r="P21" s="81">
        <f t="shared" si="0"/>
        <v>27.973294000000003</v>
      </c>
    </row>
    <row r="22" spans="1:16" x14ac:dyDescent="0.25">
      <c r="O22" s="81">
        <v>1.05</v>
      </c>
      <c r="P22" s="81">
        <f t="shared" si="0"/>
        <v>27.709395000000001</v>
      </c>
    </row>
    <row r="23" spans="1:16" x14ac:dyDescent="0.25">
      <c r="O23" s="81">
        <v>1.04</v>
      </c>
      <c r="P23" s="81">
        <f t="shared" si="0"/>
        <v>27.445496000000002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27.181597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26.917698000000001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26.653798999999999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26.389900000000001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26.126001000000002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" si="1">C29*(E29-D29)</f>
        <v>-846.13999999999976</v>
      </c>
      <c r="G29" s="39">
        <f t="shared" ref="G29" si="2">D29*C29</f>
        <v>5228.1399999999994</v>
      </c>
      <c r="H29" s="179">
        <f t="shared" ref="H29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25.862102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25.598203000000002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25.334303999999999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25.070405000000001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24.806505999999999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24.542607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24.278708000000002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24.014809000000003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23.750910000000001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30" priority="47">
      <formula>F54&gt;0</formula>
    </cfRule>
    <cfRule type="expression" dxfId="2729" priority="48">
      <formula>F54&lt;0</formula>
    </cfRule>
  </conditionalFormatting>
  <conditionalFormatting sqref="Q7">
    <cfRule type="expression" dxfId="2728" priority="45">
      <formula>Q7&gt;0</formula>
    </cfRule>
    <cfRule type="expression" dxfId="2727" priority="46">
      <formula>Q7&lt;0</formula>
    </cfRule>
  </conditionalFormatting>
  <conditionalFormatting sqref="Q8">
    <cfRule type="expression" dxfId="2726" priority="43">
      <formula>Q8&gt;0</formula>
    </cfRule>
    <cfRule type="expression" dxfId="2725" priority="44">
      <formula>Q8&lt;0</formula>
    </cfRule>
  </conditionalFormatting>
  <conditionalFormatting sqref="F33:F36 F38:F53">
    <cfRule type="expression" dxfId="2724" priority="41">
      <formula>F33&gt;0</formula>
    </cfRule>
    <cfRule type="expression" dxfId="2723" priority="42">
      <formula>F33&lt;0</formula>
    </cfRule>
  </conditionalFormatting>
  <conditionalFormatting sqref="H33:H36 H38:H53">
    <cfRule type="expression" dxfId="2722" priority="39">
      <formula>H33&gt;0</formula>
    </cfRule>
    <cfRule type="expression" dxfId="2721" priority="40">
      <formula>H33&lt;0</formula>
    </cfRule>
  </conditionalFormatting>
  <conditionalFormatting sqref="Q10">
    <cfRule type="expression" dxfId="2720" priority="37">
      <formula>Q10&gt;0</formula>
    </cfRule>
    <cfRule type="expression" dxfId="2719" priority="38">
      <formula>Q10&lt;0</formula>
    </cfRule>
  </conditionalFormatting>
  <conditionalFormatting sqref="J25:J37">
    <cfRule type="expression" dxfId="2718" priority="35">
      <formula>J25&gt;0</formula>
    </cfRule>
    <cfRule type="expression" dxfId="2717" priority="36">
      <formula>J25&lt;0</formula>
    </cfRule>
  </conditionalFormatting>
  <conditionalFormatting sqref="K25:K38">
    <cfRule type="expression" dxfId="2716" priority="33">
      <formula>K25&gt;0</formula>
    </cfRule>
    <cfRule type="expression" dxfId="2715" priority="34">
      <formula>K25&lt;0</formula>
    </cfRule>
  </conditionalFormatting>
  <conditionalFormatting sqref="L25">
    <cfRule type="expression" dxfId="2714" priority="31">
      <formula>L25&gt;0</formula>
    </cfRule>
    <cfRule type="expression" dxfId="2713" priority="32">
      <formula>L25&lt;0</formula>
    </cfRule>
  </conditionalFormatting>
  <conditionalFormatting sqref="F89:F110">
    <cfRule type="expression" dxfId="2712" priority="29">
      <formula>F89&gt;0</formula>
    </cfRule>
    <cfRule type="expression" dxfId="2711" priority="30">
      <formula>F89&lt;0</formula>
    </cfRule>
  </conditionalFormatting>
  <conditionalFormatting sqref="H89:H110">
    <cfRule type="expression" dxfId="2710" priority="27">
      <formula>H89&gt;0</formula>
    </cfRule>
    <cfRule type="expression" dxfId="2709" priority="28">
      <formula>H89&lt;0</formula>
    </cfRule>
  </conditionalFormatting>
  <conditionalFormatting sqref="J89:J102">
    <cfRule type="expression" dxfId="2708" priority="25">
      <formula>J89&gt;0</formula>
    </cfRule>
    <cfRule type="expression" dxfId="2707" priority="26">
      <formula>J89&lt;0</formula>
    </cfRule>
  </conditionalFormatting>
  <conditionalFormatting sqref="K89:K102">
    <cfRule type="expression" dxfId="2706" priority="23">
      <formula>K89&gt;0</formula>
    </cfRule>
    <cfRule type="expression" dxfId="2705" priority="24">
      <formula>K89&lt;0</formula>
    </cfRule>
  </conditionalFormatting>
  <conditionalFormatting sqref="L89:L102">
    <cfRule type="expression" dxfId="2704" priority="21">
      <formula>L89&gt;0</formula>
    </cfRule>
    <cfRule type="expression" dxfId="2703" priority="22">
      <formula>L89&lt;0</formula>
    </cfRule>
  </conditionalFormatting>
  <conditionalFormatting sqref="F31:F32">
    <cfRule type="expression" dxfId="2702" priority="19">
      <formula>F31&gt;0</formula>
    </cfRule>
    <cfRule type="expression" dxfId="2701" priority="20">
      <formula>F31&lt;0</formula>
    </cfRule>
  </conditionalFormatting>
  <conditionalFormatting sqref="H31:H32">
    <cfRule type="expression" dxfId="2700" priority="17">
      <formula>H31&gt;0</formula>
    </cfRule>
    <cfRule type="expression" dxfId="2699" priority="18">
      <formula>H31&lt;0</formula>
    </cfRule>
  </conditionalFormatting>
  <conditionalFormatting sqref="F25:F26">
    <cfRule type="expression" dxfId="2698" priority="15">
      <formula>F25&gt;0</formula>
    </cfRule>
    <cfRule type="expression" dxfId="2697" priority="16">
      <formula>F25&lt;0</formula>
    </cfRule>
  </conditionalFormatting>
  <conditionalFormatting sqref="H25:H26">
    <cfRule type="expression" dxfId="2696" priority="13">
      <formula>H25&gt;0</formula>
    </cfRule>
    <cfRule type="expression" dxfId="2695" priority="14">
      <formula>H25&lt;0</formula>
    </cfRule>
  </conditionalFormatting>
  <conditionalFormatting sqref="F37">
    <cfRule type="expression" dxfId="2694" priority="11">
      <formula>F37&gt;0</formula>
    </cfRule>
    <cfRule type="expression" dxfId="2693" priority="12">
      <formula>F37&lt;0</formula>
    </cfRule>
  </conditionalFormatting>
  <conditionalFormatting sqref="H37">
    <cfRule type="expression" dxfId="2692" priority="9">
      <formula>H37&gt;0</formula>
    </cfRule>
    <cfRule type="expression" dxfId="2691" priority="10">
      <formula>H37&lt;0</formula>
    </cfRule>
  </conditionalFormatting>
  <conditionalFormatting sqref="J49">
    <cfRule type="expression" dxfId="2690" priority="7">
      <formula>J49&gt;0</formula>
    </cfRule>
    <cfRule type="expression" dxfId="2689" priority="8">
      <formula>J49&lt;0</formula>
    </cfRule>
  </conditionalFormatting>
  <conditionalFormatting sqref="J38:J48">
    <cfRule type="expression" dxfId="2688" priority="5">
      <formula>J38&gt;0</formula>
    </cfRule>
    <cfRule type="expression" dxfId="2687" priority="6">
      <formula>J38&lt;0</formula>
    </cfRule>
  </conditionalFormatting>
  <conditionalFormatting sqref="F27:F30">
    <cfRule type="expression" dxfId="2686" priority="3">
      <formula>F27&gt;0</formula>
    </cfRule>
    <cfRule type="expression" dxfId="2685" priority="4">
      <formula>F27&lt;0</formula>
    </cfRule>
  </conditionalFormatting>
  <conditionalFormatting sqref="H27:H30">
    <cfRule type="expression" dxfId="2684" priority="1">
      <formula>H27&gt;0</formula>
    </cfRule>
    <cfRule type="expression" dxfId="2683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72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14.61</v>
      </c>
      <c r="R4" s="425">
        <v>-2.7000000000000001E-3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2922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186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186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6.798245614035088E-2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7.9069130732375092E-2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16.071000000000002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15.924900000000001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15.7788</v>
      </c>
    </row>
    <row r="20" spans="1:16" x14ac:dyDescent="0.25">
      <c r="O20" s="81">
        <v>1.07</v>
      </c>
      <c r="P20" s="81">
        <f t="shared" si="0"/>
        <v>15.6327</v>
      </c>
    </row>
    <row r="21" spans="1:16" x14ac:dyDescent="0.25">
      <c r="O21" s="81">
        <v>1.06</v>
      </c>
      <c r="P21" s="81">
        <f t="shared" si="0"/>
        <v>15.486600000000001</v>
      </c>
    </row>
    <row r="22" spans="1:16" x14ac:dyDescent="0.25">
      <c r="O22" s="81">
        <v>1.05</v>
      </c>
      <c r="P22" s="81">
        <f t="shared" si="0"/>
        <v>15.3405</v>
      </c>
    </row>
    <row r="23" spans="1:16" x14ac:dyDescent="0.25">
      <c r="O23" s="81">
        <v>1.04</v>
      </c>
      <c r="P23" s="81">
        <f t="shared" si="0"/>
        <v>15.1944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15.048299999999999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14.902200000000001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14.7561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14.61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14.463899999999999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14.317799999999998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14.1717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14.025599999999999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13.879499999999998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13.733399999999998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13.587300000000001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13.4412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13.2951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13.148999999999999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82" priority="35">
      <formula>F47&gt;0</formula>
    </cfRule>
    <cfRule type="expression" dxfId="2681" priority="36">
      <formula>F47&lt;0</formula>
    </cfRule>
  </conditionalFormatting>
  <conditionalFormatting sqref="Q7">
    <cfRule type="expression" dxfId="2680" priority="33">
      <formula>Q7&gt;0</formula>
    </cfRule>
    <cfRule type="expression" dxfId="2679" priority="34">
      <formula>Q7&lt;0</formula>
    </cfRule>
  </conditionalFormatting>
  <conditionalFormatting sqref="Q8">
    <cfRule type="expression" dxfId="2678" priority="31">
      <formula>Q8&gt;0</formula>
    </cfRule>
    <cfRule type="expression" dxfId="2677" priority="32">
      <formula>Q8&lt;0</formula>
    </cfRule>
  </conditionalFormatting>
  <conditionalFormatting sqref="F30:F46">
    <cfRule type="expression" dxfId="2676" priority="29">
      <formula>F30&gt;0</formula>
    </cfRule>
    <cfRule type="expression" dxfId="2675" priority="30">
      <formula>F30&lt;0</formula>
    </cfRule>
  </conditionalFormatting>
  <conditionalFormatting sqref="H30:H46">
    <cfRule type="expression" dxfId="2674" priority="27">
      <formula>H30&gt;0</formula>
    </cfRule>
    <cfRule type="expression" dxfId="2673" priority="28">
      <formula>H30&lt;0</formula>
    </cfRule>
  </conditionalFormatting>
  <conditionalFormatting sqref="Q10">
    <cfRule type="expression" dxfId="2672" priority="25">
      <formula>Q10&gt;0</formula>
    </cfRule>
    <cfRule type="expression" dxfId="2671" priority="26">
      <formula>Q10&lt;0</formula>
    </cfRule>
  </conditionalFormatting>
  <conditionalFormatting sqref="J25:J38">
    <cfRule type="expression" dxfId="2670" priority="23">
      <formula>J25&gt;0</formula>
    </cfRule>
    <cfRule type="expression" dxfId="2669" priority="24">
      <formula>J25&lt;0</formula>
    </cfRule>
  </conditionalFormatting>
  <conditionalFormatting sqref="K25:K38">
    <cfRule type="expression" dxfId="2668" priority="21">
      <formula>K25&gt;0</formula>
    </cfRule>
    <cfRule type="expression" dxfId="2667" priority="22">
      <formula>K25&lt;0</formula>
    </cfRule>
  </conditionalFormatting>
  <conditionalFormatting sqref="L25 L38">
    <cfRule type="expression" dxfId="2666" priority="19">
      <formula>L25&gt;0</formula>
    </cfRule>
    <cfRule type="expression" dxfId="2665" priority="20">
      <formula>L25&lt;0</formula>
    </cfRule>
  </conditionalFormatting>
  <conditionalFormatting sqref="F89:F110">
    <cfRule type="expression" dxfId="2664" priority="17">
      <formula>F89&gt;0</formula>
    </cfRule>
    <cfRule type="expression" dxfId="2663" priority="18">
      <formula>F89&lt;0</formula>
    </cfRule>
  </conditionalFormatting>
  <conditionalFormatting sqref="H89:H110">
    <cfRule type="expression" dxfId="2662" priority="15">
      <formula>H89&gt;0</formula>
    </cfRule>
    <cfRule type="expression" dxfId="2661" priority="16">
      <formula>H89&lt;0</formula>
    </cfRule>
  </conditionalFormatting>
  <conditionalFormatting sqref="J89:J102">
    <cfRule type="expression" dxfId="2660" priority="13">
      <formula>J89&gt;0</formula>
    </cfRule>
    <cfRule type="expression" dxfId="2659" priority="14">
      <formula>J89&lt;0</formula>
    </cfRule>
  </conditionalFormatting>
  <conditionalFormatting sqref="K89:K102">
    <cfRule type="expression" dxfId="2658" priority="11">
      <formula>K89&gt;0</formula>
    </cfRule>
    <cfRule type="expression" dxfId="2657" priority="12">
      <formula>K89&lt;0</formula>
    </cfRule>
  </conditionalFormatting>
  <conditionalFormatting sqref="L89:L102">
    <cfRule type="expression" dxfId="2656" priority="9">
      <formula>L89&gt;0</formula>
    </cfRule>
    <cfRule type="expression" dxfId="2655" priority="10">
      <formula>L89&lt;0</formula>
    </cfRule>
  </conditionalFormatting>
  <conditionalFormatting sqref="F29 F25:F26">
    <cfRule type="expression" dxfId="2654" priority="7">
      <formula>F25&gt;0</formula>
    </cfRule>
    <cfRule type="expression" dxfId="2653" priority="8">
      <formula>F25&lt;0</formula>
    </cfRule>
  </conditionalFormatting>
  <conditionalFormatting sqref="H29 H25:H27">
    <cfRule type="expression" dxfId="2652" priority="5">
      <formula>H25&gt;0</formula>
    </cfRule>
    <cfRule type="expression" dxfId="2651" priority="6">
      <formula>H25&lt;0</formula>
    </cfRule>
  </conditionalFormatting>
  <conditionalFormatting sqref="F27:F28">
    <cfRule type="expression" dxfId="2650" priority="3">
      <formula>F27&gt;0</formula>
    </cfRule>
    <cfRule type="expression" dxfId="2649" priority="4">
      <formula>F27&lt;0</formula>
    </cfRule>
  </conditionalFormatting>
  <conditionalFormatting sqref="H28">
    <cfRule type="expression" dxfId="2648" priority="1">
      <formula>H28&gt;0</formula>
    </cfRule>
    <cfRule type="expression" dxfId="264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404">
        <v>43453</v>
      </c>
      <c r="C2" s="4">
        <v>100</v>
      </c>
      <c r="D2" s="3">
        <v>39.700000000000003</v>
      </c>
      <c r="E2" s="3">
        <v>0</v>
      </c>
      <c r="F2" s="3">
        <f>C2*D2+E2</f>
        <v>3970.0000000000005</v>
      </c>
      <c r="G2" s="72"/>
      <c r="H2" s="4"/>
      <c r="I2" s="3"/>
      <c r="J2" s="3"/>
      <c r="K2" s="3"/>
      <c r="L2" s="72">
        <v>43464</v>
      </c>
      <c r="M2" s="43">
        <v>125.98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38.425200000000004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40.85</v>
      </c>
      <c r="R4" s="425">
        <v>8.6E-3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4085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3842.5200000000004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242.47999999999956</v>
      </c>
      <c r="R7" s="29">
        <v>43483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242.47999999999956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6.310442105701454E-2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2.827906976744186E-2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44.935000000000002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44.526500000000006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128</v>
      </c>
      <c r="O19" s="81">
        <v>1.08</v>
      </c>
      <c r="P19" s="81">
        <f t="shared" si="0"/>
        <v>44.118000000000002</v>
      </c>
    </row>
    <row r="20" spans="1:16" x14ac:dyDescent="0.25">
      <c r="O20" s="81">
        <v>1.07</v>
      </c>
      <c r="P20" s="81">
        <f t="shared" si="0"/>
        <v>43.709500000000006</v>
      </c>
    </row>
    <row r="21" spans="1:16" x14ac:dyDescent="0.25">
      <c r="O21" s="81">
        <v>1.06</v>
      </c>
      <c r="P21" s="81">
        <f t="shared" si="0"/>
        <v>43.301000000000002</v>
      </c>
    </row>
    <row r="22" spans="1:16" x14ac:dyDescent="0.25">
      <c r="O22" s="81">
        <v>1.05</v>
      </c>
      <c r="P22" s="81">
        <f t="shared" si="0"/>
        <v>42.892500000000005</v>
      </c>
    </row>
    <row r="23" spans="1:16" x14ac:dyDescent="0.25">
      <c r="O23" s="81">
        <v>1.04</v>
      </c>
      <c r="P23" s="81">
        <f t="shared" si="0"/>
        <v>42.484000000000002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42.075500000000005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41.667000000000002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41.258500000000005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40.85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40.441499999999998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40.033000000000001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39.624499999999998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39.216000000000001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38.807499999999997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38.399000000000001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37.990500000000004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37.582000000000001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37.173500000000004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36.765000000000001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6" priority="35">
      <formula>F47&gt;0</formula>
    </cfRule>
    <cfRule type="expression" dxfId="2645" priority="36">
      <formula>F47&lt;0</formula>
    </cfRule>
  </conditionalFormatting>
  <conditionalFormatting sqref="Q7">
    <cfRule type="expression" dxfId="2644" priority="33">
      <formula>Q7&gt;0</formula>
    </cfRule>
    <cfRule type="expression" dxfId="2643" priority="34">
      <formula>Q7&lt;0</formula>
    </cfRule>
  </conditionalFormatting>
  <conditionalFormatting sqref="Q8">
    <cfRule type="expression" dxfId="2642" priority="31">
      <formula>Q8&gt;0</formula>
    </cfRule>
    <cfRule type="expression" dxfId="2641" priority="32">
      <formula>Q8&lt;0</formula>
    </cfRule>
  </conditionalFormatting>
  <conditionalFormatting sqref="F30:F46">
    <cfRule type="expression" dxfId="2640" priority="29">
      <formula>F30&gt;0</formula>
    </cfRule>
    <cfRule type="expression" dxfId="2639" priority="30">
      <formula>F30&lt;0</formula>
    </cfRule>
  </conditionalFormatting>
  <conditionalFormatting sqref="H30:H46">
    <cfRule type="expression" dxfId="2638" priority="27">
      <formula>H30&gt;0</formula>
    </cfRule>
    <cfRule type="expression" dxfId="2637" priority="28">
      <formula>H30&lt;0</formula>
    </cfRule>
  </conditionalFormatting>
  <conditionalFormatting sqref="Q10">
    <cfRule type="expression" dxfId="2636" priority="25">
      <formula>Q10&gt;0</formula>
    </cfRule>
    <cfRule type="expression" dxfId="2635" priority="26">
      <formula>Q10&lt;0</formula>
    </cfRule>
  </conditionalFormatting>
  <conditionalFormatting sqref="J25:J38">
    <cfRule type="expression" dxfId="2634" priority="23">
      <formula>J25&gt;0</formula>
    </cfRule>
    <cfRule type="expression" dxfId="2633" priority="24">
      <formula>J25&lt;0</formula>
    </cfRule>
  </conditionalFormatting>
  <conditionalFormatting sqref="K25:K38">
    <cfRule type="expression" dxfId="2632" priority="21">
      <formula>K25&gt;0</formula>
    </cfRule>
    <cfRule type="expression" dxfId="2631" priority="22">
      <formula>K25&lt;0</formula>
    </cfRule>
  </conditionalFormatting>
  <conditionalFormatting sqref="L25 L38">
    <cfRule type="expression" dxfId="2630" priority="19">
      <formula>L25&gt;0</formula>
    </cfRule>
    <cfRule type="expression" dxfId="2629" priority="20">
      <formula>L25&lt;0</formula>
    </cfRule>
  </conditionalFormatting>
  <conditionalFormatting sqref="F89:F110">
    <cfRule type="expression" dxfId="2628" priority="17">
      <formula>F89&gt;0</formula>
    </cfRule>
    <cfRule type="expression" dxfId="2627" priority="18">
      <formula>F89&lt;0</formula>
    </cfRule>
  </conditionalFormatting>
  <conditionalFormatting sqref="H89:H110">
    <cfRule type="expression" dxfId="2626" priority="15">
      <formula>H89&gt;0</formula>
    </cfRule>
    <cfRule type="expression" dxfId="2625" priority="16">
      <formula>H89&lt;0</formula>
    </cfRule>
  </conditionalFormatting>
  <conditionalFormatting sqref="J89:J102">
    <cfRule type="expression" dxfId="2624" priority="13">
      <formula>J89&gt;0</formula>
    </cfRule>
    <cfRule type="expression" dxfId="2623" priority="14">
      <formula>J89&lt;0</formula>
    </cfRule>
  </conditionalFormatting>
  <conditionalFormatting sqref="K89:K102">
    <cfRule type="expression" dxfId="2622" priority="11">
      <formula>K89&gt;0</formula>
    </cfRule>
    <cfRule type="expression" dxfId="2621" priority="12">
      <formula>K89&lt;0</formula>
    </cfRule>
  </conditionalFormatting>
  <conditionalFormatting sqref="L89:L102">
    <cfRule type="expression" dxfId="2620" priority="9">
      <formula>L89&gt;0</formula>
    </cfRule>
    <cfRule type="expression" dxfId="2619" priority="10">
      <formula>L89&lt;0</formula>
    </cfRule>
  </conditionalFormatting>
  <conditionalFormatting sqref="F29 F25:F26">
    <cfRule type="expression" dxfId="2618" priority="7">
      <formula>F25&gt;0</formula>
    </cfRule>
    <cfRule type="expression" dxfId="2617" priority="8">
      <formula>F25&lt;0</formula>
    </cfRule>
  </conditionalFormatting>
  <conditionalFormatting sqref="H29 H25:H27">
    <cfRule type="expression" dxfId="2616" priority="5">
      <formula>H25&gt;0</formula>
    </cfRule>
    <cfRule type="expression" dxfId="2615" priority="6">
      <formula>H25&lt;0</formula>
    </cfRule>
  </conditionalFormatting>
  <conditionalFormatting sqref="F27:F28">
    <cfRule type="expression" dxfId="2614" priority="3">
      <formula>F27&gt;0</formula>
    </cfRule>
    <cfRule type="expression" dxfId="2613" priority="4">
      <formula>F27&lt;0</formula>
    </cfRule>
  </conditionalFormatting>
  <conditionalFormatting sqref="H28">
    <cfRule type="expression" dxfId="2612" priority="1">
      <formula>H28&gt;0</formula>
    </cfRule>
    <cfRule type="expression" dxfId="261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7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2000</v>
      </c>
      <c r="U2"/>
      <c r="V2" t="s">
        <v>1346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2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5.3031550000000278</v>
      </c>
      <c r="U3"/>
      <c r="V3"/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15.79</v>
      </c>
      <c r="R4" s="424">
        <v>1.61E-2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31580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10606.310000000056</v>
      </c>
      <c r="U6" s="121">
        <v>42804</v>
      </c>
      <c r="V6" s="757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35589.26100000157</v>
      </c>
      <c r="R7">
        <v>1200</v>
      </c>
      <c r="U7" s="121">
        <v>42866</v>
      </c>
      <c r="V7" s="757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20973.689999999944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1.9774728439956812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1.266624445851805E-2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1344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25.063492063492063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U23" s="744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19.2638</v>
      </c>
      <c r="U24" s="744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19.105899999999998</v>
      </c>
      <c r="U25" s="744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18.947999999999997</v>
      </c>
      <c r="U26" s="744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18.790099999999999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18.632199999999997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18.474299999999999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18.316399999999998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18.158499999999997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18.000599999999999</v>
      </c>
      <c r="U32" s="744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17.842699999999997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17.684799999999999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17.526900000000001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17.369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17.211100000000002</v>
      </c>
      <c r="U37" s="121">
        <v>43238</v>
      </c>
      <c r="V37" s="672" t="s">
        <v>1064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17.0532</v>
      </c>
      <c r="V38" s="661" t="s">
        <v>1065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16.895299999999999</v>
      </c>
      <c r="V39" s="661" t="s">
        <v>1066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16.737400000000001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16.579499999999999</v>
      </c>
      <c r="U41" s="121">
        <v>43285</v>
      </c>
      <c r="V41" s="661" t="s">
        <v>1124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16.421599999999998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16.2637</v>
      </c>
      <c r="U43" s="121">
        <v>43297</v>
      </c>
      <c r="V43" s="661" t="s">
        <v>1174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16.105799999999999</v>
      </c>
      <c r="U44" s="121">
        <v>43299</v>
      </c>
      <c r="V44" s="661" t="s">
        <v>1179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15.947899999999999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15.79</v>
      </c>
      <c r="U46" s="744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15.632099999999999</v>
      </c>
      <c r="U47" s="744">
        <v>43313</v>
      </c>
      <c r="V47" s="661" t="s">
        <v>1200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15.4742</v>
      </c>
      <c r="U48" s="767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15.316299999999998</v>
      </c>
      <c r="U49" s="777">
        <v>43319</v>
      </c>
      <c r="V49" s="661" t="s">
        <v>1151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15.158399999999999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15.000499999999999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14.842599999999999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14.684699999999999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14.5268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14.3689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14.211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14.053099999999999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13.895199999999999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13.737299999999999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13.5794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13.421499999999998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1103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1199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1257</v>
      </c>
      <c r="AA86" s="2"/>
      <c r="AD86" s="2"/>
      <c r="AG86" s="2"/>
      <c r="AI86" s="2"/>
    </row>
    <row r="87" spans="1:35" ht="15" customHeight="1" x14ac:dyDescent="0.25">
      <c r="A87" s="884" t="s">
        <v>1173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1265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1264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1292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43417</v>
      </c>
      <c r="V94" s="661" t="s">
        <v>1301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1302</v>
      </c>
    </row>
    <row r="96" spans="1:35" x14ac:dyDescent="0.25">
      <c r="A96" s="885" t="s">
        <v>1271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6" si="6">C97*D97+E97</f>
        <v>2068</v>
      </c>
      <c r="G97" s="29"/>
    </row>
    <row r="98" spans="1:22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1307</v>
      </c>
    </row>
    <row r="99" spans="1:22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1308</v>
      </c>
    </row>
    <row r="100" spans="1:22" ht="15" customHeight="1" x14ac:dyDescent="0.25">
      <c r="A100" s="886" t="s">
        <v>1282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7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7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407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659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659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659">
        <v>43479</v>
      </c>
      <c r="C116" s="4">
        <v>200</v>
      </c>
      <c r="D116" s="78">
        <v>15.8</v>
      </c>
      <c r="E116" s="2">
        <v>0</v>
      </c>
      <c r="F116" s="2">
        <f t="shared" si="6"/>
        <v>3160</v>
      </c>
      <c r="G116" s="29"/>
    </row>
    <row r="117" spans="1:13" x14ac:dyDescent="0.25">
      <c r="G117" s="29"/>
    </row>
    <row r="118" spans="1:13" x14ac:dyDescent="0.25">
      <c r="C118" s="4"/>
      <c r="G118" s="29"/>
    </row>
    <row r="119" spans="1:13" x14ac:dyDescent="0.25"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33800</v>
      </c>
      <c r="D124" s="18"/>
      <c r="E124" s="18"/>
      <c r="F124" s="18">
        <f>SUM(F2:F123)</f>
        <v>562954.54999999993</v>
      </c>
      <c r="G124" s="14"/>
      <c r="H124" s="71">
        <f>SUM(H2:H123)</f>
        <v>31800</v>
      </c>
      <c r="I124" s="79"/>
      <c r="J124" s="18"/>
      <c r="K124" s="18">
        <f>SUM(K2:K123)</f>
        <v>550409.98999999987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31600</v>
      </c>
      <c r="D125" s="279"/>
      <c r="E125" s="279"/>
      <c r="F125" s="280">
        <f>SumByColor($A$125, F2:F123)</f>
        <v>518365</v>
      </c>
      <c r="G125" s="279"/>
      <c r="H125" s="279">
        <f>SumByColor($A$125, H2:H123)</f>
        <v>31800</v>
      </c>
      <c r="I125" s="279"/>
      <c r="J125" s="280"/>
      <c r="K125" s="280">
        <f>SumByColor($A$125, K2:K123)</f>
        <v>550419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5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6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6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6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7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7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7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10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10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9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9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1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1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1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10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1">
        <v>5000</v>
      </c>
      <c r="D230" s="732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1">
        <v>5000</v>
      </c>
      <c r="D236" s="732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1">
        <v>5000</v>
      </c>
      <c r="D240" s="732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7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5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6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6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6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6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7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6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6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6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7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7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8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80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80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6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9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6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80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80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80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80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80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80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6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6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6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6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1250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6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6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6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6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6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5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6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B346" s="150"/>
      <c r="C346" s="10"/>
      <c r="D346" s="190"/>
      <c r="E346" s="39"/>
      <c r="F346" s="39"/>
      <c r="G346" s="39"/>
      <c r="H346" s="179"/>
      <c r="I346" s="39"/>
      <c r="J346" s="39"/>
      <c r="K346" s="39"/>
      <c r="L346" s="39"/>
    </row>
    <row r="347" spans="1:12" x14ac:dyDescent="0.25">
      <c r="B347" s="150"/>
      <c r="C347" s="10"/>
      <c r="D347" s="190"/>
      <c r="E347" s="39"/>
      <c r="F347" s="39"/>
      <c r="G347" s="39"/>
      <c r="H347" s="179"/>
      <c r="I347" s="39"/>
      <c r="J347" s="39"/>
      <c r="K347" s="39"/>
      <c r="L347" s="39"/>
    </row>
    <row r="348" spans="1:12" x14ac:dyDescent="0.25">
      <c r="B348" s="150"/>
      <c r="C348" s="10"/>
      <c r="D348" s="190"/>
      <c r="E348" s="39"/>
      <c r="F348" s="39"/>
      <c r="G348" s="39"/>
      <c r="H348" s="179"/>
      <c r="I348" s="39"/>
      <c r="J348" s="39"/>
      <c r="K348" s="39"/>
      <c r="L348" s="39"/>
    </row>
    <row r="349" spans="1:12" x14ac:dyDescent="0.25">
      <c r="B349" s="150"/>
      <c r="C349" s="10"/>
      <c r="D349" s="190"/>
      <c r="E349" s="39"/>
      <c r="F349" s="39"/>
      <c r="G349" s="39"/>
      <c r="H349" s="179"/>
      <c r="I349" s="39"/>
      <c r="J349" s="39"/>
      <c r="K349" s="39"/>
      <c r="L349" s="39"/>
    </row>
    <row r="351" spans="1:12" x14ac:dyDescent="0.25">
      <c r="B351" s="544" t="s">
        <v>113</v>
      </c>
      <c r="C351" s="414" t="s">
        <v>145</v>
      </c>
      <c r="D351" s="545" t="s">
        <v>144</v>
      </c>
      <c r="E351" s="416" t="s">
        <v>146</v>
      </c>
      <c r="F351" s="417" t="s">
        <v>65</v>
      </c>
      <c r="G351" s="418" t="s">
        <v>150</v>
      </c>
      <c r="H351" s="417" t="s">
        <v>88</v>
      </c>
      <c r="I351" s="418" t="s">
        <v>153</v>
      </c>
    </row>
    <row r="352" spans="1:12" x14ac:dyDescent="0.25">
      <c r="B352" s="546">
        <v>42305</v>
      </c>
      <c r="C352" s="298">
        <v>2000</v>
      </c>
      <c r="D352" s="547">
        <v>34.06</v>
      </c>
      <c r="E352" s="299">
        <v>17.68</v>
      </c>
      <c r="F352" s="299">
        <v>-32767.45</v>
      </c>
      <c r="G352" s="299">
        <f t="shared" ref="G352:G358" si="69">IF(C352=0, 0,D352*C352)</f>
        <v>68120</v>
      </c>
      <c r="H352" s="301">
        <f t="shared" ref="H352:H358" si="70">IF(C352=0, D352, (E352-D352)/D352)</f>
        <v>-0.48091603053435117</v>
      </c>
      <c r="I352" s="299"/>
    </row>
    <row r="353" spans="2:14" ht="15" customHeight="1" x14ac:dyDescent="0.25">
      <c r="B353" s="546">
        <v>42307</v>
      </c>
      <c r="C353" s="298">
        <v>0</v>
      </c>
      <c r="D353" s="547" t="s">
        <v>128</v>
      </c>
      <c r="E353" s="299">
        <v>17.55</v>
      </c>
      <c r="F353" s="299">
        <v>-30722.2</v>
      </c>
      <c r="G353" s="299">
        <f t="shared" si="69"/>
        <v>0</v>
      </c>
      <c r="H353" s="301" t="str">
        <f t="shared" si="70"/>
        <v>N/A</v>
      </c>
      <c r="I353" s="299"/>
    </row>
    <row r="354" spans="2:14" x14ac:dyDescent="0.25">
      <c r="B354" s="546">
        <v>42310</v>
      </c>
      <c r="C354" s="298">
        <v>0</v>
      </c>
      <c r="D354" s="547" t="s">
        <v>128</v>
      </c>
      <c r="E354" s="299">
        <v>19.010000000000002</v>
      </c>
      <c r="F354" s="299">
        <v>-30693.25</v>
      </c>
      <c r="G354" s="299">
        <f t="shared" si="69"/>
        <v>0</v>
      </c>
      <c r="H354" s="301" t="str">
        <f t="shared" si="70"/>
        <v>N/A</v>
      </c>
      <c r="I354" s="299"/>
    </row>
    <row r="355" spans="2:14" x14ac:dyDescent="0.25">
      <c r="B355" s="546">
        <v>42314</v>
      </c>
      <c r="C355" s="298">
        <v>2500</v>
      </c>
      <c r="D355" s="547">
        <v>30.24</v>
      </c>
      <c r="E355" s="299">
        <v>18.29</v>
      </c>
      <c r="F355" s="299">
        <v>-29878.25</v>
      </c>
      <c r="G355" s="299">
        <f t="shared" si="69"/>
        <v>75600</v>
      </c>
      <c r="H355" s="301">
        <f t="shared" si="70"/>
        <v>-0.39517195767195767</v>
      </c>
      <c r="I355" s="299"/>
    </row>
    <row r="356" spans="2:14" x14ac:dyDescent="0.25">
      <c r="B356" s="546">
        <v>42318</v>
      </c>
      <c r="C356" s="298">
        <v>0</v>
      </c>
      <c r="D356" s="547" t="s">
        <v>128</v>
      </c>
      <c r="E356" s="299">
        <v>18.78</v>
      </c>
      <c r="F356" s="299">
        <v>-28604.09</v>
      </c>
      <c r="G356" s="299">
        <f t="shared" si="69"/>
        <v>0</v>
      </c>
      <c r="H356" s="301" t="str">
        <f t="shared" si="70"/>
        <v>N/A</v>
      </c>
      <c r="I356" s="299"/>
    </row>
    <row r="357" spans="2:14" x14ac:dyDescent="0.25">
      <c r="B357" s="546">
        <v>42328</v>
      </c>
      <c r="C357" s="298">
        <v>3078</v>
      </c>
      <c r="D357" s="547">
        <v>26.76</v>
      </c>
      <c r="E357" s="299">
        <v>17.440000000000001</v>
      </c>
      <c r="F357" s="299">
        <v>-28696.448999999906</v>
      </c>
      <c r="G357" s="299">
        <f t="shared" si="69"/>
        <v>82367.28</v>
      </c>
      <c r="H357" s="301">
        <f t="shared" si="70"/>
        <v>-0.34828101644245141</v>
      </c>
      <c r="I357" s="299"/>
    </row>
    <row r="358" spans="2:14" x14ac:dyDescent="0.25">
      <c r="B358" s="546">
        <v>42331</v>
      </c>
      <c r="C358" s="298">
        <v>0</v>
      </c>
      <c r="D358" s="547" t="s">
        <v>128</v>
      </c>
      <c r="E358" s="299">
        <v>17.53</v>
      </c>
      <c r="F358" s="299">
        <v>-28051.068999999901</v>
      </c>
      <c r="G358" s="299">
        <f t="shared" si="69"/>
        <v>0</v>
      </c>
      <c r="H358" s="301" t="str">
        <f t="shared" si="70"/>
        <v>N/A</v>
      </c>
      <c r="I358" s="299"/>
    </row>
    <row r="359" spans="2:14" x14ac:dyDescent="0.25">
      <c r="B359" s="546">
        <v>42335</v>
      </c>
      <c r="C359" s="298">
        <v>3078</v>
      </c>
      <c r="D359" s="547">
        <v>26.85</v>
      </c>
      <c r="E359" s="299">
        <v>17.73</v>
      </c>
      <c r="F359" s="299">
        <f>C359*(E359-D359)</f>
        <v>-28071.360000000004</v>
      </c>
      <c r="G359" s="299">
        <f>D359*C359</f>
        <v>82644.3</v>
      </c>
      <c r="H359" s="300">
        <f>(E359-D359)/D359</f>
        <v>-0.33966480446927377</v>
      </c>
      <c r="I359" s="299"/>
    </row>
    <row r="360" spans="2:14" x14ac:dyDescent="0.25">
      <c r="B360" s="546">
        <v>42335</v>
      </c>
      <c r="C360" s="298">
        <v>3578</v>
      </c>
      <c r="D360" s="547">
        <v>25.55</v>
      </c>
      <c r="E360" s="299">
        <v>17.440000000000001</v>
      </c>
      <c r="F360" s="299">
        <f t="shared" ref="F360:F391" si="71">C360*(E360-D360)</f>
        <v>-29017.579999999998</v>
      </c>
      <c r="G360" s="299">
        <f t="shared" ref="G360:G389" si="72">D360*C360</f>
        <v>91417.900000000009</v>
      </c>
      <c r="H360" s="300">
        <f t="shared" ref="H360:H389" si="73">(E360-D360)/D360</f>
        <v>-0.31741682974559682</v>
      </c>
      <c r="I360" s="299"/>
    </row>
    <row r="361" spans="2:14" x14ac:dyDescent="0.25">
      <c r="B361" s="546">
        <v>42340</v>
      </c>
      <c r="C361" s="298">
        <v>4178</v>
      </c>
      <c r="D361" s="547">
        <v>24.29</v>
      </c>
      <c r="E361" s="299">
        <v>16.670000000000002</v>
      </c>
      <c r="F361" s="299">
        <f t="shared" si="71"/>
        <v>-31836.35999999999</v>
      </c>
      <c r="G361" s="299">
        <f t="shared" si="72"/>
        <v>101483.62</v>
      </c>
      <c r="H361" s="300">
        <f t="shared" si="73"/>
        <v>-0.31370934540963352</v>
      </c>
      <c r="I361" s="299"/>
    </row>
    <row r="362" spans="2:14" x14ac:dyDescent="0.25">
      <c r="B362" s="546">
        <v>42342</v>
      </c>
      <c r="C362" s="298">
        <v>4678</v>
      </c>
      <c r="D362" s="547">
        <v>23.39</v>
      </c>
      <c r="E362" s="299">
        <v>16.12</v>
      </c>
      <c r="F362" s="299">
        <f t="shared" si="71"/>
        <v>-34009.06</v>
      </c>
      <c r="G362" s="299">
        <f t="shared" si="72"/>
        <v>109418.42</v>
      </c>
      <c r="H362" s="300">
        <f t="shared" si="73"/>
        <v>-0.31081658828559211</v>
      </c>
      <c r="I362" s="299"/>
    </row>
    <row r="363" spans="2:14" x14ac:dyDescent="0.25">
      <c r="B363" s="546">
        <v>42342</v>
      </c>
      <c r="C363" s="298">
        <v>4178</v>
      </c>
      <c r="D363" s="547">
        <v>24.26</v>
      </c>
      <c r="E363" s="299">
        <v>16.12</v>
      </c>
      <c r="F363" s="299">
        <f t="shared" si="71"/>
        <v>-34008.920000000006</v>
      </c>
      <c r="G363" s="299">
        <f t="shared" si="72"/>
        <v>101358.28000000001</v>
      </c>
      <c r="H363" s="300">
        <f t="shared" si="73"/>
        <v>-0.33553173948887055</v>
      </c>
      <c r="I363" s="299"/>
    </row>
    <row r="364" spans="2:14" ht="15" customHeight="1" x14ac:dyDescent="0.25">
      <c r="B364" s="546">
        <v>42345</v>
      </c>
      <c r="C364" s="298">
        <v>4678</v>
      </c>
      <c r="D364" s="547">
        <v>23.24</v>
      </c>
      <c r="E364" s="299">
        <v>14.78</v>
      </c>
      <c r="F364" s="299">
        <f t="shared" si="71"/>
        <v>-39575.879999999997</v>
      </c>
      <c r="G364" s="299">
        <f t="shared" si="72"/>
        <v>108716.71999999999</v>
      </c>
      <c r="H364" s="300">
        <f t="shared" si="73"/>
        <v>-0.36402753872633387</v>
      </c>
      <c r="I364" s="299"/>
      <c r="N364" s="70"/>
    </row>
    <row r="365" spans="2:14" x14ac:dyDescent="0.25">
      <c r="B365" s="546">
        <v>42347</v>
      </c>
      <c r="C365" s="298">
        <v>4778</v>
      </c>
      <c r="D365" s="547">
        <v>23.06</v>
      </c>
      <c r="E365" s="299">
        <v>14.92</v>
      </c>
      <c r="F365" s="299">
        <f t="shared" si="71"/>
        <v>-38892.919999999991</v>
      </c>
      <c r="G365" s="299">
        <f t="shared" si="72"/>
        <v>110180.68</v>
      </c>
      <c r="H365" s="300">
        <f t="shared" si="73"/>
        <v>-0.3529921942758022</v>
      </c>
      <c r="I365" s="299"/>
    </row>
    <row r="366" spans="2:14" x14ac:dyDescent="0.25">
      <c r="B366" s="546">
        <v>42348</v>
      </c>
      <c r="C366" s="298">
        <v>4178</v>
      </c>
      <c r="D366" s="547">
        <v>24.23</v>
      </c>
      <c r="E366" s="299">
        <v>14.74</v>
      </c>
      <c r="F366" s="299">
        <f t="shared" si="71"/>
        <v>-39649.22</v>
      </c>
      <c r="G366" s="299">
        <f t="shared" si="72"/>
        <v>101232.94</v>
      </c>
      <c r="H366" s="300">
        <f t="shared" si="73"/>
        <v>-0.39166322740404458</v>
      </c>
      <c r="I366" s="299"/>
    </row>
    <row r="367" spans="2:14" x14ac:dyDescent="0.25">
      <c r="B367" s="546">
        <v>42349</v>
      </c>
      <c r="C367" s="298">
        <v>3678</v>
      </c>
      <c r="D367" s="547">
        <v>25.57</v>
      </c>
      <c r="E367" s="299">
        <v>14.34</v>
      </c>
      <c r="F367" s="299">
        <f t="shared" si="71"/>
        <v>-41303.94</v>
      </c>
      <c r="G367" s="299">
        <f t="shared" si="72"/>
        <v>94046.46</v>
      </c>
      <c r="H367" s="300">
        <f t="shared" si="73"/>
        <v>-0.43918654673445445</v>
      </c>
      <c r="I367" s="299"/>
    </row>
    <row r="368" spans="2:14" x14ac:dyDescent="0.25">
      <c r="B368" s="546">
        <v>42352</v>
      </c>
      <c r="C368" s="298">
        <v>4178</v>
      </c>
      <c r="D368" s="547">
        <v>24.18</v>
      </c>
      <c r="E368" s="299">
        <v>13.96</v>
      </c>
      <c r="F368" s="299">
        <f t="shared" si="71"/>
        <v>-42699.159999999996</v>
      </c>
      <c r="G368" s="299">
        <f t="shared" si="72"/>
        <v>101024.04</v>
      </c>
      <c r="H368" s="300">
        <f t="shared" si="73"/>
        <v>-0.42266335814722905</v>
      </c>
      <c r="I368" s="299"/>
    </row>
    <row r="369" spans="2:14" x14ac:dyDescent="0.25">
      <c r="B369" s="546">
        <v>42355</v>
      </c>
      <c r="C369" s="298">
        <v>4678</v>
      </c>
      <c r="D369" s="547">
        <v>22.98</v>
      </c>
      <c r="E369" s="299">
        <v>12.78</v>
      </c>
      <c r="F369" s="299">
        <f t="shared" si="71"/>
        <v>-47715.600000000006</v>
      </c>
      <c r="G369" s="299">
        <f t="shared" si="72"/>
        <v>107500.44</v>
      </c>
      <c r="H369" s="300">
        <f t="shared" si="73"/>
        <v>-0.44386422976501311</v>
      </c>
      <c r="I369" s="299"/>
    </row>
    <row r="370" spans="2:14" x14ac:dyDescent="0.25">
      <c r="B370" s="546">
        <v>42356</v>
      </c>
      <c r="C370" s="298">
        <v>5178</v>
      </c>
      <c r="D370" s="547">
        <v>21.99</v>
      </c>
      <c r="E370" s="299">
        <v>12.95</v>
      </c>
      <c r="F370" s="299">
        <f t="shared" si="71"/>
        <v>-46809.119999999995</v>
      </c>
      <c r="G370" s="299">
        <f t="shared" si="72"/>
        <v>113864.21999999999</v>
      </c>
      <c r="H370" s="300">
        <f t="shared" si="73"/>
        <v>-0.41109595270577537</v>
      </c>
      <c r="I370" s="299"/>
    </row>
    <row r="371" spans="2:14" x14ac:dyDescent="0.25">
      <c r="B371" s="546">
        <v>42356</v>
      </c>
      <c r="C371" s="298">
        <v>6178</v>
      </c>
      <c r="D371" s="547">
        <v>20.48</v>
      </c>
      <c r="E371" s="299">
        <v>12.76</v>
      </c>
      <c r="F371" s="299">
        <f t="shared" si="71"/>
        <v>-47694.16</v>
      </c>
      <c r="G371" s="299">
        <f t="shared" si="72"/>
        <v>126525.44</v>
      </c>
      <c r="H371" s="300">
        <f t="shared" si="73"/>
        <v>-0.376953125</v>
      </c>
      <c r="I371" s="299"/>
    </row>
    <row r="372" spans="2:14" x14ac:dyDescent="0.25">
      <c r="B372" s="546">
        <v>42356</v>
      </c>
      <c r="C372" s="298">
        <v>6400</v>
      </c>
      <c r="D372" s="547">
        <v>20.2</v>
      </c>
      <c r="E372" s="299">
        <v>12.68</v>
      </c>
      <c r="F372" s="299">
        <f t="shared" si="71"/>
        <v>-48128</v>
      </c>
      <c r="G372" s="299">
        <f t="shared" si="72"/>
        <v>129280</v>
      </c>
      <c r="H372" s="300">
        <f t="shared" si="73"/>
        <v>-0.37227722772277227</v>
      </c>
      <c r="I372" s="299"/>
    </row>
    <row r="373" spans="2:14" x14ac:dyDescent="0.25">
      <c r="B373" s="546">
        <v>42359</v>
      </c>
      <c r="C373" s="298">
        <v>5178</v>
      </c>
      <c r="D373" s="547">
        <v>21.96</v>
      </c>
      <c r="E373" s="299">
        <v>12.66</v>
      </c>
      <c r="F373" s="299">
        <f t="shared" si="71"/>
        <v>-48155.4</v>
      </c>
      <c r="G373" s="299">
        <f t="shared" si="72"/>
        <v>113708.88</v>
      </c>
      <c r="H373" s="300">
        <f t="shared" si="73"/>
        <v>-0.42349726775956287</v>
      </c>
      <c r="I373" s="299"/>
    </row>
    <row r="374" spans="2:14" x14ac:dyDescent="0.25">
      <c r="B374" s="546">
        <v>42361</v>
      </c>
      <c r="C374" s="298">
        <v>4178</v>
      </c>
      <c r="D374" s="547">
        <v>24.07</v>
      </c>
      <c r="E374" s="299">
        <v>13.96</v>
      </c>
      <c r="F374" s="299">
        <f t="shared" si="71"/>
        <v>-42239.579999999994</v>
      </c>
      <c r="G374" s="299">
        <f t="shared" si="72"/>
        <v>100564.46</v>
      </c>
      <c r="H374" s="300">
        <f t="shared" si="73"/>
        <v>-0.42002492729538843</v>
      </c>
      <c r="I374" s="299"/>
    </row>
    <row r="375" spans="2:14" x14ac:dyDescent="0.25">
      <c r="B375" s="546">
        <v>42361</v>
      </c>
      <c r="C375" s="298">
        <v>4178</v>
      </c>
      <c r="D375" s="547">
        <v>24.03</v>
      </c>
      <c r="E375" s="299">
        <v>13.96</v>
      </c>
      <c r="F375" s="299">
        <f t="shared" si="71"/>
        <v>-42072.46</v>
      </c>
      <c r="G375" s="299">
        <f t="shared" si="72"/>
        <v>100397.34000000001</v>
      </c>
      <c r="H375" s="300">
        <f t="shared" si="73"/>
        <v>-0.41905950894714938</v>
      </c>
      <c r="I375" s="299"/>
    </row>
    <row r="376" spans="2:14" x14ac:dyDescent="0.25">
      <c r="B376" s="546">
        <v>42366</v>
      </c>
      <c r="C376" s="319">
        <v>6678</v>
      </c>
      <c r="D376" s="548">
        <v>19.91</v>
      </c>
      <c r="E376" s="299">
        <v>13.09</v>
      </c>
      <c r="F376" s="299">
        <f t="shared" si="71"/>
        <v>-45543.96</v>
      </c>
      <c r="G376" s="299">
        <f t="shared" si="72"/>
        <v>132958.98000000001</v>
      </c>
      <c r="H376" s="300">
        <f t="shared" si="73"/>
        <v>-0.34254143646408841</v>
      </c>
      <c r="I376" s="299"/>
    </row>
    <row r="377" spans="2:14" x14ac:dyDescent="0.25">
      <c r="B377" s="546">
        <v>42367</v>
      </c>
      <c r="C377" s="319">
        <v>8678</v>
      </c>
      <c r="D377" s="548">
        <v>18.32</v>
      </c>
      <c r="E377" s="299">
        <v>13.03</v>
      </c>
      <c r="F377" s="299">
        <f t="shared" si="71"/>
        <v>-45906.62000000001</v>
      </c>
      <c r="G377" s="299">
        <f t="shared" si="72"/>
        <v>158980.96</v>
      </c>
      <c r="H377" s="300">
        <f t="shared" si="73"/>
        <v>-0.28875545851528389</v>
      </c>
      <c r="I377" s="299"/>
    </row>
    <row r="378" spans="2:14" x14ac:dyDescent="0.25">
      <c r="B378" s="546">
        <v>42368</v>
      </c>
      <c r="C378" s="298">
        <v>9678</v>
      </c>
      <c r="D378" s="547">
        <v>17.73</v>
      </c>
      <c r="E378" s="299">
        <v>12.38</v>
      </c>
      <c r="F378" s="299">
        <f t="shared" si="71"/>
        <v>-51777.299999999996</v>
      </c>
      <c r="G378" s="299">
        <f t="shared" si="72"/>
        <v>171590.94</v>
      </c>
      <c r="H378" s="301">
        <f t="shared" si="73"/>
        <v>-0.30174844895657077</v>
      </c>
      <c r="I378" s="299"/>
    </row>
    <row r="379" spans="2:14" x14ac:dyDescent="0.25">
      <c r="B379" s="546">
        <v>42369</v>
      </c>
      <c r="C379" s="298">
        <v>8678</v>
      </c>
      <c r="D379" s="547">
        <v>18.312999999999999</v>
      </c>
      <c r="E379" s="299">
        <v>12.59</v>
      </c>
      <c r="F379" s="299">
        <f t="shared" si="71"/>
        <v>-49664.193999999989</v>
      </c>
      <c r="G379" s="299">
        <f t="shared" si="72"/>
        <v>158920.21399999998</v>
      </c>
      <c r="H379" s="301">
        <f t="shared" si="73"/>
        <v>-0.3125102386282968</v>
      </c>
      <c r="I379" s="299"/>
    </row>
    <row r="380" spans="2:14" x14ac:dyDescent="0.25">
      <c r="B380" s="546">
        <v>42374</v>
      </c>
      <c r="C380" s="298">
        <v>7678</v>
      </c>
      <c r="D380" s="547">
        <v>19.010000000000002</v>
      </c>
      <c r="E380" s="299">
        <v>12.76</v>
      </c>
      <c r="F380" s="299">
        <f t="shared" si="71"/>
        <v>-47987.500000000015</v>
      </c>
      <c r="G380" s="299">
        <f t="shared" si="72"/>
        <v>145958.78</v>
      </c>
      <c r="H380" s="301">
        <f t="shared" si="73"/>
        <v>-0.32877432930036832</v>
      </c>
      <c r="I380" s="299"/>
    </row>
    <row r="381" spans="2:14" x14ac:dyDescent="0.25">
      <c r="B381" s="546">
        <v>42375</v>
      </c>
      <c r="C381" s="298">
        <v>8678</v>
      </c>
      <c r="D381" s="547">
        <v>18.257000000000001</v>
      </c>
      <c r="E381" s="299">
        <v>12.76</v>
      </c>
      <c r="F381" s="299">
        <f t="shared" si="71"/>
        <v>-47702.966000000015</v>
      </c>
      <c r="G381" s="299">
        <f t="shared" si="72"/>
        <v>158434.24600000001</v>
      </c>
      <c r="H381" s="301">
        <f t="shared" si="73"/>
        <v>-0.30108999287944355</v>
      </c>
      <c r="I381" s="299"/>
    </row>
    <row r="382" spans="2:14" x14ac:dyDescent="0.25">
      <c r="B382" s="546">
        <v>42375</v>
      </c>
      <c r="C382" s="298">
        <v>9678</v>
      </c>
      <c r="D382" s="547">
        <v>17.579999999999998</v>
      </c>
      <c r="E382" s="299">
        <v>11.28</v>
      </c>
      <c r="F382" s="299">
        <f t="shared" si="71"/>
        <v>-60971.399999999987</v>
      </c>
      <c r="G382" s="299">
        <f t="shared" si="72"/>
        <v>170139.24</v>
      </c>
      <c r="H382" s="301">
        <f t="shared" si="73"/>
        <v>-0.35836177474402725</v>
      </c>
      <c r="I382" s="299"/>
      <c r="N382" s="70"/>
    </row>
    <row r="383" spans="2:14" x14ac:dyDescent="0.25">
      <c r="B383" s="546">
        <v>42398</v>
      </c>
      <c r="C383" s="298">
        <v>9278</v>
      </c>
      <c r="D383" s="547">
        <v>17.93</v>
      </c>
      <c r="E383" s="299">
        <v>9.56</v>
      </c>
      <c r="F383" s="299">
        <f t="shared" si="71"/>
        <v>-77656.859999999986</v>
      </c>
      <c r="G383" s="299">
        <f t="shared" si="72"/>
        <v>166354.54</v>
      </c>
      <c r="H383" s="301">
        <f t="shared" si="73"/>
        <v>-0.46681539319576126</v>
      </c>
      <c r="I383" s="299"/>
    </row>
    <row r="384" spans="2:14" x14ac:dyDescent="0.25">
      <c r="B384" s="546">
        <v>42402</v>
      </c>
      <c r="C384" s="298">
        <v>9678</v>
      </c>
      <c r="D384" s="547">
        <v>17.559999999999999</v>
      </c>
      <c r="E384" s="299">
        <v>8.74</v>
      </c>
      <c r="F384" s="299">
        <f t="shared" si="71"/>
        <v>-85359.959999999992</v>
      </c>
      <c r="G384" s="299">
        <f t="shared" si="72"/>
        <v>169945.68</v>
      </c>
      <c r="H384" s="301">
        <f t="shared" si="73"/>
        <v>-0.50227790432801822</v>
      </c>
      <c r="I384" s="299"/>
    </row>
    <row r="385" spans="2:9" ht="15" customHeight="1" x14ac:dyDescent="0.25">
      <c r="B385" s="546">
        <v>42411</v>
      </c>
      <c r="C385" s="298">
        <v>9678</v>
      </c>
      <c r="D385" s="547">
        <v>17.553999999999998</v>
      </c>
      <c r="E385" s="299">
        <v>7.13</v>
      </c>
      <c r="F385" s="299">
        <f t="shared" si="71"/>
        <v>-100883.47199999999</v>
      </c>
      <c r="G385" s="299">
        <f t="shared" si="72"/>
        <v>169887.61199999999</v>
      </c>
      <c r="H385" s="300">
        <f t="shared" si="73"/>
        <v>-0.59382476928335426</v>
      </c>
      <c r="I385" s="299"/>
    </row>
    <row r="386" spans="2:9" x14ac:dyDescent="0.25">
      <c r="B386" s="546">
        <v>42412</v>
      </c>
      <c r="C386" s="298">
        <v>9678</v>
      </c>
      <c r="D386" s="547">
        <v>17.55</v>
      </c>
      <c r="E386" s="299">
        <v>7.46</v>
      </c>
      <c r="F386" s="299">
        <f t="shared" si="71"/>
        <v>-97651.02</v>
      </c>
      <c r="G386" s="299">
        <f t="shared" si="72"/>
        <v>169848.9</v>
      </c>
      <c r="H386" s="300">
        <f t="shared" si="73"/>
        <v>-0.57492877492877492</v>
      </c>
      <c r="I386" s="299"/>
    </row>
    <row r="387" spans="2:9" x14ac:dyDescent="0.25">
      <c r="B387" s="546">
        <v>42416</v>
      </c>
      <c r="C387" s="298">
        <v>9178</v>
      </c>
      <c r="D387" s="547">
        <v>18.084</v>
      </c>
      <c r="E387" s="299">
        <v>7.49</v>
      </c>
      <c r="F387" s="299">
        <f t="shared" si="71"/>
        <v>-97231.731999999989</v>
      </c>
      <c r="G387" s="299">
        <f t="shared" si="72"/>
        <v>165974.95199999999</v>
      </c>
      <c r="H387" s="300">
        <f t="shared" si="73"/>
        <v>-0.58582172085821715</v>
      </c>
      <c r="I387" s="299"/>
    </row>
    <row r="388" spans="2:9" x14ac:dyDescent="0.25">
      <c r="B388" s="546">
        <v>42416</v>
      </c>
      <c r="C388" s="298">
        <v>9678</v>
      </c>
      <c r="D388" s="547">
        <v>17.536999999999999</v>
      </c>
      <c r="E388" s="299">
        <v>7.49</v>
      </c>
      <c r="F388" s="299">
        <f t="shared" si="71"/>
        <v>-97234.865999999995</v>
      </c>
      <c r="G388" s="299">
        <f t="shared" si="72"/>
        <v>169723.08599999998</v>
      </c>
      <c r="H388" s="300">
        <f t="shared" si="73"/>
        <v>-0.57290300507498426</v>
      </c>
      <c r="I388" s="299"/>
    </row>
    <row r="389" spans="2:9" x14ac:dyDescent="0.25">
      <c r="B389" s="546">
        <v>42418</v>
      </c>
      <c r="C389" s="298">
        <v>13478</v>
      </c>
      <c r="D389" s="547">
        <v>14.673999999999999</v>
      </c>
      <c r="E389" s="299">
        <v>6.93</v>
      </c>
      <c r="F389" s="299">
        <f t="shared" si="71"/>
        <v>-104373.632</v>
      </c>
      <c r="G389" s="299">
        <f t="shared" si="72"/>
        <v>197776.17199999999</v>
      </c>
      <c r="H389" s="300">
        <f t="shared" si="73"/>
        <v>-0.52773613193403301</v>
      </c>
      <c r="I389" s="299"/>
    </row>
    <row r="390" spans="2:9" x14ac:dyDescent="0.25">
      <c r="B390" s="546">
        <v>42422</v>
      </c>
      <c r="C390" s="298">
        <v>10978</v>
      </c>
      <c r="D390" s="547">
        <v>16.314</v>
      </c>
      <c r="E390" s="299">
        <v>7.49</v>
      </c>
      <c r="F390" s="299">
        <f t="shared" si="71"/>
        <v>-96869.872000000003</v>
      </c>
      <c r="G390" s="299">
        <f>IF(C390=0, 0,D390*C390)</f>
        <v>179095.092</v>
      </c>
      <c r="H390" s="300">
        <f>IF(C390=0, D390, (E390-D390)/D390)</f>
        <v>-0.54088512933676591</v>
      </c>
      <c r="I390" s="299"/>
    </row>
    <row r="391" spans="2:9" x14ac:dyDescent="0.25">
      <c r="B391" s="546">
        <v>42422</v>
      </c>
      <c r="C391" s="298">
        <v>9978</v>
      </c>
      <c r="D391" s="547">
        <v>17.199000000000002</v>
      </c>
      <c r="E391" s="299">
        <v>7.49</v>
      </c>
      <c r="F391" s="299">
        <f t="shared" si="71"/>
        <v>-96876.402000000016</v>
      </c>
      <c r="G391" s="299">
        <f>IF(C391=0, 0,D391*C391)</f>
        <v>171611.622</v>
      </c>
      <c r="H391" s="300">
        <f>IF(C391=0, D391, (E391-D391)/D391)</f>
        <v>-0.56450956450956458</v>
      </c>
      <c r="I391" s="299"/>
    </row>
    <row r="392" spans="2:9" x14ac:dyDescent="0.25">
      <c r="B392" s="546">
        <v>42426</v>
      </c>
      <c r="C392" s="298">
        <v>9678</v>
      </c>
      <c r="D392" s="547">
        <v>17.489000000000001</v>
      </c>
      <c r="E392" s="299">
        <v>7.49</v>
      </c>
      <c r="F392" s="299">
        <f t="shared" ref="F392:F400" si="74">C392*(E392-D392)</f>
        <v>-96770.322</v>
      </c>
      <c r="G392" s="299">
        <f>IF(C392=0, 0,D392*C392)</f>
        <v>169258.54200000002</v>
      </c>
      <c r="H392" s="300">
        <f>IF(C392=0, D392, (E392-D392)/D392)</f>
        <v>-0.57173080221853734</v>
      </c>
      <c r="I392" s="299"/>
    </row>
    <row r="393" spans="2:9" x14ac:dyDescent="0.25">
      <c r="B393" s="546">
        <v>42426</v>
      </c>
      <c r="C393" s="298">
        <v>9178</v>
      </c>
      <c r="D393" s="547">
        <v>18.02</v>
      </c>
      <c r="E393" s="299">
        <v>7.76</v>
      </c>
      <c r="F393" s="299">
        <f t="shared" si="74"/>
        <v>-94166.28</v>
      </c>
      <c r="G393" s="299">
        <f t="shared" ref="G393:G400" si="75">IF(C393=0, 0,D393*C393)</f>
        <v>165387.56</v>
      </c>
      <c r="H393" s="300">
        <f t="shared" ref="H393:H400" si="76">IF(C393=0, D393, (E393-D393)/D393)</f>
        <v>-0.5693673695893452</v>
      </c>
      <c r="I393" s="299"/>
    </row>
    <row r="394" spans="2:9" x14ac:dyDescent="0.25">
      <c r="B394" s="546">
        <v>42426</v>
      </c>
      <c r="C394" s="298">
        <v>8178</v>
      </c>
      <c r="D394" s="547">
        <v>19.245999999999999</v>
      </c>
      <c r="E394" s="299">
        <v>8</v>
      </c>
      <c r="F394" s="299">
        <f t="shared" si="74"/>
        <v>-91969.787999999986</v>
      </c>
      <c r="G394" s="299">
        <f t="shared" si="75"/>
        <v>157393.788</v>
      </c>
      <c r="H394" s="300">
        <f t="shared" si="76"/>
        <v>-0.58432921126467829</v>
      </c>
      <c r="I394" s="299"/>
    </row>
    <row r="395" spans="2:9" x14ac:dyDescent="0.25">
      <c r="B395" s="546">
        <v>42426</v>
      </c>
      <c r="C395" s="298">
        <v>6678</v>
      </c>
      <c r="D395" s="547">
        <v>21.75</v>
      </c>
      <c r="E395" s="299">
        <v>8.1</v>
      </c>
      <c r="F395" s="299">
        <f t="shared" si="74"/>
        <v>-91154.7</v>
      </c>
      <c r="G395" s="299">
        <f t="shared" si="75"/>
        <v>145246.5</v>
      </c>
      <c r="H395" s="300">
        <f t="shared" si="76"/>
        <v>-0.62758620689655176</v>
      </c>
      <c r="I395" s="299"/>
    </row>
    <row r="396" spans="2:9" x14ac:dyDescent="0.25">
      <c r="B396" s="546">
        <v>42426</v>
      </c>
      <c r="C396" s="298">
        <v>8678</v>
      </c>
      <c r="D396" s="547">
        <v>18.568999999999999</v>
      </c>
      <c r="E396" s="299">
        <v>7.94</v>
      </c>
      <c r="F396" s="299">
        <f t="shared" si="74"/>
        <v>-92238.461999999985</v>
      </c>
      <c r="G396" s="299">
        <f t="shared" si="75"/>
        <v>161141.78199999998</v>
      </c>
      <c r="H396" s="300">
        <f t="shared" si="76"/>
        <v>-0.57240562227368186</v>
      </c>
      <c r="I396" s="299"/>
    </row>
    <row r="397" spans="2:9" x14ac:dyDescent="0.25">
      <c r="B397" s="546">
        <v>42429</v>
      </c>
      <c r="C397" s="298">
        <v>7678</v>
      </c>
      <c r="D397" s="547">
        <v>19.876000000000001</v>
      </c>
      <c r="E397" s="299">
        <v>8.2100000000000009</v>
      </c>
      <c r="F397" s="299">
        <f t="shared" si="74"/>
        <v>-89571.54800000001</v>
      </c>
      <c r="G397" s="299">
        <f t="shared" si="75"/>
        <v>152607.92800000001</v>
      </c>
      <c r="H397" s="300">
        <f t="shared" si="76"/>
        <v>-0.58693902193600322</v>
      </c>
      <c r="I397" s="299"/>
    </row>
    <row r="398" spans="2:9" x14ac:dyDescent="0.25">
      <c r="B398" s="546">
        <v>42429</v>
      </c>
      <c r="C398" s="298">
        <v>9678</v>
      </c>
      <c r="D398" s="547">
        <v>17.463000000000001</v>
      </c>
      <c r="E398" s="299">
        <v>8.2100000000000009</v>
      </c>
      <c r="F398" s="299">
        <f t="shared" si="74"/>
        <v>-89550.534</v>
      </c>
      <c r="G398" s="299">
        <f t="shared" si="75"/>
        <v>169006.91400000002</v>
      </c>
      <c r="H398" s="300">
        <f t="shared" si="76"/>
        <v>-0.5298631392086125</v>
      </c>
      <c r="I398" s="299"/>
    </row>
    <row r="399" spans="2:9" x14ac:dyDescent="0.25">
      <c r="B399" s="546">
        <v>42429</v>
      </c>
      <c r="C399" s="298">
        <v>9178</v>
      </c>
      <c r="D399" s="547">
        <v>17.981000000000002</v>
      </c>
      <c r="E399" s="299">
        <v>8.2100000000000009</v>
      </c>
      <c r="F399" s="299">
        <f t="shared" si="74"/>
        <v>-89678.238000000012</v>
      </c>
      <c r="G399" s="299">
        <f t="shared" si="75"/>
        <v>165029.61800000002</v>
      </c>
      <c r="H399" s="300">
        <f t="shared" si="76"/>
        <v>-0.5434069295367332</v>
      </c>
      <c r="I399" s="299"/>
    </row>
    <row r="400" spans="2:9" x14ac:dyDescent="0.25">
      <c r="B400" s="546">
        <v>42429</v>
      </c>
      <c r="C400" s="298">
        <v>9678</v>
      </c>
      <c r="D400" s="547">
        <v>17.459</v>
      </c>
      <c r="E400" s="299">
        <v>8.2100000000000009</v>
      </c>
      <c r="F400" s="299">
        <f t="shared" si="74"/>
        <v>-89511.821999999986</v>
      </c>
      <c r="G400" s="299">
        <f t="shared" si="75"/>
        <v>168968.20199999999</v>
      </c>
      <c r="H400" s="300">
        <f t="shared" si="76"/>
        <v>-0.5297554270004009</v>
      </c>
      <c r="I400" s="299"/>
    </row>
    <row r="401" spans="2:14" x14ac:dyDescent="0.25">
      <c r="B401" s="546">
        <v>42429</v>
      </c>
      <c r="C401" s="298">
        <v>9178</v>
      </c>
      <c r="D401" s="547">
        <v>17.975999999999999</v>
      </c>
      <c r="E401" s="299">
        <v>8.2100000000000009</v>
      </c>
      <c r="F401" s="299">
        <f t="shared" ref="F401:F412" si="77">C401*(E401-D401)</f>
        <v>-89632.347999999984</v>
      </c>
      <c r="G401" s="299">
        <f t="shared" ref="G401:G412" si="78">IF(C401=0, 0,D401*C401)</f>
        <v>164983.728</v>
      </c>
      <c r="H401" s="300">
        <f t="shared" ref="H401:H452" si="79">IF(C401=0, D401, (E401-D401)/D401)</f>
        <v>-0.54327992879394738</v>
      </c>
      <c r="I401" s="299" t="s">
        <v>185</v>
      </c>
    </row>
    <row r="402" spans="2:14" x14ac:dyDescent="0.25">
      <c r="B402" s="546">
        <v>42430</v>
      </c>
      <c r="C402" s="319">
        <v>10178</v>
      </c>
      <c r="D402" s="548">
        <v>16.974</v>
      </c>
      <c r="E402" s="299">
        <v>7.8</v>
      </c>
      <c r="F402" s="299">
        <f t="shared" si="77"/>
        <v>-93372.971999999994</v>
      </c>
      <c r="G402" s="299">
        <f t="shared" si="78"/>
        <v>172761.372</v>
      </c>
      <c r="H402" s="300">
        <f t="shared" si="79"/>
        <v>-0.54047366560622123</v>
      </c>
      <c r="I402" s="299"/>
    </row>
    <row r="403" spans="2:14" x14ac:dyDescent="0.25">
      <c r="B403" s="546">
        <v>42430</v>
      </c>
      <c r="C403" s="319">
        <v>9678</v>
      </c>
      <c r="D403" s="548">
        <v>17.440000000000001</v>
      </c>
      <c r="E403" s="299">
        <v>7.96</v>
      </c>
      <c r="F403" s="299">
        <f t="shared" si="77"/>
        <v>-91747.44</v>
      </c>
      <c r="G403" s="299">
        <f t="shared" si="78"/>
        <v>168784.32</v>
      </c>
      <c r="H403" s="300">
        <f t="shared" si="79"/>
        <v>-0.54357798165137616</v>
      </c>
      <c r="I403" s="299"/>
    </row>
    <row r="404" spans="2:14" x14ac:dyDescent="0.25">
      <c r="B404" s="546">
        <v>42431</v>
      </c>
      <c r="C404" s="298">
        <v>8678</v>
      </c>
      <c r="D404" s="547">
        <v>18.405999999999999</v>
      </c>
      <c r="E404" s="299">
        <v>9.1</v>
      </c>
      <c r="F404" s="299">
        <f t="shared" si="77"/>
        <v>-80757.467999999993</v>
      </c>
      <c r="G404" s="299">
        <f t="shared" si="78"/>
        <v>159727.26799999998</v>
      </c>
      <c r="H404" s="301">
        <f t="shared" si="79"/>
        <v>-0.50559600130392257</v>
      </c>
      <c r="I404" s="299"/>
    </row>
    <row r="405" spans="2:14" x14ac:dyDescent="0.25">
      <c r="B405" s="546">
        <v>42432</v>
      </c>
      <c r="C405" s="298">
        <v>9278</v>
      </c>
      <c r="D405" s="547">
        <v>17.771999999999998</v>
      </c>
      <c r="E405" s="299">
        <v>9.9700000000000006</v>
      </c>
      <c r="F405" s="299">
        <f t="shared" si="77"/>
        <v>-72386.955999999976</v>
      </c>
      <c r="G405" s="299">
        <f t="shared" si="78"/>
        <v>164888.61599999998</v>
      </c>
      <c r="H405" s="301">
        <f t="shared" si="79"/>
        <v>-0.43900517668242173</v>
      </c>
      <c r="I405" s="299"/>
    </row>
    <row r="406" spans="2:14" x14ac:dyDescent="0.25">
      <c r="B406" s="546">
        <v>42433</v>
      </c>
      <c r="C406" s="298">
        <v>9278</v>
      </c>
      <c r="D406" s="547">
        <v>17.771999999999998</v>
      </c>
      <c r="E406" s="299">
        <v>11</v>
      </c>
      <c r="F406" s="299">
        <f t="shared" si="77"/>
        <v>-62830.615999999987</v>
      </c>
      <c r="G406" s="299">
        <f t="shared" si="78"/>
        <v>164888.61599999998</v>
      </c>
      <c r="H406" s="301">
        <f t="shared" si="79"/>
        <v>-0.38104884087328378</v>
      </c>
      <c r="I406" s="299"/>
    </row>
    <row r="407" spans="2:14" ht="15" customHeight="1" x14ac:dyDescent="0.25">
      <c r="B407" s="546">
        <v>42439</v>
      </c>
      <c r="C407" s="298">
        <v>9278</v>
      </c>
      <c r="D407" s="547">
        <v>17.718</v>
      </c>
      <c r="E407" s="299">
        <v>10.59</v>
      </c>
      <c r="F407" s="299">
        <f t="shared" si="77"/>
        <v>-66133.584000000003</v>
      </c>
      <c r="G407" s="299">
        <f t="shared" si="78"/>
        <v>164387.60399999999</v>
      </c>
      <c r="H407" s="301">
        <f t="shared" si="79"/>
        <v>-0.40230274297324753</v>
      </c>
      <c r="I407" s="299" t="s">
        <v>184</v>
      </c>
    </row>
    <row r="408" spans="2:14" x14ac:dyDescent="0.25">
      <c r="B408" s="546">
        <v>42440</v>
      </c>
      <c r="C408" s="298">
        <v>9278</v>
      </c>
      <c r="D408" s="547">
        <v>17.712</v>
      </c>
      <c r="E408" s="299">
        <v>11.12</v>
      </c>
      <c r="F408" s="299">
        <f t="shared" si="77"/>
        <v>-61160.576000000008</v>
      </c>
      <c r="G408" s="299">
        <f t="shared" si="78"/>
        <v>164331.93599999999</v>
      </c>
      <c r="H408" s="301">
        <f t="shared" si="79"/>
        <v>-0.37217705510388438</v>
      </c>
      <c r="I408" s="299"/>
    </row>
    <row r="409" spans="2:14" x14ac:dyDescent="0.25">
      <c r="B409" s="546">
        <v>42446</v>
      </c>
      <c r="C409" s="298">
        <v>9278</v>
      </c>
      <c r="D409" s="547">
        <v>17.704999999999998</v>
      </c>
      <c r="E409" s="299">
        <v>11.45</v>
      </c>
      <c r="F409" s="299">
        <f t="shared" si="77"/>
        <v>-58033.889999999992</v>
      </c>
      <c r="G409" s="299">
        <f t="shared" si="78"/>
        <v>164266.99</v>
      </c>
      <c r="H409" s="301">
        <f t="shared" si="79"/>
        <v>-0.353290031064671</v>
      </c>
      <c r="I409" s="299"/>
    </row>
    <row r="410" spans="2:14" x14ac:dyDescent="0.25">
      <c r="B410" s="546">
        <v>42447</v>
      </c>
      <c r="C410" s="298">
        <v>7928</v>
      </c>
      <c r="D410" s="547">
        <v>18.734999999999999</v>
      </c>
      <c r="E410" s="299">
        <v>11.63</v>
      </c>
      <c r="F410" s="299">
        <f t="shared" si="77"/>
        <v>-56328.439999999988</v>
      </c>
      <c r="G410" s="299">
        <f t="shared" si="78"/>
        <v>148531.07999999999</v>
      </c>
      <c r="H410" s="301">
        <f t="shared" si="79"/>
        <v>-0.37923672271150249</v>
      </c>
      <c r="I410" s="299"/>
    </row>
    <row r="411" spans="2:14" x14ac:dyDescent="0.25">
      <c r="B411" s="546">
        <v>42450</v>
      </c>
      <c r="C411" s="298">
        <v>9278</v>
      </c>
      <c r="D411" s="547">
        <v>17.670000000000002</v>
      </c>
      <c r="E411" s="299">
        <v>11.43</v>
      </c>
      <c r="F411" s="299">
        <f t="shared" si="77"/>
        <v>-57894.720000000016</v>
      </c>
      <c r="G411" s="299">
        <f t="shared" si="78"/>
        <v>163942.26</v>
      </c>
      <c r="H411" s="300">
        <f t="shared" si="79"/>
        <v>-0.35314091680814946</v>
      </c>
      <c r="I411" s="299"/>
    </row>
    <row r="412" spans="2:14" x14ac:dyDescent="0.25">
      <c r="B412" s="546">
        <v>42451</v>
      </c>
      <c r="C412" s="298">
        <v>9628</v>
      </c>
      <c r="D412" s="547">
        <v>17.428000000000001</v>
      </c>
      <c r="E412" s="299">
        <v>11.31</v>
      </c>
      <c r="F412" s="299">
        <f t="shared" si="77"/>
        <v>-58904.104000000007</v>
      </c>
      <c r="G412" s="299">
        <f t="shared" si="78"/>
        <v>167796.78400000001</v>
      </c>
      <c r="H412" s="300">
        <f t="shared" si="79"/>
        <v>-0.35104429653431263</v>
      </c>
      <c r="I412" s="299"/>
    </row>
    <row r="413" spans="2:14" x14ac:dyDescent="0.25">
      <c r="B413" s="546">
        <v>42453</v>
      </c>
      <c r="C413" s="298">
        <v>13278</v>
      </c>
      <c r="D413" s="547">
        <v>15.5565</v>
      </c>
      <c r="E413" s="299">
        <v>10.29</v>
      </c>
      <c r="F413" s="299">
        <f t="shared" ref="F413:F452" si="80">C413*(E413-D413)</f>
        <v>-69928.587000000014</v>
      </c>
      <c r="G413" s="299">
        <f t="shared" ref="G413:G452" si="81">IF(C413=0, 0,D413*C413)</f>
        <v>206559.20699999999</v>
      </c>
      <c r="H413" s="300">
        <f t="shared" si="79"/>
        <v>-0.33854016006171056</v>
      </c>
      <c r="I413" s="299"/>
      <c r="N413" s="29"/>
    </row>
    <row r="414" spans="2:14" ht="15" customHeight="1" x14ac:dyDescent="0.25">
      <c r="B414" s="546">
        <v>42459</v>
      </c>
      <c r="C414" s="298">
        <v>11278</v>
      </c>
      <c r="D414" s="547">
        <v>16.408899999999999</v>
      </c>
      <c r="E414" s="299">
        <v>10.53</v>
      </c>
      <c r="F414" s="299">
        <f t="shared" si="80"/>
        <v>-66302.234199999992</v>
      </c>
      <c r="G414" s="299">
        <f t="shared" si="81"/>
        <v>185059.5742</v>
      </c>
      <c r="H414" s="300">
        <f t="shared" si="79"/>
        <v>-0.35827508242478168</v>
      </c>
      <c r="I414" s="299"/>
    </row>
    <row r="415" spans="2:14" x14ac:dyDescent="0.25">
      <c r="B415" s="546">
        <v>42460</v>
      </c>
      <c r="C415" s="298">
        <v>9678</v>
      </c>
      <c r="D415" s="547">
        <v>17.311699999999998</v>
      </c>
      <c r="E415" s="299">
        <v>11.14</v>
      </c>
      <c r="F415" s="299">
        <f t="shared" si="80"/>
        <v>-59729.712599999977</v>
      </c>
      <c r="G415" s="299">
        <f t="shared" si="81"/>
        <v>167542.63259999998</v>
      </c>
      <c r="H415" s="300">
        <f t="shared" si="79"/>
        <v>-0.35650456049954643</v>
      </c>
      <c r="I415" s="299"/>
    </row>
    <row r="416" spans="2:14" x14ac:dyDescent="0.25">
      <c r="B416" s="546">
        <v>42461</v>
      </c>
      <c r="C416" s="298">
        <v>11678</v>
      </c>
      <c r="D416" s="547">
        <v>16.116</v>
      </c>
      <c r="E416" s="299">
        <v>10.53</v>
      </c>
      <c r="F416" s="299">
        <f t="shared" si="80"/>
        <v>-65233.308000000005</v>
      </c>
      <c r="G416" s="299">
        <f t="shared" si="81"/>
        <v>188202.64799999999</v>
      </c>
      <c r="H416" s="300">
        <f t="shared" si="79"/>
        <v>-0.34661206254653765</v>
      </c>
      <c r="I416" s="299"/>
    </row>
    <row r="417" spans="2:9" x14ac:dyDescent="0.25">
      <c r="B417" s="546">
        <v>42461</v>
      </c>
      <c r="C417" s="298">
        <v>9678</v>
      </c>
      <c r="D417" s="547">
        <v>17.266200000000001</v>
      </c>
      <c r="E417" s="299">
        <v>10.56</v>
      </c>
      <c r="F417" s="299">
        <f t="shared" si="80"/>
        <v>-64902.603600000009</v>
      </c>
      <c r="G417" s="299">
        <f t="shared" si="81"/>
        <v>167102.28360000002</v>
      </c>
      <c r="H417" s="300">
        <f t="shared" si="79"/>
        <v>-0.388400458699656</v>
      </c>
      <c r="I417" s="299"/>
    </row>
    <row r="418" spans="2:9" x14ac:dyDescent="0.25">
      <c r="B418" s="546">
        <v>42464</v>
      </c>
      <c r="C418" s="298">
        <v>9778</v>
      </c>
      <c r="D418" s="547">
        <v>17.196100000000001</v>
      </c>
      <c r="E418" s="299">
        <v>10.4</v>
      </c>
      <c r="F418" s="299">
        <f t="shared" si="80"/>
        <v>-66452.265800000008</v>
      </c>
      <c r="G418" s="299">
        <f t="shared" si="81"/>
        <v>168143.46580000001</v>
      </c>
      <c r="H418" s="300">
        <f t="shared" si="79"/>
        <v>-0.3952117049796175</v>
      </c>
      <c r="I418" s="299"/>
    </row>
    <row r="419" spans="2:9" x14ac:dyDescent="0.25">
      <c r="B419" s="546">
        <v>42465</v>
      </c>
      <c r="C419" s="298">
        <v>9678</v>
      </c>
      <c r="D419" s="547">
        <v>17.262699999999999</v>
      </c>
      <c r="E419" s="299">
        <v>10.63</v>
      </c>
      <c r="F419" s="299">
        <f t="shared" si="80"/>
        <v>-64191.270599999982</v>
      </c>
      <c r="G419" s="299">
        <f t="shared" si="81"/>
        <v>167068.4106</v>
      </c>
      <c r="H419" s="300">
        <f t="shared" si="79"/>
        <v>-0.38422147172806098</v>
      </c>
      <c r="I419" s="299"/>
    </row>
    <row r="420" spans="2:9" x14ac:dyDescent="0.25">
      <c r="B420" s="546">
        <v>42469</v>
      </c>
      <c r="C420" s="298">
        <v>8678</v>
      </c>
      <c r="D420" s="547">
        <v>17.895700000000001</v>
      </c>
      <c r="E420" s="299">
        <v>11.78</v>
      </c>
      <c r="F420" s="299">
        <f t="shared" si="80"/>
        <v>-53072.044600000016</v>
      </c>
      <c r="G420" s="299">
        <f t="shared" si="81"/>
        <v>155298.88460000002</v>
      </c>
      <c r="H420" s="300">
        <f t="shared" si="79"/>
        <v>-0.34174131215878684</v>
      </c>
      <c r="I420" s="299"/>
    </row>
    <row r="421" spans="2:9" x14ac:dyDescent="0.25">
      <c r="B421" s="546">
        <v>42471</v>
      </c>
      <c r="C421" s="298">
        <v>9678</v>
      </c>
      <c r="D421" s="547">
        <v>17.2514</v>
      </c>
      <c r="E421" s="299">
        <v>11.67</v>
      </c>
      <c r="F421" s="299">
        <f t="shared" si="80"/>
        <v>-54016.789200000007</v>
      </c>
      <c r="G421" s="299">
        <f t="shared" si="81"/>
        <v>166959.04920000001</v>
      </c>
      <c r="H421" s="300">
        <f t="shared" si="79"/>
        <v>-0.32353316252593994</v>
      </c>
      <c r="I421" s="299"/>
    </row>
    <row r="422" spans="2:9" x14ac:dyDescent="0.25">
      <c r="B422" s="546">
        <v>42472</v>
      </c>
      <c r="C422" s="298">
        <v>8288</v>
      </c>
      <c r="D422" s="547">
        <v>17.96</v>
      </c>
      <c r="E422" s="299">
        <v>13.05</v>
      </c>
      <c r="F422" s="299">
        <f t="shared" si="80"/>
        <v>-40694.080000000002</v>
      </c>
      <c r="G422" s="299">
        <f t="shared" si="81"/>
        <v>148852.48000000001</v>
      </c>
      <c r="H422" s="300">
        <f t="shared" si="79"/>
        <v>-0.27338530066815142</v>
      </c>
      <c r="I422" s="299"/>
    </row>
    <row r="423" spans="2:9" x14ac:dyDescent="0.25">
      <c r="B423" s="546">
        <v>42473</v>
      </c>
      <c r="C423" s="298">
        <v>9258</v>
      </c>
      <c r="D423" s="547">
        <v>17.415800000000001</v>
      </c>
      <c r="E423" s="299">
        <v>12.92</v>
      </c>
      <c r="F423" s="299">
        <f t="shared" si="80"/>
        <v>-41622.116400000006</v>
      </c>
      <c r="G423" s="299">
        <f t="shared" si="81"/>
        <v>161235.47640000001</v>
      </c>
      <c r="H423" s="300">
        <f t="shared" si="79"/>
        <v>-0.2581449029042594</v>
      </c>
      <c r="I423" s="299"/>
    </row>
    <row r="424" spans="2:9" ht="15" customHeight="1" x14ac:dyDescent="0.25">
      <c r="B424" s="546">
        <v>42474</v>
      </c>
      <c r="C424" s="298">
        <v>9678</v>
      </c>
      <c r="D424" s="547">
        <v>17.2135</v>
      </c>
      <c r="E424" s="299">
        <v>13.11</v>
      </c>
      <c r="F424" s="299">
        <f t="shared" si="80"/>
        <v>-39713.673000000003</v>
      </c>
      <c r="G424" s="299">
        <f t="shared" si="81"/>
        <v>166592.253</v>
      </c>
      <c r="H424" s="300">
        <f t="shared" si="79"/>
        <v>-0.23838847416272113</v>
      </c>
      <c r="I424" s="299"/>
    </row>
    <row r="425" spans="2:9" x14ac:dyDescent="0.25">
      <c r="B425" s="546">
        <v>42474</v>
      </c>
      <c r="C425" s="298">
        <v>9178</v>
      </c>
      <c r="D425" s="547">
        <v>17.433299999999999</v>
      </c>
      <c r="E425" s="299">
        <v>13.11</v>
      </c>
      <c r="F425" s="299">
        <f t="shared" si="80"/>
        <v>-39679.2474</v>
      </c>
      <c r="G425" s="299">
        <f t="shared" si="81"/>
        <v>160002.82739999998</v>
      </c>
      <c r="H425" s="300">
        <f t="shared" si="79"/>
        <v>-0.24799091394056202</v>
      </c>
      <c r="I425" s="299"/>
    </row>
    <row r="426" spans="2:9" x14ac:dyDescent="0.25">
      <c r="B426" s="546">
        <v>42475</v>
      </c>
      <c r="C426" s="298">
        <v>9678</v>
      </c>
      <c r="D426" s="547">
        <v>17.205100000000002</v>
      </c>
      <c r="E426" s="299">
        <v>13.01</v>
      </c>
      <c r="F426" s="299">
        <f t="shared" si="80"/>
        <v>-40600.177800000019</v>
      </c>
      <c r="G426" s="299">
        <f t="shared" si="81"/>
        <v>166510.9578</v>
      </c>
      <c r="H426" s="300">
        <f t="shared" si="79"/>
        <v>-0.24382886469709572</v>
      </c>
      <c r="I426" s="299"/>
    </row>
    <row r="427" spans="2:9" x14ac:dyDescent="0.25">
      <c r="B427" s="546">
        <v>42478</v>
      </c>
      <c r="C427" s="298">
        <v>9178</v>
      </c>
      <c r="D427" s="547">
        <v>17.412400000000002</v>
      </c>
      <c r="E427" s="299">
        <v>13.36</v>
      </c>
      <c r="F427" s="299">
        <f t="shared" si="80"/>
        <v>-37192.92720000002</v>
      </c>
      <c r="G427" s="299">
        <f t="shared" si="81"/>
        <v>159811.00720000002</v>
      </c>
      <c r="H427" s="300">
        <f t="shared" si="79"/>
        <v>-0.232730697663734</v>
      </c>
      <c r="I427" s="299"/>
    </row>
    <row r="428" spans="2:9" x14ac:dyDescent="0.25">
      <c r="B428" s="546">
        <v>42484</v>
      </c>
      <c r="C428" s="319">
        <v>9178</v>
      </c>
      <c r="D428" s="548">
        <v>17.412400000000002</v>
      </c>
      <c r="E428" s="299">
        <v>14.34</v>
      </c>
      <c r="F428" s="299">
        <f t="shared" si="80"/>
        <v>-28198.487200000018</v>
      </c>
      <c r="G428" s="299">
        <f t="shared" si="81"/>
        <v>159811.00720000002</v>
      </c>
      <c r="H428" s="300">
        <f t="shared" si="79"/>
        <v>-0.17644896740254082</v>
      </c>
      <c r="I428" s="299"/>
    </row>
    <row r="429" spans="2:9" x14ac:dyDescent="0.25">
      <c r="B429" s="546">
        <v>42485</v>
      </c>
      <c r="C429" s="319">
        <v>9678</v>
      </c>
      <c r="D429" s="548">
        <v>17.233499999999999</v>
      </c>
      <c r="E429" s="299">
        <v>13.83</v>
      </c>
      <c r="F429" s="299">
        <f t="shared" si="80"/>
        <v>-32939.072999999997</v>
      </c>
      <c r="G429" s="299">
        <f t="shared" si="81"/>
        <v>166785.81299999999</v>
      </c>
      <c r="H429" s="300">
        <f t="shared" si="79"/>
        <v>-0.19749325441726867</v>
      </c>
      <c r="I429" s="299"/>
    </row>
    <row r="430" spans="2:9" x14ac:dyDescent="0.25">
      <c r="B430" s="546">
        <v>42486</v>
      </c>
      <c r="C430" s="298">
        <v>9178</v>
      </c>
      <c r="D430" s="547">
        <v>17.390599999999999</v>
      </c>
      <c r="E430" s="299">
        <v>14.44</v>
      </c>
      <c r="F430" s="299">
        <f t="shared" si="80"/>
        <v>-27080.606799999998</v>
      </c>
      <c r="G430" s="299">
        <f t="shared" si="81"/>
        <v>159610.92679999999</v>
      </c>
      <c r="H430" s="301">
        <f t="shared" si="79"/>
        <v>-0.16966637148804525</v>
      </c>
      <c r="I430" s="299"/>
    </row>
    <row r="431" spans="2:9" ht="15" customHeight="1" x14ac:dyDescent="0.25">
      <c r="B431" s="546">
        <v>42487</v>
      </c>
      <c r="C431" s="298">
        <v>9178</v>
      </c>
      <c r="D431" s="547">
        <v>17.376300000000001</v>
      </c>
      <c r="E431" s="299">
        <v>14.84</v>
      </c>
      <c r="F431" s="299">
        <f t="shared" si="80"/>
        <v>-23278.161400000005</v>
      </c>
      <c r="G431" s="299">
        <f t="shared" si="81"/>
        <v>159479.6814</v>
      </c>
      <c r="H431" s="301">
        <f t="shared" si="79"/>
        <v>-0.14596317973331496</v>
      </c>
      <c r="I431" s="299"/>
    </row>
    <row r="432" spans="2:9" x14ac:dyDescent="0.25">
      <c r="B432" s="546">
        <v>42488</v>
      </c>
      <c r="C432" s="298">
        <v>9678</v>
      </c>
      <c r="D432" s="547">
        <v>17.2287</v>
      </c>
      <c r="E432" s="299">
        <v>14.35</v>
      </c>
      <c r="F432" s="299">
        <f t="shared" si="80"/>
        <v>-27860.058600000004</v>
      </c>
      <c r="G432" s="299">
        <f t="shared" si="81"/>
        <v>166739.35860000001</v>
      </c>
      <c r="H432" s="301">
        <f t="shared" si="79"/>
        <v>-0.16708747612994598</v>
      </c>
      <c r="I432" s="299"/>
    </row>
    <row r="433" spans="2:9" x14ac:dyDescent="0.25">
      <c r="B433" s="546">
        <v>42489</v>
      </c>
      <c r="C433" s="298">
        <v>9678</v>
      </c>
      <c r="D433" s="547">
        <v>17.179200000000002</v>
      </c>
      <c r="E433" s="299">
        <v>14.09</v>
      </c>
      <c r="F433" s="299">
        <f t="shared" si="80"/>
        <v>-29897.277600000016</v>
      </c>
      <c r="G433" s="299">
        <f t="shared" si="81"/>
        <v>166260.29760000002</v>
      </c>
      <c r="H433" s="301">
        <f t="shared" si="79"/>
        <v>-0.17982211045916</v>
      </c>
      <c r="I433" s="299"/>
    </row>
    <row r="434" spans="2:9" x14ac:dyDescent="0.25">
      <c r="B434" s="546">
        <v>42492</v>
      </c>
      <c r="C434" s="298">
        <v>9678</v>
      </c>
      <c r="D434" s="547">
        <v>17.136399999999998</v>
      </c>
      <c r="E434" s="299">
        <v>13.55</v>
      </c>
      <c r="F434" s="299">
        <f t="shared" si="80"/>
        <v>-34709.179199999977</v>
      </c>
      <c r="G434" s="299">
        <f t="shared" si="81"/>
        <v>165846.07919999998</v>
      </c>
      <c r="H434" s="301">
        <f t="shared" si="79"/>
        <v>-0.20928549753740563</v>
      </c>
      <c r="I434" s="299"/>
    </row>
    <row r="435" spans="2:9" x14ac:dyDescent="0.25">
      <c r="B435" s="546">
        <v>42493</v>
      </c>
      <c r="C435" s="298">
        <v>9678</v>
      </c>
      <c r="D435" s="547">
        <v>17.1221</v>
      </c>
      <c r="E435" s="299">
        <v>12.79</v>
      </c>
      <c r="F435" s="299">
        <f t="shared" si="80"/>
        <v>-41926.063800000004</v>
      </c>
      <c r="G435" s="299">
        <f t="shared" si="81"/>
        <v>165707.6838</v>
      </c>
      <c r="H435" s="301">
        <f t="shared" si="79"/>
        <v>-0.25301218892542388</v>
      </c>
      <c r="I435" s="299"/>
    </row>
    <row r="436" spans="2:9" x14ac:dyDescent="0.25">
      <c r="B436" s="546">
        <v>42494</v>
      </c>
      <c r="C436" s="298">
        <v>11678</v>
      </c>
      <c r="D436" s="547">
        <v>16.316800000000001</v>
      </c>
      <c r="E436" s="299">
        <v>12.17</v>
      </c>
      <c r="F436" s="299">
        <f t="shared" si="80"/>
        <v>-48426.330400000006</v>
      </c>
      <c r="G436" s="299">
        <f t="shared" si="81"/>
        <v>190547.59040000002</v>
      </c>
      <c r="H436" s="301">
        <f t="shared" si="79"/>
        <v>-0.25414296920964896</v>
      </c>
      <c r="I436" s="299"/>
    </row>
    <row r="437" spans="2:9" ht="15" customHeight="1" x14ac:dyDescent="0.25">
      <c r="B437" s="546">
        <v>42495</v>
      </c>
      <c r="C437" s="298">
        <v>9678</v>
      </c>
      <c r="D437" s="547">
        <v>17.0684</v>
      </c>
      <c r="E437" s="299">
        <v>12.07</v>
      </c>
      <c r="F437" s="299">
        <f t="shared" si="80"/>
        <v>-48374.515200000002</v>
      </c>
      <c r="G437" s="299">
        <f t="shared" si="81"/>
        <v>165187.97520000002</v>
      </c>
      <c r="H437" s="300">
        <f t="shared" si="79"/>
        <v>-0.29284525790349419</v>
      </c>
      <c r="I437" s="299"/>
    </row>
    <row r="438" spans="2:9" x14ac:dyDescent="0.25">
      <c r="B438" s="546">
        <v>42499</v>
      </c>
      <c r="C438" s="298">
        <v>10678</v>
      </c>
      <c r="D438" s="547">
        <v>16.537600000000001</v>
      </c>
      <c r="E438" s="299">
        <v>11.44</v>
      </c>
      <c r="F438" s="299">
        <f t="shared" si="80"/>
        <v>-54432.172800000015</v>
      </c>
      <c r="G438" s="299">
        <f t="shared" si="81"/>
        <v>176588.49280000001</v>
      </c>
      <c r="H438" s="300">
        <f t="shared" si="79"/>
        <v>-0.30824303405572762</v>
      </c>
      <c r="I438" s="299"/>
    </row>
    <row r="439" spans="2:9" x14ac:dyDescent="0.25">
      <c r="B439" s="546">
        <v>42500</v>
      </c>
      <c r="C439" s="298">
        <v>9678</v>
      </c>
      <c r="D439" s="547">
        <v>17.042100000000001</v>
      </c>
      <c r="E439" s="299">
        <v>11.94</v>
      </c>
      <c r="F439" s="299">
        <f t="shared" si="80"/>
        <v>-49378.123800000016</v>
      </c>
      <c r="G439" s="299">
        <f t="shared" si="81"/>
        <v>164933.44380000001</v>
      </c>
      <c r="H439" s="300">
        <f t="shared" si="79"/>
        <v>-0.2993821184009014</v>
      </c>
      <c r="I439" s="299"/>
    </row>
    <row r="440" spans="2:9" x14ac:dyDescent="0.25">
      <c r="B440" s="546">
        <v>42502</v>
      </c>
      <c r="C440" s="298">
        <v>10678</v>
      </c>
      <c r="D440" s="547">
        <v>16.601800000000001</v>
      </c>
      <c r="E440" s="299">
        <v>12.33</v>
      </c>
      <c r="F440" s="299">
        <f t="shared" si="80"/>
        <v>-45614.280400000011</v>
      </c>
      <c r="G440" s="299">
        <f t="shared" si="81"/>
        <v>177274.02040000001</v>
      </c>
      <c r="H440" s="300">
        <f t="shared" si="79"/>
        <v>-0.25730944837306802</v>
      </c>
      <c r="I440" s="299"/>
    </row>
    <row r="441" spans="2:9" x14ac:dyDescent="0.25">
      <c r="B441" s="546">
        <v>42502</v>
      </c>
      <c r="C441" s="298">
        <v>9678</v>
      </c>
      <c r="D441" s="547">
        <v>17.0334</v>
      </c>
      <c r="E441" s="299">
        <v>12.33</v>
      </c>
      <c r="F441" s="299">
        <f t="shared" si="80"/>
        <v>-45519.5052</v>
      </c>
      <c r="G441" s="299">
        <f t="shared" si="81"/>
        <v>164849.2452</v>
      </c>
      <c r="H441" s="300">
        <f t="shared" si="79"/>
        <v>-0.27612807777660364</v>
      </c>
      <c r="I441" s="299"/>
    </row>
    <row r="442" spans="2:9" x14ac:dyDescent="0.25">
      <c r="B442" s="546">
        <v>42503</v>
      </c>
      <c r="C442" s="298">
        <v>9678</v>
      </c>
      <c r="D442" s="547">
        <v>17.029299999999999</v>
      </c>
      <c r="E442" s="299">
        <v>12.3</v>
      </c>
      <c r="F442" s="299">
        <f t="shared" si="80"/>
        <v>-45770.165399999983</v>
      </c>
      <c r="G442" s="299">
        <f t="shared" si="81"/>
        <v>164809.56539999999</v>
      </c>
      <c r="H442" s="300">
        <f t="shared" si="79"/>
        <v>-0.27771546687180321</v>
      </c>
      <c r="I442" s="299"/>
    </row>
    <row r="443" spans="2:9" x14ac:dyDescent="0.25">
      <c r="B443" s="546">
        <v>42506</v>
      </c>
      <c r="C443" s="298">
        <v>9678</v>
      </c>
      <c r="D443" s="547">
        <v>17.027699999999999</v>
      </c>
      <c r="E443" s="299">
        <v>12.78</v>
      </c>
      <c r="F443" s="299">
        <f t="shared" si="80"/>
        <v>-41109.240599999997</v>
      </c>
      <c r="G443" s="299">
        <f t="shared" si="81"/>
        <v>164794.08059999999</v>
      </c>
      <c r="H443" s="300">
        <f t="shared" si="79"/>
        <v>-0.24945823569830336</v>
      </c>
      <c r="I443" s="299"/>
    </row>
    <row r="444" spans="2:9" x14ac:dyDescent="0.25">
      <c r="B444" s="546">
        <v>42513</v>
      </c>
      <c r="C444" s="298">
        <v>9178</v>
      </c>
      <c r="D444" s="547">
        <v>17.244399999999999</v>
      </c>
      <c r="E444" s="299">
        <v>13.19</v>
      </c>
      <c r="F444" s="299">
        <f t="shared" si="80"/>
        <v>-37211.283199999991</v>
      </c>
      <c r="G444" s="299">
        <f t="shared" si="81"/>
        <v>158269.10319999998</v>
      </c>
      <c r="H444" s="300">
        <f t="shared" si="79"/>
        <v>-0.23511400802579385</v>
      </c>
      <c r="I444" s="299"/>
    </row>
    <row r="445" spans="2:9" x14ac:dyDescent="0.25">
      <c r="B445" s="546">
        <v>42514</v>
      </c>
      <c r="C445" s="298">
        <v>9678</v>
      </c>
      <c r="D445" s="547">
        <v>17.026</v>
      </c>
      <c r="E445" s="299">
        <v>13.02</v>
      </c>
      <c r="F445" s="299">
        <f t="shared" si="80"/>
        <v>-38770.067999999999</v>
      </c>
      <c r="G445" s="299">
        <f t="shared" si="81"/>
        <v>164777.628</v>
      </c>
      <c r="H445" s="300">
        <f t="shared" si="79"/>
        <v>-0.23528720779983556</v>
      </c>
      <c r="I445" s="299"/>
    </row>
    <row r="446" spans="2:9" x14ac:dyDescent="0.25">
      <c r="B446" s="546">
        <v>42515</v>
      </c>
      <c r="C446" s="298">
        <v>9178</v>
      </c>
      <c r="D446" s="547">
        <v>17.206800000000001</v>
      </c>
      <c r="E446" s="299">
        <v>13.54</v>
      </c>
      <c r="F446" s="299">
        <f t="shared" si="80"/>
        <v>-33653.890400000018</v>
      </c>
      <c r="G446" s="299">
        <f t="shared" si="81"/>
        <v>157924.0104</v>
      </c>
      <c r="H446" s="300">
        <f t="shared" si="79"/>
        <v>-0.21310179696399109</v>
      </c>
      <c r="I446" s="299"/>
    </row>
    <row r="447" spans="2:9" x14ac:dyDescent="0.25">
      <c r="B447" s="546">
        <v>42516</v>
      </c>
      <c r="C447" s="298">
        <v>9678</v>
      </c>
      <c r="D447" s="547">
        <v>17.003799999999998</v>
      </c>
      <c r="E447" s="299">
        <v>13.17</v>
      </c>
      <c r="F447" s="299">
        <f t="shared" si="80"/>
        <v>-37103.516399999986</v>
      </c>
      <c r="G447" s="299">
        <f t="shared" si="81"/>
        <v>164562.77639999997</v>
      </c>
      <c r="H447" s="300">
        <f t="shared" si="79"/>
        <v>-0.22546724849739463</v>
      </c>
      <c r="I447" s="299"/>
    </row>
    <row r="448" spans="2:9" x14ac:dyDescent="0.25">
      <c r="B448" s="546">
        <v>42517</v>
      </c>
      <c r="C448" s="298">
        <v>9678</v>
      </c>
      <c r="D448" s="547">
        <v>16.999700000000001</v>
      </c>
      <c r="E448" s="299">
        <v>12.9</v>
      </c>
      <c r="F448" s="299">
        <f t="shared" si="80"/>
        <v>-39676.8966</v>
      </c>
      <c r="G448" s="299">
        <f t="shared" si="81"/>
        <v>164523.09660000002</v>
      </c>
      <c r="H448" s="300">
        <f t="shared" si="79"/>
        <v>-0.2411630793484591</v>
      </c>
      <c r="I448" s="299"/>
    </row>
    <row r="449" spans="2:9" x14ac:dyDescent="0.25">
      <c r="B449" s="546">
        <v>42525</v>
      </c>
      <c r="C449" s="298">
        <v>9678</v>
      </c>
      <c r="D449" s="547">
        <v>16.9956</v>
      </c>
      <c r="E449" s="299">
        <v>13.32</v>
      </c>
      <c r="F449" s="299">
        <f t="shared" si="80"/>
        <v>-35572.456799999993</v>
      </c>
      <c r="G449" s="299">
        <f t="shared" si="81"/>
        <v>164483.41680000001</v>
      </c>
      <c r="H449" s="300">
        <f t="shared" si="79"/>
        <v>-0.21626773988561743</v>
      </c>
      <c r="I449" s="299"/>
    </row>
    <row r="450" spans="2:9" x14ac:dyDescent="0.25">
      <c r="B450" s="546">
        <v>42527</v>
      </c>
      <c r="C450" s="298">
        <v>8178</v>
      </c>
      <c r="D450" s="547">
        <v>17.568999999999999</v>
      </c>
      <c r="E450" s="299">
        <v>13.96</v>
      </c>
      <c r="F450" s="299">
        <f t="shared" si="80"/>
        <v>-29514.401999999984</v>
      </c>
      <c r="G450" s="299">
        <f t="shared" si="81"/>
        <v>143679.28200000001</v>
      </c>
      <c r="H450" s="300">
        <f t="shared" si="79"/>
        <v>-0.20541863509590746</v>
      </c>
      <c r="I450" s="299"/>
    </row>
    <row r="451" spans="2:9" x14ac:dyDescent="0.25">
      <c r="B451" s="546">
        <v>42528</v>
      </c>
      <c r="C451" s="298">
        <v>7678</v>
      </c>
      <c r="D451" s="547">
        <v>17.759599999999999</v>
      </c>
      <c r="E451" s="299">
        <v>14.62</v>
      </c>
      <c r="F451" s="299">
        <f t="shared" si="80"/>
        <v>-24105.848799999996</v>
      </c>
      <c r="G451" s="299">
        <f t="shared" si="81"/>
        <v>136358.20879999999</v>
      </c>
      <c r="H451" s="300">
        <f t="shared" si="79"/>
        <v>-0.17678326088425414</v>
      </c>
      <c r="I451" s="299"/>
    </row>
    <row r="452" spans="2:9" x14ac:dyDescent="0.25">
      <c r="B452" s="546">
        <v>42529</v>
      </c>
      <c r="C452" s="298">
        <v>8178</v>
      </c>
      <c r="D452" s="547">
        <v>17.5654</v>
      </c>
      <c r="E452" s="299">
        <v>14.53</v>
      </c>
      <c r="F452" s="299">
        <f t="shared" si="80"/>
        <v>-24823.50120000001</v>
      </c>
      <c r="G452" s="299">
        <f t="shared" si="81"/>
        <v>143649.8412</v>
      </c>
      <c r="H452" s="300">
        <f t="shared" si="79"/>
        <v>-0.17280562924840887</v>
      </c>
      <c r="I452" s="299"/>
    </row>
    <row r="453" spans="2:9" x14ac:dyDescent="0.25">
      <c r="B453" s="546">
        <v>42531</v>
      </c>
      <c r="C453" s="298">
        <v>8978</v>
      </c>
      <c r="D453" s="547">
        <v>17.1751</v>
      </c>
      <c r="E453" s="299">
        <v>13.42</v>
      </c>
      <c r="F453" s="299">
        <f t="shared" ref="F453:F461" si="82">C453*(E453-D453)</f>
        <v>-33713.287800000006</v>
      </c>
      <c r="G453" s="299">
        <f t="shared" ref="G453:G461" si="83">IF(C453=0, 0,D453*C453)</f>
        <v>154198.0478</v>
      </c>
      <c r="H453" s="300">
        <f t="shared" ref="H453:H461" si="84">IF(C453=0, D453, (E453-D453)/D453)</f>
        <v>-0.21863628159370255</v>
      </c>
      <c r="I453" s="299"/>
    </row>
    <row r="454" spans="2:9" x14ac:dyDescent="0.25">
      <c r="B454" s="546">
        <v>42531</v>
      </c>
      <c r="C454" s="319">
        <v>9278</v>
      </c>
      <c r="D454" s="548">
        <v>17.1052</v>
      </c>
      <c r="E454" s="299">
        <v>13.42</v>
      </c>
      <c r="F454" s="299">
        <f t="shared" si="82"/>
        <v>-34191.285600000003</v>
      </c>
      <c r="G454" s="299">
        <f t="shared" si="83"/>
        <v>158702.04560000001</v>
      </c>
      <c r="H454" s="300">
        <f t="shared" si="84"/>
        <v>-0.21544325702125669</v>
      </c>
      <c r="I454" s="299"/>
    </row>
    <row r="455" spans="2:9" x14ac:dyDescent="0.25">
      <c r="B455" s="546">
        <v>42532</v>
      </c>
      <c r="C455" s="298">
        <v>9278</v>
      </c>
      <c r="D455" s="547">
        <v>17.053000000000001</v>
      </c>
      <c r="E455" s="299">
        <v>13.42</v>
      </c>
      <c r="F455" s="299">
        <f t="shared" si="82"/>
        <v>-33706.974000000009</v>
      </c>
      <c r="G455" s="299">
        <f t="shared" si="83"/>
        <v>158217.734</v>
      </c>
      <c r="H455" s="300">
        <f t="shared" si="84"/>
        <v>-0.21304169354365804</v>
      </c>
      <c r="I455" s="299" t="s">
        <v>181</v>
      </c>
    </row>
    <row r="456" spans="2:9" x14ac:dyDescent="0.25">
      <c r="B456" s="546">
        <v>42535</v>
      </c>
      <c r="C456" s="298">
        <v>9678</v>
      </c>
      <c r="D456" s="547">
        <v>16.879300000000001</v>
      </c>
      <c r="E456" s="299">
        <v>13.23</v>
      </c>
      <c r="F456" s="299">
        <f t="shared" si="82"/>
        <v>-35317.9254</v>
      </c>
      <c r="G456" s="299">
        <f t="shared" si="83"/>
        <v>163357.86540000001</v>
      </c>
      <c r="H456" s="300">
        <f t="shared" si="84"/>
        <v>-0.21619972392220058</v>
      </c>
      <c r="I456" s="299" t="s">
        <v>213</v>
      </c>
    </row>
    <row r="457" spans="2:9" x14ac:dyDescent="0.25">
      <c r="B457" s="546">
        <v>42536</v>
      </c>
      <c r="C457" s="298">
        <v>9278</v>
      </c>
      <c r="D457" s="547">
        <v>17.027999999999999</v>
      </c>
      <c r="E457" s="299">
        <v>13.06</v>
      </c>
      <c r="F457" s="299">
        <f t="shared" si="82"/>
        <v>-36815.103999999985</v>
      </c>
      <c r="G457" s="299">
        <f t="shared" si="83"/>
        <v>157985.78399999999</v>
      </c>
      <c r="H457" s="300">
        <f t="shared" si="84"/>
        <v>-0.23302795395818643</v>
      </c>
      <c r="I457" s="299"/>
    </row>
    <row r="458" spans="2:9" ht="15" customHeight="1" x14ac:dyDescent="0.25">
      <c r="B458" s="546">
        <v>42537</v>
      </c>
      <c r="C458" s="319">
        <v>9278</v>
      </c>
      <c r="D458" s="548">
        <v>17.0168</v>
      </c>
      <c r="E458" s="299">
        <v>12.67</v>
      </c>
      <c r="F458" s="299">
        <f t="shared" si="82"/>
        <v>-40329.610399999998</v>
      </c>
      <c r="G458" s="299">
        <f t="shared" si="83"/>
        <v>157881.87039999999</v>
      </c>
      <c r="H458" s="300">
        <f t="shared" si="84"/>
        <v>-0.25544168116214566</v>
      </c>
      <c r="I458" s="299"/>
    </row>
    <row r="459" spans="2:9" x14ac:dyDescent="0.25">
      <c r="B459" s="546">
        <v>42538</v>
      </c>
      <c r="C459" s="319">
        <v>9278</v>
      </c>
      <c r="D459" s="548">
        <v>17.0061</v>
      </c>
      <c r="E459" s="299">
        <v>13.16</v>
      </c>
      <c r="F459" s="299">
        <f t="shared" si="82"/>
        <v>-35684.1158</v>
      </c>
      <c r="G459" s="299">
        <f t="shared" si="83"/>
        <v>157782.59580000001</v>
      </c>
      <c r="H459" s="300">
        <f t="shared" si="84"/>
        <v>-0.2261600249322302</v>
      </c>
      <c r="I459" s="299"/>
    </row>
    <row r="460" spans="2:9" x14ac:dyDescent="0.25">
      <c r="B460" s="546">
        <v>42541</v>
      </c>
      <c r="C460" s="298">
        <v>7678</v>
      </c>
      <c r="D460" s="547">
        <v>17.568000000000001</v>
      </c>
      <c r="E460" s="299">
        <v>14.48</v>
      </c>
      <c r="F460" s="299">
        <f t="shared" si="82"/>
        <v>-23709.664000000008</v>
      </c>
      <c r="G460" s="299">
        <f t="shared" si="83"/>
        <v>134887.10400000002</v>
      </c>
      <c r="H460" s="301">
        <f t="shared" si="84"/>
        <v>-0.17577413479052828</v>
      </c>
      <c r="I460" s="299"/>
    </row>
    <row r="461" spans="2:9" x14ac:dyDescent="0.25">
      <c r="B461" s="546">
        <v>42542</v>
      </c>
      <c r="C461" s="298">
        <v>6800</v>
      </c>
      <c r="D461" s="547">
        <v>17.892099999999999</v>
      </c>
      <c r="E461" s="299">
        <v>15.09</v>
      </c>
      <c r="F461" s="299">
        <f t="shared" si="82"/>
        <v>-19054.279999999995</v>
      </c>
      <c r="G461" s="299">
        <f t="shared" si="83"/>
        <v>121666.28</v>
      </c>
      <c r="H461" s="301">
        <f t="shared" si="84"/>
        <v>-0.15661101827063337</v>
      </c>
      <c r="I461" s="299"/>
    </row>
    <row r="462" spans="2:9" x14ac:dyDescent="0.25">
      <c r="B462" s="546">
        <v>42543</v>
      </c>
      <c r="C462" s="298">
        <v>7300</v>
      </c>
      <c r="D462" s="547">
        <v>17.6769</v>
      </c>
      <c r="E462" s="299">
        <v>14.75</v>
      </c>
      <c r="F462" s="299">
        <f t="shared" ref="F462:F470" si="85">C462*(E462-D462)</f>
        <v>-21366.37</v>
      </c>
      <c r="G462" s="299">
        <f t="shared" ref="G462:G470" si="86">IF(C462=0, 0,D462*C462)</f>
        <v>129041.37</v>
      </c>
      <c r="H462" s="301">
        <f t="shared" ref="H462:H470" si="87">IF(C462=0, D462, (E462-D462)/D462)</f>
        <v>-0.16557767481854849</v>
      </c>
      <c r="I462" s="299"/>
    </row>
    <row r="463" spans="2:9" x14ac:dyDescent="0.25">
      <c r="B463" s="546">
        <v>42544</v>
      </c>
      <c r="C463" s="298">
        <v>6800</v>
      </c>
      <c r="D463" s="547">
        <v>17.856100000000001</v>
      </c>
      <c r="E463" s="299">
        <v>15.27</v>
      </c>
      <c r="F463" s="299">
        <f t="shared" si="85"/>
        <v>-17585.480000000014</v>
      </c>
      <c r="G463" s="299">
        <f t="shared" si="86"/>
        <v>121421.48000000001</v>
      </c>
      <c r="H463" s="301">
        <f t="shared" si="87"/>
        <v>-0.1448300580753917</v>
      </c>
      <c r="I463" s="299"/>
    </row>
    <row r="464" spans="2:9" x14ac:dyDescent="0.25">
      <c r="B464" s="546">
        <v>42545</v>
      </c>
      <c r="C464" s="298">
        <v>7678</v>
      </c>
      <c r="D464" s="547">
        <v>17.462</v>
      </c>
      <c r="E464" s="299">
        <v>14.41</v>
      </c>
      <c r="F464" s="299">
        <f t="shared" si="85"/>
        <v>-23433.255999999998</v>
      </c>
      <c r="G464" s="299">
        <f t="shared" si="86"/>
        <v>134073.236</v>
      </c>
      <c r="H464" s="301">
        <f t="shared" si="87"/>
        <v>-0.17477952124613444</v>
      </c>
      <c r="I464" s="299"/>
    </row>
    <row r="465" spans="2:9" x14ac:dyDescent="0.25">
      <c r="B465" s="546">
        <v>42545</v>
      </c>
      <c r="C465" s="298">
        <v>8013</v>
      </c>
      <c r="D465" s="547">
        <v>17.32</v>
      </c>
      <c r="E465" s="299">
        <v>14.68</v>
      </c>
      <c r="F465" s="299">
        <f t="shared" si="85"/>
        <v>-21154.320000000003</v>
      </c>
      <c r="G465" s="299">
        <f t="shared" si="86"/>
        <v>138785.16</v>
      </c>
      <c r="H465" s="301">
        <f t="shared" si="87"/>
        <v>-0.15242494226327949</v>
      </c>
      <c r="I465" s="299"/>
    </row>
    <row r="466" spans="2:9" x14ac:dyDescent="0.25">
      <c r="B466" s="546">
        <v>42548</v>
      </c>
      <c r="C466" s="298">
        <v>8978</v>
      </c>
      <c r="D466" s="547">
        <v>16.943300000000001</v>
      </c>
      <c r="E466" s="299">
        <v>13.66</v>
      </c>
      <c r="F466" s="299">
        <f t="shared" si="85"/>
        <v>-29477.467400000005</v>
      </c>
      <c r="G466" s="299">
        <f t="shared" si="86"/>
        <v>152116.9474</v>
      </c>
      <c r="H466" s="301">
        <f t="shared" si="87"/>
        <v>-0.19378161279089673</v>
      </c>
      <c r="I466" s="299"/>
    </row>
    <row r="467" spans="2:9" x14ac:dyDescent="0.25">
      <c r="B467" s="546">
        <v>42548</v>
      </c>
      <c r="C467" s="298">
        <v>9278</v>
      </c>
      <c r="D467" s="547">
        <v>16.834599999999998</v>
      </c>
      <c r="E467" s="299">
        <v>13.66</v>
      </c>
      <c r="F467" s="299">
        <f t="shared" si="85"/>
        <v>-29453.938799999982</v>
      </c>
      <c r="G467" s="299">
        <f t="shared" si="86"/>
        <v>156191.41879999998</v>
      </c>
      <c r="H467" s="300">
        <f t="shared" si="87"/>
        <v>-0.18857590913951019</v>
      </c>
      <c r="I467" s="299"/>
    </row>
    <row r="468" spans="2:9" x14ac:dyDescent="0.25">
      <c r="B468" s="546">
        <v>42549</v>
      </c>
      <c r="C468" s="298">
        <v>8178</v>
      </c>
      <c r="D468" s="547">
        <v>17.124400000000001</v>
      </c>
      <c r="E468" s="299">
        <v>14.78</v>
      </c>
      <c r="F468" s="299">
        <f t="shared" si="85"/>
        <v>-19172.503200000017</v>
      </c>
      <c r="G468" s="299">
        <f t="shared" si="86"/>
        <v>140043.3432</v>
      </c>
      <c r="H468" s="300">
        <f t="shared" si="87"/>
        <v>-0.13690406671182651</v>
      </c>
      <c r="I468" s="299">
        <v>17</v>
      </c>
    </row>
    <row r="469" spans="2:9" x14ac:dyDescent="0.25">
      <c r="B469" s="546">
        <v>42552</v>
      </c>
      <c r="C469" s="298">
        <v>7678</v>
      </c>
      <c r="D469" s="547">
        <v>17.2315</v>
      </c>
      <c r="E469" s="299">
        <v>15.48</v>
      </c>
      <c r="F469" s="299">
        <f t="shared" si="85"/>
        <v>-13448.017</v>
      </c>
      <c r="G469" s="299">
        <f t="shared" si="86"/>
        <v>132303.45699999999</v>
      </c>
      <c r="H469" s="300">
        <f t="shared" si="87"/>
        <v>-0.1016452427240809</v>
      </c>
      <c r="I469" s="299">
        <v>17</v>
      </c>
    </row>
    <row r="470" spans="2:9" x14ac:dyDescent="0.25">
      <c r="B470" s="546">
        <v>42552</v>
      </c>
      <c r="C470" s="298">
        <v>7300</v>
      </c>
      <c r="D470" s="547">
        <v>17.313400000000001</v>
      </c>
      <c r="E470" s="299">
        <v>15.65</v>
      </c>
      <c r="F470" s="299">
        <f t="shared" si="85"/>
        <v>-12142.820000000009</v>
      </c>
      <c r="G470" s="299">
        <f t="shared" si="86"/>
        <v>126387.82</v>
      </c>
      <c r="H470" s="300">
        <f t="shared" si="87"/>
        <v>-9.6075871868032903E-2</v>
      </c>
      <c r="I470" s="299"/>
    </row>
    <row r="471" spans="2:9" x14ac:dyDescent="0.25">
      <c r="B471" s="546">
        <v>42552</v>
      </c>
      <c r="C471" s="298">
        <v>6800</v>
      </c>
      <c r="D471" s="547">
        <v>17.446100000000001</v>
      </c>
      <c r="E471" s="299">
        <v>15.7</v>
      </c>
      <c r="F471" s="299">
        <f t="shared" ref="F471:F492" si="88">C471*(E471-D471)</f>
        <v>-11873.480000000014</v>
      </c>
      <c r="G471" s="299">
        <f t="shared" ref="G471:G492" si="89">IF(C471=0, 0,D471*C471)</f>
        <v>118633.48000000001</v>
      </c>
      <c r="H471" s="300">
        <f t="shared" ref="H471:H492" si="90">IF(C471=0, D471, (E471-D471)/D471)</f>
        <v>-0.10008540590733757</v>
      </c>
      <c r="I471" s="299"/>
    </row>
    <row r="472" spans="2:9" x14ac:dyDescent="0.25">
      <c r="B472" s="546">
        <v>42552</v>
      </c>
      <c r="C472" s="298">
        <v>6000</v>
      </c>
      <c r="D472" s="547">
        <v>17.668199999999999</v>
      </c>
      <c r="E472" s="299">
        <v>15.68</v>
      </c>
      <c r="F472" s="299">
        <f t="shared" si="88"/>
        <v>-11929.199999999995</v>
      </c>
      <c r="G472" s="299">
        <f t="shared" si="89"/>
        <v>106009.2</v>
      </c>
      <c r="H472" s="300">
        <f t="shared" si="90"/>
        <v>-0.11252985589929926</v>
      </c>
      <c r="I472" s="299"/>
    </row>
    <row r="473" spans="2:9" x14ac:dyDescent="0.25">
      <c r="B473" s="546">
        <v>42556</v>
      </c>
      <c r="C473" s="298">
        <v>8178</v>
      </c>
      <c r="D473" s="547">
        <v>16.978899999999999</v>
      </c>
      <c r="E473" s="299">
        <v>14.72</v>
      </c>
      <c r="F473" s="299">
        <f t="shared" si="88"/>
        <v>-18473.284199999991</v>
      </c>
      <c r="G473" s="299">
        <f t="shared" si="89"/>
        <v>138853.4442</v>
      </c>
      <c r="H473" s="300">
        <f t="shared" si="90"/>
        <v>-0.13304159869013887</v>
      </c>
      <c r="I473" s="299">
        <v>16.75</v>
      </c>
    </row>
    <row r="474" spans="2:9" x14ac:dyDescent="0.25">
      <c r="B474" s="546">
        <v>42556</v>
      </c>
      <c r="C474" s="298">
        <v>8678</v>
      </c>
      <c r="D474" s="547">
        <v>16.843</v>
      </c>
      <c r="E474" s="299">
        <v>14.72</v>
      </c>
      <c r="F474" s="299">
        <f t="shared" si="88"/>
        <v>-18423.393999999993</v>
      </c>
      <c r="G474" s="299">
        <f t="shared" si="89"/>
        <v>146163.554</v>
      </c>
      <c r="H474" s="300">
        <f t="shared" si="90"/>
        <v>-0.12604642878347083</v>
      </c>
      <c r="I474" s="299"/>
    </row>
    <row r="475" spans="2:9" x14ac:dyDescent="0.25">
      <c r="B475" s="546">
        <v>42557</v>
      </c>
      <c r="C475" s="298">
        <v>8178</v>
      </c>
      <c r="D475" s="547">
        <v>16.960599999999999</v>
      </c>
      <c r="E475" s="299">
        <v>14.84</v>
      </c>
      <c r="F475" s="299">
        <f t="shared" si="88"/>
        <v>-17342.266799999998</v>
      </c>
      <c r="G475" s="299">
        <f t="shared" si="89"/>
        <v>138703.7868</v>
      </c>
      <c r="H475" s="300">
        <f t="shared" si="90"/>
        <v>-0.12503095409360515</v>
      </c>
      <c r="I475" s="299">
        <v>16.75</v>
      </c>
    </row>
    <row r="476" spans="2:9" x14ac:dyDescent="0.25">
      <c r="B476" s="546">
        <v>42557</v>
      </c>
      <c r="C476" s="298">
        <v>8678</v>
      </c>
      <c r="D476" s="547">
        <v>16.835000000000001</v>
      </c>
      <c r="E476" s="299">
        <v>14.84</v>
      </c>
      <c r="F476" s="299">
        <f t="shared" si="88"/>
        <v>-17312.610000000008</v>
      </c>
      <c r="G476" s="299">
        <f t="shared" si="89"/>
        <v>146094.13</v>
      </c>
      <c r="H476" s="300">
        <f t="shared" si="90"/>
        <v>-0.11850311850311855</v>
      </c>
      <c r="I476" s="299"/>
    </row>
    <row r="477" spans="2:9" x14ac:dyDescent="0.25">
      <c r="B477" s="546">
        <v>42559</v>
      </c>
      <c r="C477" s="298">
        <v>8678</v>
      </c>
      <c r="D477" s="547">
        <v>16.835000000000001</v>
      </c>
      <c r="E477" s="299">
        <v>14.92</v>
      </c>
      <c r="F477" s="299">
        <f t="shared" si="88"/>
        <v>-16618.370000000006</v>
      </c>
      <c r="G477" s="299">
        <f t="shared" si="89"/>
        <v>146094.13</v>
      </c>
      <c r="H477" s="300">
        <f t="shared" si="90"/>
        <v>-0.1137511137511138</v>
      </c>
      <c r="I477" s="299"/>
    </row>
    <row r="478" spans="2:9" ht="15" customHeight="1" x14ac:dyDescent="0.25">
      <c r="B478" s="546">
        <v>42562</v>
      </c>
      <c r="C478" s="298">
        <v>8678</v>
      </c>
      <c r="D478" s="547">
        <v>16.835000000000001</v>
      </c>
      <c r="E478" s="299">
        <v>14.69</v>
      </c>
      <c r="F478" s="299">
        <f t="shared" si="88"/>
        <v>-18614.310000000012</v>
      </c>
      <c r="G478" s="299">
        <f t="shared" si="89"/>
        <v>146094.13</v>
      </c>
      <c r="H478" s="300">
        <f t="shared" si="90"/>
        <v>-0.12741312741312749</v>
      </c>
      <c r="I478" s="299"/>
    </row>
    <row r="479" spans="2:9" x14ac:dyDescent="0.25">
      <c r="B479" s="546">
        <v>42563</v>
      </c>
      <c r="C479" s="298">
        <v>8678</v>
      </c>
      <c r="D479" s="547">
        <v>16.835000000000001</v>
      </c>
      <c r="E479" s="299">
        <v>15.6</v>
      </c>
      <c r="F479" s="299">
        <f t="shared" si="88"/>
        <v>-10717.330000000011</v>
      </c>
      <c r="G479" s="299">
        <f t="shared" si="89"/>
        <v>146094.13</v>
      </c>
      <c r="H479" s="300">
        <f t="shared" si="90"/>
        <v>-7.3359073359073421E-2</v>
      </c>
      <c r="I479" s="299"/>
    </row>
    <row r="480" spans="2:9" x14ac:dyDescent="0.25">
      <c r="B480" s="546">
        <v>42564</v>
      </c>
      <c r="C480" s="298">
        <v>8738</v>
      </c>
      <c r="D480" s="547">
        <v>16.816099999999999</v>
      </c>
      <c r="E480" s="299">
        <v>15.29</v>
      </c>
      <c r="F480" s="299">
        <f t="shared" si="88"/>
        <v>-13335.061799999996</v>
      </c>
      <c r="G480" s="299">
        <f t="shared" si="89"/>
        <v>146939.08179999999</v>
      </c>
      <c r="H480" s="300">
        <f t="shared" si="90"/>
        <v>-9.0752314745987453E-2</v>
      </c>
      <c r="I480" s="299"/>
    </row>
    <row r="481" spans="2:9" x14ac:dyDescent="0.25">
      <c r="B481" s="546">
        <v>42566</v>
      </c>
      <c r="C481" s="298">
        <v>8738</v>
      </c>
      <c r="D481" s="547">
        <v>16.816099999999999</v>
      </c>
      <c r="E481" s="299">
        <v>15.21</v>
      </c>
      <c r="F481" s="299">
        <f t="shared" si="88"/>
        <v>-14034.101799999982</v>
      </c>
      <c r="G481" s="299">
        <f t="shared" si="89"/>
        <v>146939.08179999999</v>
      </c>
      <c r="H481" s="300">
        <f t="shared" si="90"/>
        <v>-9.5509660384988079E-2</v>
      </c>
      <c r="I481" s="299"/>
    </row>
    <row r="482" spans="2:9" x14ac:dyDescent="0.25">
      <c r="B482" s="546">
        <v>42570</v>
      </c>
      <c r="C482" s="298">
        <v>9138</v>
      </c>
      <c r="D482" s="547">
        <v>16.733499999999999</v>
      </c>
      <c r="E482" s="299">
        <v>14.75</v>
      </c>
      <c r="F482" s="299">
        <f t="shared" si="88"/>
        <v>-18125.222999999994</v>
      </c>
      <c r="G482" s="299">
        <f t="shared" si="89"/>
        <v>152910.723</v>
      </c>
      <c r="H482" s="300">
        <f t="shared" si="90"/>
        <v>-0.1185346759494427</v>
      </c>
      <c r="I482" s="299"/>
    </row>
    <row r="483" spans="2:9" x14ac:dyDescent="0.25">
      <c r="B483" s="546">
        <v>42571</v>
      </c>
      <c r="C483" s="319">
        <v>9138</v>
      </c>
      <c r="D483" s="548">
        <v>16.7227</v>
      </c>
      <c r="E483" s="299">
        <v>14.84</v>
      </c>
      <c r="F483" s="299">
        <f t="shared" si="88"/>
        <v>-17204.112599999997</v>
      </c>
      <c r="G483" s="299">
        <f t="shared" si="89"/>
        <v>152812.03260000001</v>
      </c>
      <c r="H483" s="300">
        <f t="shared" si="90"/>
        <v>-0.11258349429218965</v>
      </c>
      <c r="I483" s="299"/>
    </row>
    <row r="484" spans="2:9" x14ac:dyDescent="0.25">
      <c r="B484" s="546">
        <v>42572</v>
      </c>
      <c r="C484" s="298">
        <v>9138</v>
      </c>
      <c r="D484" s="547">
        <v>16.718900000000001</v>
      </c>
      <c r="E484" s="299">
        <v>14.42</v>
      </c>
      <c r="F484" s="299">
        <f t="shared" si="88"/>
        <v>-21007.348200000015</v>
      </c>
      <c r="G484" s="299">
        <f t="shared" si="89"/>
        <v>152777.3082</v>
      </c>
      <c r="H484" s="300">
        <f t="shared" si="90"/>
        <v>-0.13750306539305823</v>
      </c>
      <c r="I484" s="299"/>
    </row>
    <row r="485" spans="2:9" x14ac:dyDescent="0.25">
      <c r="B485" s="546">
        <v>42573</v>
      </c>
      <c r="C485" s="298">
        <v>9278</v>
      </c>
      <c r="D485" s="547">
        <v>16.679099999999998</v>
      </c>
      <c r="E485" s="299">
        <v>14.11</v>
      </c>
      <c r="F485" s="299">
        <f t="shared" si="88"/>
        <v>-23836.109799999987</v>
      </c>
      <c r="G485" s="299">
        <f t="shared" si="89"/>
        <v>154748.68979999999</v>
      </c>
      <c r="H485" s="300">
        <f t="shared" si="90"/>
        <v>-0.15403109280476759</v>
      </c>
      <c r="I485" s="299"/>
    </row>
    <row r="486" spans="2:9" x14ac:dyDescent="0.25">
      <c r="B486" s="546">
        <v>42576</v>
      </c>
      <c r="C486" s="298">
        <v>9478</v>
      </c>
      <c r="D486" s="547">
        <v>16.613099999999999</v>
      </c>
      <c r="E486" s="299">
        <v>13.58</v>
      </c>
      <c r="F486" s="299">
        <f t="shared" si="88"/>
        <v>-28747.721799999992</v>
      </c>
      <c r="G486" s="299">
        <f t="shared" si="89"/>
        <v>157458.96179999999</v>
      </c>
      <c r="H486" s="300">
        <f t="shared" si="90"/>
        <v>-0.18257278894366491</v>
      </c>
      <c r="I486" s="299"/>
    </row>
    <row r="487" spans="2:9" ht="15" customHeight="1" x14ac:dyDescent="0.25">
      <c r="B487" s="546">
        <v>42577</v>
      </c>
      <c r="C487" s="319">
        <v>9278</v>
      </c>
      <c r="D487" s="548">
        <v>16.674199999999999</v>
      </c>
      <c r="E487" s="299">
        <v>13.78</v>
      </c>
      <c r="F487" s="299">
        <f t="shared" si="88"/>
        <v>-26852.387599999998</v>
      </c>
      <c r="G487" s="299">
        <f t="shared" si="89"/>
        <v>154703.22759999998</v>
      </c>
      <c r="H487" s="300">
        <f t="shared" si="90"/>
        <v>-0.17357354475776948</v>
      </c>
      <c r="I487" s="299">
        <v>16.53</v>
      </c>
    </row>
    <row r="488" spans="2:9" x14ac:dyDescent="0.25">
      <c r="B488" s="546">
        <v>42578</v>
      </c>
      <c r="C488" s="319">
        <v>9478</v>
      </c>
      <c r="D488" s="548">
        <v>16.6004</v>
      </c>
      <c r="E488" s="299">
        <v>13.13</v>
      </c>
      <c r="F488" s="299">
        <f t="shared" si="88"/>
        <v>-32892.451199999996</v>
      </c>
      <c r="G488" s="299">
        <f t="shared" si="89"/>
        <v>157338.5912</v>
      </c>
      <c r="H488" s="300">
        <f t="shared" si="90"/>
        <v>-0.20905520348907253</v>
      </c>
      <c r="I488" s="299"/>
    </row>
    <row r="489" spans="2:9" x14ac:dyDescent="0.25">
      <c r="B489" s="546">
        <v>42580</v>
      </c>
      <c r="C489" s="298">
        <v>9478</v>
      </c>
      <c r="D489" s="547">
        <v>16.599</v>
      </c>
      <c r="E489" s="299">
        <v>13.64</v>
      </c>
      <c r="F489" s="299">
        <f t="shared" si="88"/>
        <v>-28045.401999999998</v>
      </c>
      <c r="G489" s="299">
        <f t="shared" si="89"/>
        <v>157325.32200000001</v>
      </c>
      <c r="H489" s="301">
        <f t="shared" si="90"/>
        <v>-0.17826375082836313</v>
      </c>
      <c r="I489" s="299"/>
    </row>
    <row r="490" spans="2:9" x14ac:dyDescent="0.25">
      <c r="B490" s="546">
        <v>42580</v>
      </c>
      <c r="C490" s="298">
        <v>9278</v>
      </c>
      <c r="D490" s="547">
        <v>16.664000000000001</v>
      </c>
      <c r="E490" s="299">
        <v>13.64</v>
      </c>
      <c r="F490" s="299">
        <f t="shared" si="88"/>
        <v>-28056.67200000001</v>
      </c>
      <c r="G490" s="299">
        <f t="shared" si="89"/>
        <v>154608.592</v>
      </c>
      <c r="H490" s="301">
        <f t="shared" si="90"/>
        <v>-0.18146903504560732</v>
      </c>
      <c r="I490" s="299">
        <v>16.53</v>
      </c>
    </row>
    <row r="491" spans="2:9" x14ac:dyDescent="0.25">
      <c r="B491" s="546">
        <v>42583</v>
      </c>
      <c r="C491" s="298">
        <v>9478</v>
      </c>
      <c r="D491" s="547">
        <v>16.5871</v>
      </c>
      <c r="E491" s="299">
        <v>12.92</v>
      </c>
      <c r="F491" s="299">
        <f t="shared" si="88"/>
        <v>-34756.773799999995</v>
      </c>
      <c r="G491" s="299">
        <f t="shared" si="89"/>
        <v>157212.5338</v>
      </c>
      <c r="H491" s="301">
        <f t="shared" si="90"/>
        <v>-0.22108144280796521</v>
      </c>
      <c r="I491" s="299"/>
    </row>
    <row r="492" spans="2:9" x14ac:dyDescent="0.25">
      <c r="B492" s="546">
        <v>42584</v>
      </c>
      <c r="C492" s="298">
        <v>9678</v>
      </c>
      <c r="D492" s="547">
        <v>16.5063</v>
      </c>
      <c r="E492" s="299">
        <v>12.9</v>
      </c>
      <c r="F492" s="299">
        <f t="shared" si="88"/>
        <v>-34901.771399999991</v>
      </c>
      <c r="G492" s="299">
        <f t="shared" si="89"/>
        <v>159747.97140000001</v>
      </c>
      <c r="H492" s="301">
        <f t="shared" si="90"/>
        <v>-0.21848021664455386</v>
      </c>
      <c r="I492" s="299"/>
    </row>
    <row r="493" spans="2:9" x14ac:dyDescent="0.25">
      <c r="B493" s="546">
        <v>42585</v>
      </c>
      <c r="C493" s="298">
        <v>10078</v>
      </c>
      <c r="D493" s="547">
        <v>16.5063</v>
      </c>
      <c r="E493" s="299">
        <v>12.9</v>
      </c>
      <c r="F493" s="299">
        <f t="shared" ref="F493:F508" si="91">C493*(E493-D493)</f>
        <v>-36344.291399999995</v>
      </c>
      <c r="G493" s="299">
        <f t="shared" ref="G493:G508" si="92">IF(C493=0, 0,D493*C493)</f>
        <v>166350.4914</v>
      </c>
      <c r="H493" s="301">
        <f t="shared" ref="H493:H508" si="93">IF(C493=0, D493, (E493-D493)/D493)</f>
        <v>-0.21848021664455386</v>
      </c>
      <c r="I493" s="299"/>
    </row>
    <row r="494" spans="2:9" x14ac:dyDescent="0.25">
      <c r="B494" s="546">
        <v>42586</v>
      </c>
      <c r="C494" s="298">
        <v>9678</v>
      </c>
      <c r="D494" s="547">
        <v>16.489799999999999</v>
      </c>
      <c r="E494" s="299">
        <v>13.41</v>
      </c>
      <c r="F494" s="299">
        <f t="shared" si="91"/>
        <v>-29806.304399999986</v>
      </c>
      <c r="G494" s="299">
        <f t="shared" si="92"/>
        <v>159588.28439999997</v>
      </c>
      <c r="H494" s="301">
        <f t="shared" si="93"/>
        <v>-0.1867700032747516</v>
      </c>
      <c r="I494" s="299"/>
    </row>
    <row r="495" spans="2:9" x14ac:dyDescent="0.25">
      <c r="B495" s="546">
        <v>42586</v>
      </c>
      <c r="C495" s="298">
        <v>9278</v>
      </c>
      <c r="D495" s="547">
        <v>16.609200000000001</v>
      </c>
      <c r="E495" s="299">
        <v>13.66</v>
      </c>
      <c r="F495" s="299">
        <f t="shared" si="91"/>
        <v>-27362.67760000001</v>
      </c>
      <c r="G495" s="299">
        <f t="shared" si="92"/>
        <v>154100.15760000001</v>
      </c>
      <c r="H495" s="301">
        <f t="shared" si="93"/>
        <v>-0.17756424150470829</v>
      </c>
      <c r="I495" s="299">
        <v>16.53</v>
      </c>
    </row>
    <row r="496" spans="2:9" x14ac:dyDescent="0.25">
      <c r="B496" s="546">
        <v>42586</v>
      </c>
      <c r="C496" s="298">
        <v>9138</v>
      </c>
      <c r="D496" s="547">
        <v>16.6511</v>
      </c>
      <c r="E496" s="299">
        <v>13.87</v>
      </c>
      <c r="F496" s="299">
        <f t="shared" si="91"/>
        <v>-25413.691800000004</v>
      </c>
      <c r="G496" s="299">
        <f t="shared" si="92"/>
        <v>152157.7518</v>
      </c>
      <c r="H496" s="300">
        <f t="shared" si="93"/>
        <v>-0.1670219985466426</v>
      </c>
      <c r="I496" s="299"/>
    </row>
    <row r="497" spans="2:9" x14ac:dyDescent="0.25">
      <c r="B497" s="546">
        <v>42593</v>
      </c>
      <c r="C497" s="298">
        <v>8678</v>
      </c>
      <c r="D497" s="547">
        <v>16.760300000000001</v>
      </c>
      <c r="E497" s="299">
        <v>14.61</v>
      </c>
      <c r="F497" s="299">
        <f t="shared" si="91"/>
        <v>-18660.303400000012</v>
      </c>
      <c r="G497" s="299">
        <f t="shared" si="92"/>
        <v>145445.88340000002</v>
      </c>
      <c r="H497" s="300">
        <f t="shared" si="93"/>
        <v>-0.12829722618330228</v>
      </c>
      <c r="I497" s="299"/>
    </row>
    <row r="498" spans="2:9" x14ac:dyDescent="0.25">
      <c r="B498" s="546">
        <v>42597</v>
      </c>
      <c r="C498" s="298">
        <v>8678</v>
      </c>
      <c r="D498" s="547">
        <v>16.7471</v>
      </c>
      <c r="E498" s="299">
        <v>14.9</v>
      </c>
      <c r="F498" s="299">
        <f t="shared" si="91"/>
        <v>-16029.133799999994</v>
      </c>
      <c r="G498" s="299">
        <f t="shared" si="92"/>
        <v>145331.33379999999</v>
      </c>
      <c r="H498" s="300">
        <f t="shared" si="93"/>
        <v>-0.11029372249523794</v>
      </c>
      <c r="I498" s="299"/>
    </row>
    <row r="499" spans="2:9" x14ac:dyDescent="0.25">
      <c r="B499" s="546">
        <v>42598</v>
      </c>
      <c r="C499" s="298">
        <v>8178</v>
      </c>
      <c r="D499" s="547">
        <v>16.8429</v>
      </c>
      <c r="E499" s="299">
        <v>15.17</v>
      </c>
      <c r="F499" s="299">
        <f t="shared" si="91"/>
        <v>-13680.976200000003</v>
      </c>
      <c r="G499" s="299">
        <f t="shared" si="92"/>
        <v>137741.23620000001</v>
      </c>
      <c r="H499" s="300">
        <f t="shared" si="93"/>
        <v>-9.9323750660515728E-2</v>
      </c>
      <c r="I499" s="299">
        <v>16.75</v>
      </c>
    </row>
    <row r="500" spans="2:9" x14ac:dyDescent="0.25">
      <c r="B500" s="546">
        <v>42599</v>
      </c>
      <c r="C500" s="298">
        <v>7178</v>
      </c>
      <c r="D500" s="547">
        <v>17.009899999999998</v>
      </c>
      <c r="E500" s="299">
        <v>15.7</v>
      </c>
      <c r="F500" s="299">
        <f t="shared" si="91"/>
        <v>-9402.4621999999927</v>
      </c>
      <c r="G500" s="299">
        <f t="shared" si="92"/>
        <v>122097.06219999999</v>
      </c>
      <c r="H500" s="300">
        <f t="shared" si="93"/>
        <v>-7.7008095285686515E-2</v>
      </c>
      <c r="I500" s="299"/>
    </row>
    <row r="501" spans="2:9" x14ac:dyDescent="0.25">
      <c r="B501" s="546">
        <v>42600</v>
      </c>
      <c r="C501" s="298">
        <v>5500</v>
      </c>
      <c r="D501" s="547">
        <v>17.185600000000001</v>
      </c>
      <c r="E501" s="299">
        <v>16.68</v>
      </c>
      <c r="F501" s="299">
        <f t="shared" si="91"/>
        <v>-2780.8000000000065</v>
      </c>
      <c r="G501" s="299">
        <f t="shared" si="92"/>
        <v>94520.8</v>
      </c>
      <c r="H501" s="300">
        <f t="shared" si="93"/>
        <v>-2.9419979517735846E-2</v>
      </c>
      <c r="I501" s="299"/>
    </row>
    <row r="502" spans="2:9" x14ac:dyDescent="0.25">
      <c r="B502" s="546">
        <v>42601</v>
      </c>
      <c r="C502" s="298">
        <v>5000</v>
      </c>
      <c r="D502" s="547">
        <v>17.222200000000001</v>
      </c>
      <c r="E502" s="299">
        <v>16.8</v>
      </c>
      <c r="F502" s="299">
        <f t="shared" si="91"/>
        <v>-2111.0000000000005</v>
      </c>
      <c r="G502" s="299">
        <f t="shared" si="92"/>
        <v>86111</v>
      </c>
      <c r="H502" s="300">
        <f t="shared" si="93"/>
        <v>-2.4514870341768188E-2</v>
      </c>
      <c r="I502" s="299"/>
    </row>
    <row r="503" spans="2:9" x14ac:dyDescent="0.25">
      <c r="B503" s="546">
        <v>42604</v>
      </c>
      <c r="C503" s="298">
        <v>6000</v>
      </c>
      <c r="D503" s="547">
        <v>16.9651</v>
      </c>
      <c r="E503" s="299">
        <v>15.64</v>
      </c>
      <c r="F503" s="299">
        <f t="shared" si="91"/>
        <v>-7950.599999999994</v>
      </c>
      <c r="G503" s="299">
        <f t="shared" si="92"/>
        <v>101790.59999999999</v>
      </c>
      <c r="H503" s="300">
        <f t="shared" si="93"/>
        <v>-7.8107408739117312E-2</v>
      </c>
      <c r="I503" s="299"/>
    </row>
    <row r="504" spans="2:9" x14ac:dyDescent="0.25">
      <c r="B504" s="546">
        <v>42604</v>
      </c>
      <c r="C504" s="298">
        <v>6500</v>
      </c>
      <c r="D504" s="547">
        <v>16.850899999999999</v>
      </c>
      <c r="E504" s="299">
        <v>15.64</v>
      </c>
      <c r="F504" s="299">
        <f t="shared" si="91"/>
        <v>-7870.8499999999922</v>
      </c>
      <c r="G504" s="299">
        <f t="shared" si="92"/>
        <v>109530.84999999999</v>
      </c>
      <c r="H504" s="300">
        <f t="shared" si="93"/>
        <v>-7.1859663282079822E-2</v>
      </c>
      <c r="I504" s="299"/>
    </row>
    <row r="505" spans="2:9" x14ac:dyDescent="0.25">
      <c r="B505" s="546">
        <v>42605</v>
      </c>
      <c r="C505" s="298">
        <v>6000</v>
      </c>
      <c r="D505" s="547">
        <v>16.923500000000001</v>
      </c>
      <c r="E505" s="299">
        <v>16.43</v>
      </c>
      <c r="F505" s="299">
        <f t="shared" si="91"/>
        <v>-2961.0000000000055</v>
      </c>
      <c r="G505" s="299">
        <f t="shared" si="92"/>
        <v>101541</v>
      </c>
      <c r="H505" s="300">
        <f t="shared" si="93"/>
        <v>-2.9160634620498178E-2</v>
      </c>
      <c r="I505" s="299"/>
    </row>
    <row r="506" spans="2:9" x14ac:dyDescent="0.25">
      <c r="B506" s="546">
        <v>42605</v>
      </c>
      <c r="C506" s="298">
        <v>5500</v>
      </c>
      <c r="D506" s="547">
        <v>16.9848</v>
      </c>
      <c r="E506" s="299">
        <v>16.43</v>
      </c>
      <c r="F506" s="299">
        <f t="shared" si="91"/>
        <v>-3051.400000000001</v>
      </c>
      <c r="G506" s="299">
        <f t="shared" si="92"/>
        <v>93416.4</v>
      </c>
      <c r="H506" s="300">
        <f t="shared" si="93"/>
        <v>-3.266450002355048E-2</v>
      </c>
      <c r="I506" s="299"/>
    </row>
    <row r="507" spans="2:9" x14ac:dyDescent="0.25">
      <c r="B507" s="546">
        <v>42605</v>
      </c>
      <c r="C507" s="298">
        <v>5000</v>
      </c>
      <c r="D507" s="547">
        <v>17.035299999999999</v>
      </c>
      <c r="E507" s="299">
        <v>16.43</v>
      </c>
      <c r="F507" s="299">
        <f t="shared" si="91"/>
        <v>-3026.4999999999986</v>
      </c>
      <c r="G507" s="299">
        <f t="shared" si="92"/>
        <v>85176.5</v>
      </c>
      <c r="H507" s="300">
        <f t="shared" si="93"/>
        <v>-3.5532100990296606E-2</v>
      </c>
      <c r="I507" s="299"/>
    </row>
    <row r="508" spans="2:9" x14ac:dyDescent="0.25">
      <c r="B508" s="546">
        <v>42606</v>
      </c>
      <c r="C508" s="298">
        <v>5178</v>
      </c>
      <c r="D508" s="547">
        <v>17.0017</v>
      </c>
      <c r="E508" s="299">
        <v>16.059999999999999</v>
      </c>
      <c r="F508" s="299">
        <f t="shared" si="91"/>
        <v>-4876.1226000000042</v>
      </c>
      <c r="G508" s="299">
        <f t="shared" si="92"/>
        <v>88034.802599999995</v>
      </c>
      <c r="H508" s="300">
        <f t="shared" si="93"/>
        <v>-5.5388578789179958E-2</v>
      </c>
      <c r="I508" s="299"/>
    </row>
    <row r="509" spans="2:9" x14ac:dyDescent="0.25">
      <c r="B509" s="546">
        <v>42607</v>
      </c>
      <c r="C509" s="298">
        <v>5178</v>
      </c>
      <c r="D509" s="547">
        <v>17.0017</v>
      </c>
      <c r="E509" s="299">
        <v>16.010000000000002</v>
      </c>
      <c r="F509" s="299">
        <f>C509*(E509-D509)</f>
        <v>-5135.0225999999902</v>
      </c>
      <c r="G509" s="299">
        <f>IF(C509=0, 0,D509*C509)</f>
        <v>88034.802599999995</v>
      </c>
      <c r="H509" s="300">
        <f>IF(C509=0, D509, (E509-D509)/D509)</f>
        <v>-5.8329461171529789E-2</v>
      </c>
      <c r="I509" s="299"/>
    </row>
    <row r="510" spans="2:9" x14ac:dyDescent="0.25">
      <c r="B510" s="546">
        <v>42608</v>
      </c>
      <c r="C510" s="298">
        <v>6178</v>
      </c>
      <c r="D510" s="547">
        <v>16.825800000000001</v>
      </c>
      <c r="E510" s="299">
        <v>15.95</v>
      </c>
      <c r="F510" s="299">
        <f>C510*(E510-D510)</f>
        <v>-5410.6924000000108</v>
      </c>
      <c r="G510" s="299">
        <f>IF(C510=0, 0,D510*C510)</f>
        <v>103949.79240000001</v>
      </c>
      <c r="H510" s="300">
        <f>IF(C510=0, D510, (E510-D510)/D510)</f>
        <v>-5.2051016890727435E-2</v>
      </c>
      <c r="I510" s="299"/>
    </row>
    <row r="511" spans="2:9" x14ac:dyDescent="0.25">
      <c r="B511" s="546">
        <v>42611</v>
      </c>
      <c r="C511" s="298">
        <v>6178</v>
      </c>
      <c r="D511" s="547">
        <v>16.825800000000001</v>
      </c>
      <c r="E511" s="299">
        <v>15.99</v>
      </c>
      <c r="F511" s="299">
        <f t="shared" ref="F511:F516" si="94">C511*(E511-D511)</f>
        <v>-5163.5724000000046</v>
      </c>
      <c r="G511" s="299">
        <f t="shared" ref="G511:G516" si="95">IF(C511=0, 0,D511*C511)</f>
        <v>103949.79240000001</v>
      </c>
      <c r="H511" s="300">
        <f t="shared" ref="H511:H516" si="96">IF(C511=0, D511, (E511-D511)/D511)</f>
        <v>-4.9673715365688452E-2</v>
      </c>
      <c r="I511" s="299"/>
    </row>
    <row r="512" spans="2:9" ht="15" customHeight="1" x14ac:dyDescent="0.25">
      <c r="B512" s="546">
        <v>42612</v>
      </c>
      <c r="C512" s="298">
        <v>6678</v>
      </c>
      <c r="D512" s="547">
        <v>16.739999999999998</v>
      </c>
      <c r="E512" s="299">
        <v>15.55</v>
      </c>
      <c r="F512" s="377">
        <f t="shared" si="94"/>
        <v>-7946.8199999999852</v>
      </c>
      <c r="G512" s="299">
        <f t="shared" si="95"/>
        <v>111789.71999999999</v>
      </c>
      <c r="H512" s="301">
        <f t="shared" si="96"/>
        <v>-7.1087216248506446E-2</v>
      </c>
      <c r="I512" s="318"/>
    </row>
    <row r="513" spans="2:9" x14ac:dyDescent="0.25">
      <c r="B513" s="546">
        <v>42612</v>
      </c>
      <c r="C513" s="298">
        <v>7178</v>
      </c>
      <c r="D513" s="547">
        <v>16.6571</v>
      </c>
      <c r="E513" s="299">
        <v>15.55</v>
      </c>
      <c r="F513" s="299">
        <f t="shared" si="94"/>
        <v>-7946.7637999999934</v>
      </c>
      <c r="G513" s="299">
        <f t="shared" si="95"/>
        <v>119564.66379999999</v>
      </c>
      <c r="H513" s="300">
        <f t="shared" si="96"/>
        <v>-6.6464150422342369E-2</v>
      </c>
      <c r="I513" s="299"/>
    </row>
    <row r="514" spans="2:9" x14ac:dyDescent="0.25">
      <c r="B514" s="546">
        <v>42613</v>
      </c>
      <c r="C514" s="298">
        <v>7678</v>
      </c>
      <c r="D514" s="547">
        <v>16.565200000000001</v>
      </c>
      <c r="E514" s="299">
        <v>15.02</v>
      </c>
      <c r="F514" s="299">
        <f t="shared" si="94"/>
        <v>-11864.04560000001</v>
      </c>
      <c r="G514" s="299">
        <f t="shared" si="95"/>
        <v>127187.60560000001</v>
      </c>
      <c r="H514" s="300">
        <f t="shared" si="96"/>
        <v>-9.3279887957887692E-2</v>
      </c>
      <c r="I514" s="299" t="s">
        <v>252</v>
      </c>
    </row>
    <row r="515" spans="2:9" x14ac:dyDescent="0.25">
      <c r="B515" s="546">
        <v>42613</v>
      </c>
      <c r="C515" s="298">
        <v>8178</v>
      </c>
      <c r="D515" s="547">
        <v>16.474399999999999</v>
      </c>
      <c r="E515" s="299">
        <v>15.02</v>
      </c>
      <c r="F515" s="299">
        <f t="shared" si="94"/>
        <v>-11894.083199999997</v>
      </c>
      <c r="G515" s="299">
        <f t="shared" si="95"/>
        <v>134727.64319999999</v>
      </c>
      <c r="H515" s="300">
        <f t="shared" si="96"/>
        <v>-8.8282426067110162E-2</v>
      </c>
      <c r="I515" s="299" t="s">
        <v>253</v>
      </c>
    </row>
    <row r="516" spans="2:9" x14ac:dyDescent="0.25">
      <c r="B516" s="546">
        <v>42615</v>
      </c>
      <c r="C516" s="298">
        <v>7678</v>
      </c>
      <c r="D516" s="547">
        <v>16.528099999999998</v>
      </c>
      <c r="E516" s="299">
        <v>15.49</v>
      </c>
      <c r="F516" s="299">
        <f t="shared" si="94"/>
        <v>-7970.5317999999861</v>
      </c>
      <c r="G516" s="299">
        <f t="shared" si="95"/>
        <v>126902.75179999998</v>
      </c>
      <c r="H516" s="300">
        <f t="shared" si="96"/>
        <v>-6.2808187268953986E-2</v>
      </c>
      <c r="I516" s="299">
        <v>16.350000000000001</v>
      </c>
    </row>
    <row r="517" spans="2:9" x14ac:dyDescent="0.25">
      <c r="B517" s="546">
        <v>42616</v>
      </c>
      <c r="C517" s="298">
        <v>7678</v>
      </c>
      <c r="D517" s="547">
        <v>16.528099999999998</v>
      </c>
      <c r="E517" s="299">
        <v>15.64</v>
      </c>
      <c r="F517" s="299">
        <f>C517*(E517-D517)</f>
        <v>-6818.8317999999836</v>
      </c>
      <c r="G517" s="299">
        <f>IF(C517=0, 0,D517*C517)</f>
        <v>126902.75179999998</v>
      </c>
      <c r="H517" s="300">
        <f>IF(C517=0, D517, (E517-D517)/D517)</f>
        <v>-5.3732733950060681E-2</v>
      </c>
      <c r="I517" s="299"/>
    </row>
    <row r="518" spans="2:9" x14ac:dyDescent="0.25">
      <c r="B518" s="546">
        <v>42621</v>
      </c>
      <c r="C518" s="298">
        <v>7178</v>
      </c>
      <c r="D518" s="547">
        <v>16.545400000000001</v>
      </c>
      <c r="E518" s="299">
        <v>16.739999999999998</v>
      </c>
      <c r="F518" s="299">
        <f>C518*(E518-D518)</f>
        <v>1396.8387999999832</v>
      </c>
      <c r="G518" s="299">
        <f>IF(C518=0, 0,D518*C518)</f>
        <v>118762.8812</v>
      </c>
      <c r="H518" s="300">
        <f>IF(C518=0, D518, (E518-D518)/D518)</f>
        <v>1.1761577235968768E-2</v>
      </c>
      <c r="I518" s="299"/>
    </row>
    <row r="519" spans="2:9" x14ac:dyDescent="0.25">
      <c r="B519" s="546">
        <v>42621</v>
      </c>
      <c r="C519" s="319">
        <v>6678</v>
      </c>
      <c r="D519" s="548">
        <v>16.532299999999999</v>
      </c>
      <c r="E519" s="299">
        <v>16.739999999999998</v>
      </c>
      <c r="F519" s="299">
        <f>C519*(E519-D519)</f>
        <v>1387.0205999999941</v>
      </c>
      <c r="G519" s="299">
        <f>IF(C519=0, 0,D519*C519)</f>
        <v>110402.6994</v>
      </c>
      <c r="H519" s="300">
        <f>IF(C519=0, D519, (E519-D519)/D519)</f>
        <v>1.256328520532528E-2</v>
      </c>
      <c r="I519" s="299"/>
    </row>
    <row r="520" spans="2:9" x14ac:dyDescent="0.25">
      <c r="B520" s="546">
        <v>42621</v>
      </c>
      <c r="C520" s="298">
        <v>6458</v>
      </c>
      <c r="D520" s="547">
        <v>16.524263999999999</v>
      </c>
      <c r="E520" s="299">
        <v>16.739999999999998</v>
      </c>
      <c r="F520" s="299">
        <f>C520*(E520-D520)</f>
        <v>1393.2230879999981</v>
      </c>
      <c r="G520" s="299">
        <f>IF(C520=0, 0,D520*C520)</f>
        <v>106713.69691199998</v>
      </c>
      <c r="H520" s="300">
        <f>IF(C520=0, D520, (E520-D520)/D520)</f>
        <v>1.3055710075801242E-2</v>
      </c>
      <c r="I520" s="299"/>
    </row>
    <row r="521" spans="2:9" x14ac:dyDescent="0.25">
      <c r="B521" s="546">
        <v>42622</v>
      </c>
      <c r="C521" s="298">
        <v>7178</v>
      </c>
      <c r="D521" s="547">
        <v>16.477945999999999</v>
      </c>
      <c r="E521" s="299">
        <v>15.67</v>
      </c>
      <c r="F521" s="299">
        <f>C521*(E521-D521)</f>
        <v>-5799.4363879999955</v>
      </c>
      <c r="G521" s="299">
        <f>IF(C521=0, 0,D521*C521)</f>
        <v>118278.696388</v>
      </c>
      <c r="H521" s="300">
        <f>IF(C521=0, D521, (E521-D521)/D521)</f>
        <v>-4.9031960658203359E-2</v>
      </c>
      <c r="I521" s="299"/>
    </row>
    <row r="522" spans="2:9" x14ac:dyDescent="0.25">
      <c r="B522" s="546">
        <v>42622</v>
      </c>
      <c r="C522" s="298">
        <v>7678</v>
      </c>
      <c r="D522" s="547">
        <v>16.430541999999999</v>
      </c>
      <c r="E522" s="299">
        <v>15.67</v>
      </c>
      <c r="F522" s="299">
        <f t="shared" ref="F522:F528" si="97">C522*(E522-D522)</f>
        <v>-5839.4414759999936</v>
      </c>
      <c r="G522" s="299">
        <f t="shared" ref="G522:G528" si="98">IF(C522=0, 0,D522*C522)</f>
        <v>126153.70147599999</v>
      </c>
      <c r="H522" s="300">
        <f t="shared" ref="H522:H528" si="99">IF(C522=0, D522, (E522-D522)/D522)</f>
        <v>-4.6288308687564853E-2</v>
      </c>
      <c r="I522" s="299">
        <v>16.350000000000001</v>
      </c>
    </row>
    <row r="523" spans="2:9" x14ac:dyDescent="0.25">
      <c r="B523" s="546">
        <v>42625</v>
      </c>
      <c r="C523" s="319">
        <v>7678</v>
      </c>
      <c r="D523" s="548">
        <v>16.412330000000001</v>
      </c>
      <c r="E523" s="299">
        <v>15.47</v>
      </c>
      <c r="F523" s="299">
        <f t="shared" si="97"/>
        <v>-7235.2097400000011</v>
      </c>
      <c r="G523" s="299">
        <f t="shared" si="98"/>
        <v>126013.86974000001</v>
      </c>
      <c r="H523" s="300">
        <f t="shared" si="99"/>
        <v>-5.7415979327737135E-2</v>
      </c>
      <c r="I523" s="299"/>
    </row>
    <row r="524" spans="2:9" x14ac:dyDescent="0.25">
      <c r="B524" s="546">
        <v>42625</v>
      </c>
      <c r="C524" s="319">
        <v>7678</v>
      </c>
      <c r="D524" s="548">
        <v>16.355817999999999</v>
      </c>
      <c r="E524" s="299">
        <v>15.47</v>
      </c>
      <c r="F524" s="299">
        <f t="shared" si="97"/>
        <v>-6801.3106039999893</v>
      </c>
      <c r="G524" s="299">
        <f t="shared" si="98"/>
        <v>125579.970604</v>
      </c>
      <c r="H524" s="300">
        <f t="shared" si="99"/>
        <v>-5.4159198885680847E-2</v>
      </c>
      <c r="I524" s="299" t="s">
        <v>267</v>
      </c>
    </row>
    <row r="525" spans="2:9" x14ac:dyDescent="0.25">
      <c r="B525" s="546">
        <v>42626</v>
      </c>
      <c r="C525" s="298">
        <v>8278</v>
      </c>
      <c r="D525" s="547">
        <v>16.25066</v>
      </c>
      <c r="E525" s="299">
        <v>14.34</v>
      </c>
      <c r="F525" s="299">
        <f t="shared" si="97"/>
        <v>-15816.44348</v>
      </c>
      <c r="G525" s="299">
        <f t="shared" si="98"/>
        <v>134522.96348000001</v>
      </c>
      <c r="H525" s="301">
        <f t="shared" si="99"/>
        <v>-0.11757430159759666</v>
      </c>
      <c r="I525" s="299"/>
    </row>
    <row r="526" spans="2:9" x14ac:dyDescent="0.25">
      <c r="B526" s="546">
        <v>42626</v>
      </c>
      <c r="C526" s="298">
        <v>8678</v>
      </c>
      <c r="D526" s="547">
        <v>16.18149</v>
      </c>
      <c r="E526" s="299">
        <v>14.34</v>
      </c>
      <c r="F526" s="299">
        <f t="shared" si="97"/>
        <v>-15980.450220000002</v>
      </c>
      <c r="G526" s="299">
        <f t="shared" si="98"/>
        <v>140422.97021999999</v>
      </c>
      <c r="H526" s="301">
        <f t="shared" si="99"/>
        <v>-0.11380225183218605</v>
      </c>
      <c r="I526" s="299"/>
    </row>
    <row r="527" spans="2:9" x14ac:dyDescent="0.25">
      <c r="B527" s="546">
        <v>42626</v>
      </c>
      <c r="C527" s="298">
        <v>8978</v>
      </c>
      <c r="D527" s="547">
        <v>16.124635000000001</v>
      </c>
      <c r="E527" s="299">
        <v>14.34</v>
      </c>
      <c r="F527" s="299">
        <f t="shared" si="97"/>
        <v>-16022.453030000013</v>
      </c>
      <c r="G527" s="299">
        <f t="shared" si="98"/>
        <v>144766.97303000002</v>
      </c>
      <c r="H527" s="301">
        <f t="shared" si="99"/>
        <v>-0.11067754401882594</v>
      </c>
      <c r="I527" s="299"/>
    </row>
    <row r="528" spans="2:9" x14ac:dyDescent="0.25">
      <c r="B528" s="546">
        <v>42626</v>
      </c>
      <c r="C528" s="298">
        <v>9278</v>
      </c>
      <c r="D528" s="547">
        <v>16.064019999999999</v>
      </c>
      <c r="E528" s="299">
        <v>14.34</v>
      </c>
      <c r="F528" s="299">
        <f t="shared" si="97"/>
        <v>-15995.457559999995</v>
      </c>
      <c r="G528" s="299">
        <f t="shared" si="98"/>
        <v>149041.97756</v>
      </c>
      <c r="H528" s="301">
        <f t="shared" si="99"/>
        <v>-0.10732182853357998</v>
      </c>
      <c r="I528" s="299" t="s">
        <v>268</v>
      </c>
    </row>
    <row r="529" spans="2:9" x14ac:dyDescent="0.25">
      <c r="B529" s="546">
        <v>42627</v>
      </c>
      <c r="C529" s="298">
        <v>9478</v>
      </c>
      <c r="D529" s="547">
        <v>16.020790999999999</v>
      </c>
      <c r="E529" s="299">
        <v>14.01</v>
      </c>
      <c r="F529" s="299">
        <f t="shared" ref="F529:F536" si="100">C529*(E529-D529)</f>
        <v>-19058.277097999995</v>
      </c>
      <c r="G529" s="299">
        <f t="shared" ref="G529:G536" si="101">IF(C529=0, 0,D529*C529)</f>
        <v>151845.05709799999</v>
      </c>
      <c r="H529" s="301">
        <f t="shared" ref="H529:H536" si="102">IF(C529=0, D529, (E529-D529)/D529)</f>
        <v>-0.1255113433537707</v>
      </c>
      <c r="I529" s="299"/>
    </row>
    <row r="530" spans="2:9" x14ac:dyDescent="0.25">
      <c r="B530" s="546">
        <v>42628</v>
      </c>
      <c r="C530" s="298">
        <v>9478</v>
      </c>
      <c r="D530" s="547">
        <v>16.015726999999998</v>
      </c>
      <c r="E530" s="299">
        <v>14.26</v>
      </c>
      <c r="F530" s="299">
        <f t="shared" si="100"/>
        <v>-16640.780505999985</v>
      </c>
      <c r="G530" s="299">
        <f t="shared" si="101"/>
        <v>151797.06050599998</v>
      </c>
      <c r="H530" s="301">
        <f t="shared" si="102"/>
        <v>-0.1096251827968845</v>
      </c>
      <c r="I530" s="299"/>
    </row>
    <row r="531" spans="2:9" x14ac:dyDescent="0.25">
      <c r="B531" s="546">
        <v>42629</v>
      </c>
      <c r="C531" s="298">
        <v>9478</v>
      </c>
      <c r="D531" s="547">
        <v>16.015726999999998</v>
      </c>
      <c r="E531" s="299">
        <v>14.24</v>
      </c>
      <c r="F531" s="299">
        <f t="shared" si="100"/>
        <v>-16830.340505999982</v>
      </c>
      <c r="G531" s="299">
        <f t="shared" si="101"/>
        <v>151797.06050599998</v>
      </c>
      <c r="H531" s="301">
        <f t="shared" si="102"/>
        <v>-0.1108739553315312</v>
      </c>
      <c r="I531" s="299"/>
    </row>
    <row r="532" spans="2:9" x14ac:dyDescent="0.25">
      <c r="B532" s="546">
        <v>42632</v>
      </c>
      <c r="C532" s="298">
        <v>9678</v>
      </c>
      <c r="D532" s="547">
        <v>15.975311</v>
      </c>
      <c r="E532" s="299">
        <v>14.09</v>
      </c>
      <c r="F532" s="299">
        <f t="shared" si="100"/>
        <v>-18246.039857999996</v>
      </c>
      <c r="G532" s="299">
        <f t="shared" si="101"/>
        <v>154609.05985799999</v>
      </c>
      <c r="H532" s="300">
        <f t="shared" si="102"/>
        <v>-0.11801404054043141</v>
      </c>
      <c r="I532" s="299"/>
    </row>
    <row r="533" spans="2:9" x14ac:dyDescent="0.25">
      <c r="B533" s="546">
        <v>42633</v>
      </c>
      <c r="C533" s="298">
        <v>9878</v>
      </c>
      <c r="D533" s="547">
        <v>15.937544000000001</v>
      </c>
      <c r="E533" s="299">
        <v>13.87</v>
      </c>
      <c r="F533" s="299">
        <f t="shared" si="100"/>
        <v>-20423.199632000014</v>
      </c>
      <c r="G533" s="299">
        <f t="shared" si="101"/>
        <v>157431.05963200002</v>
      </c>
      <c r="H533" s="300">
        <f t="shared" si="102"/>
        <v>-0.12972789282966068</v>
      </c>
      <c r="I533" s="299"/>
    </row>
    <row r="534" spans="2:9" x14ac:dyDescent="0.25">
      <c r="B534" s="546">
        <v>42633</v>
      </c>
      <c r="C534" s="298">
        <v>10000</v>
      </c>
      <c r="D534" s="547">
        <v>15.915126000000001</v>
      </c>
      <c r="E534" s="299">
        <v>13.87</v>
      </c>
      <c r="F534" s="299">
        <f t="shared" si="100"/>
        <v>-20451.260000000017</v>
      </c>
      <c r="G534" s="299">
        <f t="shared" si="101"/>
        <v>159151.26</v>
      </c>
      <c r="H534" s="300">
        <f t="shared" si="102"/>
        <v>-0.12850203008132022</v>
      </c>
      <c r="I534" s="299"/>
    </row>
    <row r="535" spans="2:9" x14ac:dyDescent="0.25">
      <c r="B535" s="546">
        <v>42634</v>
      </c>
      <c r="C535" s="298">
        <v>9678</v>
      </c>
      <c r="D535" s="547">
        <v>15.969538999999999</v>
      </c>
      <c r="E535" s="299">
        <v>14.65</v>
      </c>
      <c r="F535" s="299">
        <f t="shared" si="100"/>
        <v>-12770.498441999989</v>
      </c>
      <c r="G535" s="299">
        <f t="shared" si="101"/>
        <v>154553.19844199999</v>
      </c>
      <c r="H535" s="300">
        <f t="shared" si="102"/>
        <v>-8.2628496664806608E-2</v>
      </c>
      <c r="I535" s="299"/>
    </row>
    <row r="536" spans="2:9" x14ac:dyDescent="0.25">
      <c r="B536" s="546">
        <v>42634</v>
      </c>
      <c r="C536" s="298">
        <v>9278</v>
      </c>
      <c r="D536" s="547">
        <v>16.026872999999998</v>
      </c>
      <c r="E536" s="299">
        <v>14.65</v>
      </c>
      <c r="F536" s="299">
        <f t="shared" si="100"/>
        <v>-12774.627693999981</v>
      </c>
      <c r="G536" s="299">
        <f t="shared" si="101"/>
        <v>148697.32769399998</v>
      </c>
      <c r="H536" s="300">
        <f t="shared" si="102"/>
        <v>-8.5910270830747718E-2</v>
      </c>
      <c r="I536" s="299">
        <v>16</v>
      </c>
    </row>
    <row r="537" spans="2:9" x14ac:dyDescent="0.25">
      <c r="B537" s="546">
        <v>42635</v>
      </c>
      <c r="C537" s="298">
        <v>9278</v>
      </c>
      <c r="D537" s="547">
        <v>16.026872999999998</v>
      </c>
      <c r="E537" s="299">
        <v>14.87</v>
      </c>
      <c r="F537" s="299">
        <f t="shared" ref="F537:F548" si="103">C537*(E537-D537)</f>
        <v>-10733.467693999992</v>
      </c>
      <c r="G537" s="299">
        <f t="shared" ref="G537:G548" si="104">IF(C537=0, 0,D537*C537)</f>
        <v>148697.32769399998</v>
      </c>
      <c r="H537" s="300">
        <f t="shared" ref="H537:H548" si="105">IF(C537=0, D537, (E537-D537)/D537)</f>
        <v>-7.2183326092369937E-2</v>
      </c>
      <c r="I537" s="299"/>
    </row>
    <row r="538" spans="2:9" x14ac:dyDescent="0.25">
      <c r="B538" s="546">
        <v>42636</v>
      </c>
      <c r="C538" s="298">
        <v>9478</v>
      </c>
      <c r="D538" s="547">
        <v>15.992122</v>
      </c>
      <c r="E538" s="299">
        <v>14.49</v>
      </c>
      <c r="F538" s="299">
        <f t="shared" si="103"/>
        <v>-14237.112315999999</v>
      </c>
      <c r="G538" s="299">
        <f t="shared" si="104"/>
        <v>151573.33231600001</v>
      </c>
      <c r="H538" s="300">
        <f t="shared" si="105"/>
        <v>-9.39288732289561E-2</v>
      </c>
      <c r="I538" s="299"/>
    </row>
    <row r="539" spans="2:9" x14ac:dyDescent="0.25">
      <c r="B539" s="546">
        <v>42639</v>
      </c>
      <c r="C539" s="298">
        <v>9278</v>
      </c>
      <c r="D539" s="547">
        <v>16.019549999999999</v>
      </c>
      <c r="E539" s="299">
        <v>14.41</v>
      </c>
      <c r="F539" s="299">
        <f t="shared" si="103"/>
        <v>-14933.404899999989</v>
      </c>
      <c r="G539" s="299">
        <f t="shared" si="104"/>
        <v>148629.38489999998</v>
      </c>
      <c r="H539" s="300">
        <f t="shared" si="105"/>
        <v>-0.10047410819904422</v>
      </c>
      <c r="I539" s="299">
        <v>16</v>
      </c>
    </row>
    <row r="540" spans="2:9" x14ac:dyDescent="0.25">
      <c r="B540" s="546">
        <v>42639</v>
      </c>
      <c r="C540" s="298">
        <v>9478</v>
      </c>
      <c r="D540" s="547">
        <v>15.987468</v>
      </c>
      <c r="E540" s="299">
        <v>14.41</v>
      </c>
      <c r="F540" s="299">
        <f t="shared" si="103"/>
        <v>-14951.241703999996</v>
      </c>
      <c r="G540" s="299">
        <f t="shared" si="104"/>
        <v>151529.221704</v>
      </c>
      <c r="H540" s="300">
        <f t="shared" si="105"/>
        <v>-9.8669032519721048E-2</v>
      </c>
      <c r="I540" s="299"/>
    </row>
    <row r="541" spans="2:9" x14ac:dyDescent="0.25">
      <c r="B541" s="546">
        <v>42639</v>
      </c>
      <c r="C541" s="298">
        <v>9678</v>
      </c>
      <c r="D541" s="547">
        <v>15.954266000000001</v>
      </c>
      <c r="E541" s="299">
        <v>14.41</v>
      </c>
      <c r="F541" s="299">
        <f t="shared" si="103"/>
        <v>-14945.406348000004</v>
      </c>
      <c r="G541" s="299">
        <f t="shared" si="104"/>
        <v>154405.386348</v>
      </c>
      <c r="H541" s="300">
        <f t="shared" si="105"/>
        <v>-9.6793296538994669E-2</v>
      </c>
      <c r="I541" s="299"/>
    </row>
    <row r="542" spans="2:9" x14ac:dyDescent="0.25">
      <c r="B542" s="546">
        <v>42640</v>
      </c>
      <c r="C542" s="298">
        <v>10000</v>
      </c>
      <c r="D542" s="547">
        <v>15.890373</v>
      </c>
      <c r="E542" s="299">
        <v>14.06</v>
      </c>
      <c r="F542" s="299">
        <f t="shared" si="103"/>
        <v>-18303.73</v>
      </c>
      <c r="G542" s="299">
        <f t="shared" si="104"/>
        <v>158903.73000000001</v>
      </c>
      <c r="H542" s="300">
        <f t="shared" si="105"/>
        <v>-0.11518754153851517</v>
      </c>
      <c r="I542" s="299"/>
    </row>
    <row r="543" spans="2:9" x14ac:dyDescent="0.25">
      <c r="B543" s="546">
        <v>42641</v>
      </c>
      <c r="C543" s="298">
        <v>9278</v>
      </c>
      <c r="D543" s="547">
        <v>15.968</v>
      </c>
      <c r="E543" s="299">
        <v>15.18</v>
      </c>
      <c r="F543" s="299">
        <f t="shared" si="103"/>
        <v>-7311.0640000000021</v>
      </c>
      <c r="G543" s="299">
        <f t="shared" si="104"/>
        <v>148151.10399999999</v>
      </c>
      <c r="H543" s="300">
        <f t="shared" si="105"/>
        <v>-4.9348697394789594E-2</v>
      </c>
      <c r="I543" s="299" t="s">
        <v>279</v>
      </c>
    </row>
    <row r="544" spans="2:9" x14ac:dyDescent="0.25">
      <c r="B544" s="546">
        <v>42641</v>
      </c>
      <c r="C544" s="298">
        <v>8978</v>
      </c>
      <c r="D544" s="547">
        <v>15.991466000000001</v>
      </c>
      <c r="E544" s="299">
        <v>15.18</v>
      </c>
      <c r="F544" s="299">
        <f t="shared" si="103"/>
        <v>-7285.3417480000098</v>
      </c>
      <c r="G544" s="299">
        <f t="shared" si="104"/>
        <v>143571.38174800001</v>
      </c>
      <c r="H544" s="300">
        <f t="shared" si="105"/>
        <v>-5.0743690415875634E-2</v>
      </c>
      <c r="I544" s="299"/>
    </row>
    <row r="545" spans="2:9" x14ac:dyDescent="0.25">
      <c r="B545" s="546">
        <v>42642</v>
      </c>
      <c r="C545" s="298">
        <v>8678</v>
      </c>
      <c r="D545" s="547">
        <v>16.016100000000002</v>
      </c>
      <c r="E545" s="299">
        <v>15.9</v>
      </c>
      <c r="F545" s="299">
        <f t="shared" si="103"/>
        <v>-1007.5158000000105</v>
      </c>
      <c r="G545" s="299">
        <f t="shared" si="104"/>
        <v>138987.71580000001</v>
      </c>
      <c r="H545" s="300">
        <f t="shared" si="105"/>
        <v>-7.2489557382884214E-3</v>
      </c>
      <c r="I545" s="299"/>
    </row>
    <row r="546" spans="2:9" x14ac:dyDescent="0.25">
      <c r="B546" s="546">
        <v>42642</v>
      </c>
      <c r="C546" s="298">
        <v>7978</v>
      </c>
      <c r="D546" s="547">
        <v>16.036825</v>
      </c>
      <c r="E546" s="299">
        <v>15.9</v>
      </c>
      <c r="F546" s="299">
        <f t="shared" si="103"/>
        <v>-1091.5898499999998</v>
      </c>
      <c r="G546" s="299">
        <f t="shared" si="104"/>
        <v>127941.78985</v>
      </c>
      <c r="H546" s="300">
        <f t="shared" si="105"/>
        <v>-8.5319257396648009E-3</v>
      </c>
      <c r="I546" s="299"/>
    </row>
    <row r="547" spans="2:9" x14ac:dyDescent="0.25">
      <c r="B547" s="546">
        <v>42642</v>
      </c>
      <c r="C547" s="298">
        <v>7764</v>
      </c>
      <c r="D547" s="547">
        <v>16.038399999999999</v>
      </c>
      <c r="E547" s="299">
        <v>15.9</v>
      </c>
      <c r="F547" s="299">
        <f t="shared" si="103"/>
        <v>-1074.5375999999919</v>
      </c>
      <c r="G547" s="299">
        <f t="shared" si="104"/>
        <v>124522.1376</v>
      </c>
      <c r="H547" s="300">
        <f t="shared" si="105"/>
        <v>-8.6292897047086353E-3</v>
      </c>
      <c r="I547" s="299"/>
    </row>
    <row r="548" spans="2:9" x14ac:dyDescent="0.25">
      <c r="B548" s="546">
        <v>42642</v>
      </c>
      <c r="C548" s="298">
        <v>8178</v>
      </c>
      <c r="D548" s="547">
        <v>16.019235999999999</v>
      </c>
      <c r="E548" s="299">
        <v>15.9</v>
      </c>
      <c r="F548" s="299">
        <f t="shared" si="103"/>
        <v>-975.11200799999187</v>
      </c>
      <c r="G548" s="299">
        <f t="shared" si="104"/>
        <v>131005.31200799999</v>
      </c>
      <c r="H548" s="300">
        <f t="shared" si="105"/>
        <v>-7.4433012910228059E-3</v>
      </c>
      <c r="I548" s="299" t="s">
        <v>280</v>
      </c>
    </row>
    <row r="549" spans="2:9" x14ac:dyDescent="0.25">
      <c r="B549" s="546">
        <v>42643</v>
      </c>
      <c r="C549" s="298">
        <v>8178</v>
      </c>
      <c r="D549" s="547">
        <v>16.019235999999999</v>
      </c>
      <c r="E549" s="299">
        <v>15.81</v>
      </c>
      <c r="F549" s="299">
        <f>C549*(E549-D549)</f>
        <v>-1711.1320079999907</v>
      </c>
      <c r="G549" s="299">
        <f>IF(C549=0, 0,D549*C549)</f>
        <v>131005.31200799999</v>
      </c>
      <c r="H549" s="300">
        <f>IF(C549=0, D549, (E549-D549)/D549)</f>
        <v>-1.3061546755413234E-2</v>
      </c>
      <c r="I549" s="299"/>
    </row>
    <row r="550" spans="2:9" x14ac:dyDescent="0.25">
      <c r="B550" s="546">
        <v>42646</v>
      </c>
      <c r="C550" s="298">
        <v>8178</v>
      </c>
      <c r="D550" s="547">
        <v>16.019235999999999</v>
      </c>
      <c r="E550" s="299">
        <v>15.98</v>
      </c>
      <c r="F550" s="299">
        <f t="shared" ref="F550:F559" si="106">C550*(E550-D550)</f>
        <v>-320.8720079999913</v>
      </c>
      <c r="G550" s="299">
        <f t="shared" ref="G550:G559" si="107">IF(C550=0, 0,D550*C550)</f>
        <v>131005.31200799999</v>
      </c>
      <c r="H550" s="300">
        <f t="shared" ref="H550:H559" si="108">IF(C550=0, D550, (E550-D550)/D550)</f>
        <v>-2.4493053226757469E-3</v>
      </c>
      <c r="I550" s="299"/>
    </row>
    <row r="551" spans="2:9" x14ac:dyDescent="0.25">
      <c r="B551" s="546">
        <v>42647</v>
      </c>
      <c r="C551" s="298">
        <v>8678</v>
      </c>
      <c r="D551" s="547">
        <v>16.010061</v>
      </c>
      <c r="E551" s="299">
        <v>15.63</v>
      </c>
      <c r="F551" s="299">
        <f t="shared" si="106"/>
        <v>-3298.169357999996</v>
      </c>
      <c r="G551" s="299">
        <f t="shared" si="107"/>
        <v>138935.309358</v>
      </c>
      <c r="H551" s="300">
        <f t="shared" si="108"/>
        <v>-2.3738885192255015E-2</v>
      </c>
      <c r="I551" s="299"/>
    </row>
    <row r="552" spans="2:9" x14ac:dyDescent="0.25">
      <c r="B552" s="546">
        <v>42647</v>
      </c>
      <c r="C552" s="298">
        <v>9178</v>
      </c>
      <c r="D552" s="547">
        <v>15.988811</v>
      </c>
      <c r="E552" s="299">
        <v>15.63</v>
      </c>
      <c r="F552" s="299">
        <f t="shared" si="106"/>
        <v>-3293.1673579999938</v>
      </c>
      <c r="G552" s="299">
        <f t="shared" si="107"/>
        <v>146745.30735799999</v>
      </c>
      <c r="H552" s="300">
        <f t="shared" si="108"/>
        <v>-2.2441381038277287E-2</v>
      </c>
      <c r="I552" s="299"/>
    </row>
    <row r="553" spans="2:9" x14ac:dyDescent="0.25">
      <c r="B553" s="546">
        <v>42648</v>
      </c>
      <c r="C553" s="298">
        <v>8178</v>
      </c>
      <c r="D553" s="547">
        <v>15.977725</v>
      </c>
      <c r="E553" s="299">
        <v>16.12</v>
      </c>
      <c r="F553" s="299">
        <f t="shared" si="106"/>
        <v>1163.524950000012</v>
      </c>
      <c r="G553" s="299">
        <f t="shared" si="107"/>
        <v>130665.83504999999</v>
      </c>
      <c r="H553" s="300">
        <f t="shared" si="108"/>
        <v>8.904584351026288E-3</v>
      </c>
      <c r="I553" s="299">
        <v>15.75</v>
      </c>
    </row>
    <row r="554" spans="2:9" x14ac:dyDescent="0.25">
      <c r="B554" s="546">
        <v>42648</v>
      </c>
      <c r="C554" s="319">
        <v>7678</v>
      </c>
      <c r="D554" s="548">
        <v>15.951529000000001</v>
      </c>
      <c r="E554" s="299">
        <v>16.12</v>
      </c>
      <c r="F554" s="299">
        <f t="shared" si="106"/>
        <v>1293.5203380000021</v>
      </c>
      <c r="G554" s="299">
        <f t="shared" si="107"/>
        <v>122475.839662</v>
      </c>
      <c r="H554" s="300">
        <f t="shared" si="108"/>
        <v>1.0561432700275958E-2</v>
      </c>
      <c r="I554" s="299" t="s">
        <v>284</v>
      </c>
    </row>
    <row r="555" spans="2:9" x14ac:dyDescent="0.25">
      <c r="B555" s="546">
        <v>42649</v>
      </c>
      <c r="C555" s="298">
        <v>8678</v>
      </c>
      <c r="D555" s="547">
        <v>15.941579000000001</v>
      </c>
      <c r="E555" s="299">
        <v>16.079999999999998</v>
      </c>
      <c r="F555" s="299">
        <f t="shared" si="106"/>
        <v>1201.2174379999781</v>
      </c>
      <c r="G555" s="299">
        <f t="shared" si="107"/>
        <v>138341.022562</v>
      </c>
      <c r="H555" s="300">
        <f t="shared" si="108"/>
        <v>8.683016908174369E-3</v>
      </c>
      <c r="I555" s="299"/>
    </row>
    <row r="556" spans="2:9" x14ac:dyDescent="0.25">
      <c r="B556" s="546">
        <v>42650</v>
      </c>
      <c r="C556" s="298">
        <v>8978</v>
      </c>
      <c r="D556" s="547">
        <v>15.935176999999999</v>
      </c>
      <c r="E556" s="299">
        <v>15.56</v>
      </c>
      <c r="F556" s="299">
        <f t="shared" si="106"/>
        <v>-3368.3391059999908</v>
      </c>
      <c r="G556" s="299">
        <f t="shared" si="107"/>
        <v>143066.01910599999</v>
      </c>
      <c r="H556" s="300">
        <f t="shared" si="108"/>
        <v>-2.354394933925108E-2</v>
      </c>
      <c r="I556" s="299"/>
    </row>
    <row r="557" spans="2:9" x14ac:dyDescent="0.25">
      <c r="B557" s="546">
        <v>42650</v>
      </c>
      <c r="C557" s="298">
        <v>9278</v>
      </c>
      <c r="D557" s="547">
        <v>15.923692000000001</v>
      </c>
      <c r="E557" s="299">
        <v>15.56</v>
      </c>
      <c r="F557" s="299">
        <f t="shared" si="106"/>
        <v>-3374.3343760000034</v>
      </c>
      <c r="G557" s="299">
        <f t="shared" si="107"/>
        <v>147740.01437600001</v>
      </c>
      <c r="H557" s="300">
        <f t="shared" si="108"/>
        <v>-2.2839678134945106E-2</v>
      </c>
      <c r="I557" s="299">
        <v>15.8</v>
      </c>
    </row>
    <row r="558" spans="2:9" x14ac:dyDescent="0.25">
      <c r="B558" s="546">
        <v>42653</v>
      </c>
      <c r="C558" s="319">
        <v>9678</v>
      </c>
      <c r="D558" s="548">
        <v>15.9153</v>
      </c>
      <c r="E558" s="299">
        <v>15.72</v>
      </c>
      <c r="F558" s="299">
        <f t="shared" si="106"/>
        <v>-1890.1133999999961</v>
      </c>
      <c r="G558" s="299">
        <f t="shared" si="107"/>
        <v>154028.27340000001</v>
      </c>
      <c r="H558" s="300">
        <f t="shared" si="108"/>
        <v>-1.2271210721758281E-2</v>
      </c>
      <c r="I558" s="299"/>
    </row>
    <row r="559" spans="2:9" x14ac:dyDescent="0.25">
      <c r="B559" s="546">
        <v>42661</v>
      </c>
      <c r="C559" s="319">
        <v>10000</v>
      </c>
      <c r="D559" s="548">
        <v>15.901258</v>
      </c>
      <c r="E559" s="299">
        <v>14.2</v>
      </c>
      <c r="F559" s="299">
        <f t="shared" si="106"/>
        <v>-17012.580000000009</v>
      </c>
      <c r="G559" s="299">
        <f t="shared" si="107"/>
        <v>159012.58000000002</v>
      </c>
      <c r="H559" s="300">
        <f t="shared" si="108"/>
        <v>-0.10698889358313669</v>
      </c>
      <c r="I559" s="299"/>
    </row>
    <row r="560" spans="2:9" x14ac:dyDescent="0.25">
      <c r="B560" s="546">
        <v>42663</v>
      </c>
      <c r="C560" s="298">
        <v>10000</v>
      </c>
      <c r="D560" s="547">
        <v>15.901258</v>
      </c>
      <c r="E560" s="299">
        <v>14.7</v>
      </c>
      <c r="F560" s="299">
        <f>C560*(E560-D560)</f>
        <v>-12012.580000000011</v>
      </c>
      <c r="G560" s="299">
        <f>IF(C560=0, 0,D560*C560)</f>
        <v>159012.58000000002</v>
      </c>
      <c r="H560" s="301">
        <f>IF(C560=0, D560, (E560-D560)/D560)</f>
        <v>-7.5544840540289399E-2</v>
      </c>
      <c r="I560" s="299"/>
    </row>
    <row r="561" spans="2:9" x14ac:dyDescent="0.25">
      <c r="B561" s="546">
        <v>42668</v>
      </c>
      <c r="C561" s="298">
        <v>11000</v>
      </c>
      <c r="D561" s="547">
        <v>15.74728</v>
      </c>
      <c r="E561" s="299">
        <v>14.18</v>
      </c>
      <c r="F561" s="299">
        <f>C561*(E561-D561)</f>
        <v>-17240.080000000002</v>
      </c>
      <c r="G561" s="299">
        <f>IF(C561=0, 0,D561*C561)</f>
        <v>173220.08</v>
      </c>
      <c r="H561" s="301">
        <f>IF(C561=0, D561, (E561-D561)/D561)</f>
        <v>-9.9527029429844413E-2</v>
      </c>
      <c r="I561" s="299"/>
    </row>
    <row r="562" spans="2:9" x14ac:dyDescent="0.25">
      <c r="B562" s="546">
        <v>42670</v>
      </c>
      <c r="C562" s="298">
        <v>11500</v>
      </c>
      <c r="D562" s="547">
        <v>15.679137000000001</v>
      </c>
      <c r="E562" s="299">
        <v>13.95</v>
      </c>
      <c r="F562" s="299">
        <f>C562*(E562-D562)</f>
        <v>-19885.075500000017</v>
      </c>
      <c r="G562" s="299">
        <f>IF(C562=0, 0,D562*C562)</f>
        <v>180310.07550000001</v>
      </c>
      <c r="H562" s="301">
        <f>IF(C562=0, D562, (E562-D562)/D562)</f>
        <v>-0.11028266415428357</v>
      </c>
      <c r="I562" s="299"/>
    </row>
    <row r="563" spans="2:9" x14ac:dyDescent="0.25">
      <c r="B563" s="546">
        <v>42670</v>
      </c>
      <c r="C563" s="298">
        <v>12000</v>
      </c>
      <c r="D563" s="547">
        <v>15.6113</v>
      </c>
      <c r="E563" s="299">
        <v>13.95</v>
      </c>
      <c r="F563" s="299">
        <f t="shared" ref="F563:F570" si="109">C563*(E563-D563)</f>
        <v>-19935.600000000009</v>
      </c>
      <c r="G563" s="299">
        <f t="shared" ref="G563:G570" si="110">IF(C563=0, 0,D563*C563)</f>
        <v>187335.6</v>
      </c>
      <c r="H563" s="301">
        <f t="shared" ref="H563:H570" si="111">IF(C563=0, D563, (E563-D563)/D563)</f>
        <v>-0.10641650599245422</v>
      </c>
      <c r="I563" s="299"/>
    </row>
    <row r="564" spans="2:9" x14ac:dyDescent="0.25">
      <c r="B564" s="546">
        <v>42670</v>
      </c>
      <c r="C564" s="298">
        <v>12500</v>
      </c>
      <c r="D564" s="547">
        <v>15.542006000000001</v>
      </c>
      <c r="E564" s="299">
        <v>13.95</v>
      </c>
      <c r="F564" s="299">
        <f t="shared" si="109"/>
        <v>-19900.075000000015</v>
      </c>
      <c r="G564" s="299">
        <f t="shared" si="110"/>
        <v>194275.07500000001</v>
      </c>
      <c r="H564" s="301">
        <f t="shared" si="111"/>
        <v>-0.10243246592492637</v>
      </c>
      <c r="I564" s="299"/>
    </row>
    <row r="565" spans="2:9" x14ac:dyDescent="0.25">
      <c r="B565" s="546">
        <v>42671</v>
      </c>
      <c r="C565" s="298">
        <v>12500</v>
      </c>
      <c r="D565" s="547">
        <v>15.536431</v>
      </c>
      <c r="E565" s="299">
        <v>13.72</v>
      </c>
      <c r="F565" s="299">
        <f t="shared" si="109"/>
        <v>-22705.387499999997</v>
      </c>
      <c r="G565" s="299">
        <f t="shared" si="110"/>
        <v>194205.38750000001</v>
      </c>
      <c r="H565" s="301">
        <f t="shared" si="111"/>
        <v>-0.11691430290521676</v>
      </c>
      <c r="I565" s="299"/>
    </row>
    <row r="566" spans="2:9" x14ac:dyDescent="0.25">
      <c r="B566" s="546">
        <v>42674</v>
      </c>
      <c r="C566" s="298">
        <v>12500</v>
      </c>
      <c r="D566" s="547">
        <v>15.5313</v>
      </c>
      <c r="E566" s="299">
        <v>13.18</v>
      </c>
      <c r="F566" s="299">
        <f t="shared" si="109"/>
        <v>-29391.250000000004</v>
      </c>
      <c r="G566" s="299">
        <f t="shared" si="110"/>
        <v>194141.25</v>
      </c>
      <c r="H566" s="301">
        <f t="shared" si="111"/>
        <v>-0.15139106192012261</v>
      </c>
      <c r="I566" s="299"/>
    </row>
    <row r="567" spans="2:9" x14ac:dyDescent="0.25">
      <c r="B567" s="546">
        <v>42676</v>
      </c>
      <c r="C567" s="298">
        <v>12500</v>
      </c>
      <c r="D567" s="547">
        <v>15.528746</v>
      </c>
      <c r="E567" s="299">
        <v>12.78</v>
      </c>
      <c r="F567" s="299">
        <f t="shared" si="109"/>
        <v>-34359.325000000004</v>
      </c>
      <c r="G567" s="299">
        <f t="shared" si="110"/>
        <v>194109.32500000001</v>
      </c>
      <c r="H567" s="300">
        <f t="shared" si="111"/>
        <v>-0.17701017197396368</v>
      </c>
      <c r="I567" s="299"/>
    </row>
    <row r="568" spans="2:9" x14ac:dyDescent="0.25">
      <c r="B568" s="546">
        <v>42677</v>
      </c>
      <c r="C568" s="298">
        <v>10000</v>
      </c>
      <c r="D568" s="547">
        <v>15.813000000000001</v>
      </c>
      <c r="E568" s="299">
        <v>14.15</v>
      </c>
      <c r="F568" s="299">
        <f t="shared" si="109"/>
        <v>-16630.000000000004</v>
      </c>
      <c r="G568" s="299">
        <f t="shared" si="110"/>
        <v>158130</v>
      </c>
      <c r="H568" s="300">
        <f t="shared" si="111"/>
        <v>-0.10516663504711314</v>
      </c>
      <c r="I568" s="299"/>
    </row>
    <row r="569" spans="2:9" x14ac:dyDescent="0.25">
      <c r="B569" s="546">
        <v>42678</v>
      </c>
      <c r="C569" s="298">
        <v>11000</v>
      </c>
      <c r="D569" s="547">
        <v>15.62</v>
      </c>
      <c r="E569" s="299">
        <v>13.69</v>
      </c>
      <c r="F569" s="299">
        <f t="shared" si="109"/>
        <v>-21229.999999999996</v>
      </c>
      <c r="G569" s="299">
        <f t="shared" si="110"/>
        <v>171820</v>
      </c>
      <c r="H569" s="300">
        <f t="shared" si="111"/>
        <v>-0.12355953905249678</v>
      </c>
      <c r="I569" s="299"/>
    </row>
    <row r="570" spans="2:9" x14ac:dyDescent="0.25">
      <c r="B570" s="546">
        <v>42701</v>
      </c>
      <c r="C570" s="298">
        <v>7678</v>
      </c>
      <c r="D570" s="547">
        <v>15.484220000000001</v>
      </c>
      <c r="E570" s="299">
        <v>16.28</v>
      </c>
      <c r="F570" s="299">
        <f t="shared" si="109"/>
        <v>6109.9988400000047</v>
      </c>
      <c r="G570" s="299">
        <f t="shared" si="110"/>
        <v>118887.84116000001</v>
      </c>
      <c r="H570" s="300">
        <f t="shared" si="111"/>
        <v>5.1392966516879801E-2</v>
      </c>
      <c r="I570" s="299" t="s">
        <v>295</v>
      </c>
    </row>
    <row r="571" spans="2:9" x14ac:dyDescent="0.25">
      <c r="B571" s="546">
        <v>42702</v>
      </c>
      <c r="C571" s="298">
        <v>8178</v>
      </c>
      <c r="D571" s="547">
        <v>15.519399999999999</v>
      </c>
      <c r="E571" s="299">
        <v>15.62</v>
      </c>
      <c r="F571" s="299">
        <f t="shared" ref="F571:F588" si="112">C571*(E571-D571)</f>
        <v>822.70680000000016</v>
      </c>
      <c r="G571" s="299">
        <f t="shared" ref="G571:G588" si="113">IF(C571=0, 0,D571*C571)</f>
        <v>126917.6532</v>
      </c>
      <c r="H571" s="300">
        <f t="shared" ref="H571:H588" si="114">IF(C571=0, D571, (E571-D571)/D571)</f>
        <v>6.4822093637640649E-3</v>
      </c>
      <c r="I571" s="299" t="s">
        <v>299</v>
      </c>
    </row>
    <row r="572" spans="2:9" x14ac:dyDescent="0.25">
      <c r="B572" s="546">
        <v>42702</v>
      </c>
      <c r="C572" s="298">
        <v>8678</v>
      </c>
      <c r="D572" s="547">
        <v>15.5304</v>
      </c>
      <c r="E572" s="299">
        <v>15.54</v>
      </c>
      <c r="F572" s="299">
        <f t="shared" si="112"/>
        <v>83.308799999990825</v>
      </c>
      <c r="G572" s="299">
        <f t="shared" si="113"/>
        <v>134772.8112</v>
      </c>
      <c r="H572" s="300">
        <f t="shared" si="114"/>
        <v>6.1814248184199655E-4</v>
      </c>
      <c r="I572" s="299"/>
    </row>
    <row r="573" spans="2:9" x14ac:dyDescent="0.25">
      <c r="B573" s="546">
        <v>42703</v>
      </c>
      <c r="C573" s="298">
        <v>8978</v>
      </c>
      <c r="D573" s="547">
        <v>15.5053</v>
      </c>
      <c r="E573" s="299">
        <v>14.95</v>
      </c>
      <c r="F573" s="299">
        <f t="shared" si="112"/>
        <v>-4985.4834000000074</v>
      </c>
      <c r="G573" s="299">
        <f t="shared" si="113"/>
        <v>139206.5834</v>
      </c>
      <c r="H573" s="300">
        <f t="shared" si="114"/>
        <v>-3.5813560524465882E-2</v>
      </c>
      <c r="I573" s="299"/>
    </row>
    <row r="574" spans="2:9" x14ac:dyDescent="0.25">
      <c r="B574" s="546">
        <v>42704</v>
      </c>
      <c r="C574" s="298">
        <v>5178</v>
      </c>
      <c r="D574" s="547">
        <v>14.3947</v>
      </c>
      <c r="E574" s="299">
        <v>18.059999999999999</v>
      </c>
      <c r="F574" s="299">
        <f t="shared" si="112"/>
        <v>18978.923399999992</v>
      </c>
      <c r="G574" s="299">
        <f t="shared" si="113"/>
        <v>74535.756600000008</v>
      </c>
      <c r="H574" s="300">
        <f t="shared" si="114"/>
        <v>0.25462843963403187</v>
      </c>
      <c r="I574" s="299"/>
    </row>
    <row r="575" spans="2:9" x14ac:dyDescent="0.25">
      <c r="B575" s="546">
        <v>42705</v>
      </c>
      <c r="C575" s="298">
        <v>4678</v>
      </c>
      <c r="D575" s="547">
        <v>13.905799999999999</v>
      </c>
      <c r="E575" s="299">
        <v>17.89</v>
      </c>
      <c r="F575" s="299">
        <f t="shared" si="112"/>
        <v>18638.087600000006</v>
      </c>
      <c r="G575" s="299">
        <f t="shared" si="113"/>
        <v>65051.332399999999</v>
      </c>
      <c r="H575" s="300">
        <f t="shared" si="114"/>
        <v>0.28651354111234173</v>
      </c>
      <c r="I575" s="299"/>
    </row>
    <row r="576" spans="2:9" x14ac:dyDescent="0.25">
      <c r="B576" s="546">
        <v>42705</v>
      </c>
      <c r="C576" s="298">
        <v>5000</v>
      </c>
      <c r="D576" s="547">
        <v>14.1645</v>
      </c>
      <c r="E576" s="299">
        <v>17.89</v>
      </c>
      <c r="F576" s="299">
        <f t="shared" si="112"/>
        <v>18627.5</v>
      </c>
      <c r="G576" s="299">
        <f t="shared" si="113"/>
        <v>70822.5</v>
      </c>
      <c r="H576" s="300">
        <f t="shared" si="114"/>
        <v>0.2630166966712556</v>
      </c>
      <c r="I576" s="299"/>
    </row>
    <row r="577" spans="1:10" x14ac:dyDescent="0.25">
      <c r="B577" s="546">
        <v>42708</v>
      </c>
      <c r="C577" s="298">
        <v>5000</v>
      </c>
      <c r="D577" s="547">
        <v>14.1645</v>
      </c>
      <c r="E577" s="299">
        <v>18.2</v>
      </c>
      <c r="F577" s="299">
        <f t="shared" si="112"/>
        <v>20177.499999999996</v>
      </c>
      <c r="G577" s="299">
        <f t="shared" si="113"/>
        <v>70822.5</v>
      </c>
      <c r="H577" s="300">
        <f t="shared" si="114"/>
        <v>0.28490239683716323</v>
      </c>
      <c r="I577" s="299"/>
    </row>
    <row r="578" spans="1:10" x14ac:dyDescent="0.25">
      <c r="B578" s="546">
        <v>42711</v>
      </c>
      <c r="C578" s="298">
        <v>5000</v>
      </c>
      <c r="D578" s="547">
        <v>14.143514</v>
      </c>
      <c r="E578" s="299">
        <v>18.420000000000002</v>
      </c>
      <c r="F578" s="299">
        <f t="shared" si="112"/>
        <v>21382.430000000011</v>
      </c>
      <c r="G578" s="299">
        <f t="shared" si="113"/>
        <v>70717.569999999992</v>
      </c>
      <c r="H578" s="300">
        <f t="shared" si="114"/>
        <v>0.3023637548631834</v>
      </c>
      <c r="I578" s="299"/>
    </row>
    <row r="579" spans="1:10" x14ac:dyDescent="0.25">
      <c r="B579" s="546">
        <v>42713</v>
      </c>
      <c r="C579" s="298">
        <v>5000</v>
      </c>
      <c r="D579" s="547">
        <v>14.127554</v>
      </c>
      <c r="E579" s="299">
        <v>18.25</v>
      </c>
      <c r="F579" s="299">
        <f t="shared" si="112"/>
        <v>20612.23</v>
      </c>
      <c r="G579" s="299">
        <f t="shared" si="113"/>
        <v>70637.77</v>
      </c>
      <c r="H579" s="300">
        <f t="shared" si="114"/>
        <v>0.29180182216964096</v>
      </c>
      <c r="I579" s="299"/>
    </row>
    <row r="580" spans="1:10" x14ac:dyDescent="0.25">
      <c r="B580" s="546">
        <v>42716</v>
      </c>
      <c r="C580" s="298">
        <v>5000</v>
      </c>
      <c r="D580" s="547">
        <v>14.0276</v>
      </c>
      <c r="E580" s="299">
        <v>18.489999999999998</v>
      </c>
      <c r="F580" s="299">
        <f t="shared" si="112"/>
        <v>22311.999999999993</v>
      </c>
      <c r="G580" s="299">
        <f t="shared" si="113"/>
        <v>70138</v>
      </c>
      <c r="H580" s="300">
        <f t="shared" si="114"/>
        <v>0.3181157147338104</v>
      </c>
      <c r="I580" s="299" t="s">
        <v>184</v>
      </c>
    </row>
    <row r="581" spans="1:10" x14ac:dyDescent="0.25">
      <c r="B581" s="546">
        <v>42718</v>
      </c>
      <c r="C581" s="298">
        <v>5000</v>
      </c>
      <c r="D581" s="547">
        <v>14.025399999999999</v>
      </c>
      <c r="E581" s="299">
        <v>18.2</v>
      </c>
      <c r="F581" s="299">
        <f t="shared" si="112"/>
        <v>20873</v>
      </c>
      <c r="G581" s="299">
        <f t="shared" si="113"/>
        <v>70127</v>
      </c>
      <c r="H581" s="300">
        <f t="shared" si="114"/>
        <v>0.29764569994438661</v>
      </c>
      <c r="I581" s="299">
        <v>13.8</v>
      </c>
    </row>
    <row r="582" spans="1:10" x14ac:dyDescent="0.25">
      <c r="B582" s="546">
        <v>42726</v>
      </c>
      <c r="C582" s="298">
        <v>5000</v>
      </c>
      <c r="D582" s="547">
        <v>14.025399999999999</v>
      </c>
      <c r="E582" s="299">
        <v>18.04</v>
      </c>
      <c r="F582" s="299">
        <f t="shared" si="112"/>
        <v>20073</v>
      </c>
      <c r="G582" s="299">
        <f t="shared" si="113"/>
        <v>70127</v>
      </c>
      <c r="H582" s="300">
        <f t="shared" si="114"/>
        <v>0.28623782565916123</v>
      </c>
      <c r="I582" s="299"/>
    </row>
    <row r="583" spans="1:10" x14ac:dyDescent="0.25">
      <c r="B583" s="546">
        <v>42733</v>
      </c>
      <c r="C583" s="298">
        <v>6000</v>
      </c>
      <c r="D583" s="547">
        <v>14.627558000000001</v>
      </c>
      <c r="E583" s="299">
        <v>17.57</v>
      </c>
      <c r="F583" s="377">
        <f t="shared" si="112"/>
        <v>17654.651999999998</v>
      </c>
      <c r="G583" s="299">
        <f t="shared" si="113"/>
        <v>87765.347999999998</v>
      </c>
      <c r="H583" s="301">
        <f t="shared" si="114"/>
        <v>0.20115743174629694</v>
      </c>
      <c r="I583" s="299"/>
      <c r="J583" s="3"/>
    </row>
    <row r="584" spans="1:10" x14ac:dyDescent="0.25">
      <c r="B584" s="546">
        <v>42734</v>
      </c>
      <c r="C584" s="298">
        <v>6000</v>
      </c>
      <c r="D584" s="547">
        <v>14.562623</v>
      </c>
      <c r="E584" s="299">
        <v>17.309999999999999</v>
      </c>
      <c r="F584" s="377">
        <f t="shared" si="112"/>
        <v>16484.261999999992</v>
      </c>
      <c r="G584" s="299">
        <f t="shared" si="113"/>
        <v>87375.737999999998</v>
      </c>
      <c r="H584" s="301">
        <f t="shared" si="114"/>
        <v>0.18865948806063293</v>
      </c>
      <c r="I584" s="299"/>
    </row>
    <row r="585" spans="1:10" x14ac:dyDescent="0.25">
      <c r="B585" s="546">
        <v>42739</v>
      </c>
      <c r="C585" s="298">
        <v>5500</v>
      </c>
      <c r="D585" s="547">
        <v>14.242898</v>
      </c>
      <c r="E585" s="299">
        <v>18.05</v>
      </c>
      <c r="F585" s="377">
        <f t="shared" si="112"/>
        <v>20939.061000000002</v>
      </c>
      <c r="G585" s="299">
        <f t="shared" si="113"/>
        <v>78335.938999999998</v>
      </c>
      <c r="H585" s="301">
        <f t="shared" si="114"/>
        <v>0.26729827033796072</v>
      </c>
      <c r="I585" s="299"/>
    </row>
    <row r="586" spans="1:10" x14ac:dyDescent="0.25">
      <c r="B586" s="546">
        <v>42741</v>
      </c>
      <c r="C586" s="298">
        <v>6000</v>
      </c>
      <c r="D586" s="547">
        <v>14.54599</v>
      </c>
      <c r="E586" s="299">
        <v>17.98</v>
      </c>
      <c r="F586" s="377">
        <f t="shared" si="112"/>
        <v>20604.060000000005</v>
      </c>
      <c r="G586" s="299">
        <f t="shared" si="113"/>
        <v>87275.94</v>
      </c>
      <c r="H586" s="301">
        <f t="shared" si="114"/>
        <v>0.23607949682352322</v>
      </c>
      <c r="I586" s="299"/>
    </row>
    <row r="587" spans="1:10" x14ac:dyDescent="0.25">
      <c r="B587" s="546">
        <v>42748</v>
      </c>
      <c r="C587" s="298">
        <v>6000</v>
      </c>
      <c r="D587" s="547">
        <v>14.527687999999999</v>
      </c>
      <c r="E587" s="299">
        <v>17.46</v>
      </c>
      <c r="F587" s="377">
        <f t="shared" si="112"/>
        <v>17593.872000000007</v>
      </c>
      <c r="G587" s="299">
        <f t="shared" si="113"/>
        <v>87166.127999999997</v>
      </c>
      <c r="H587" s="301">
        <f t="shared" si="114"/>
        <v>0.20184299112150547</v>
      </c>
      <c r="I587" s="299"/>
    </row>
    <row r="588" spans="1:10" x14ac:dyDescent="0.25">
      <c r="A588" s="183" t="s">
        <v>322</v>
      </c>
      <c r="B588" s="546">
        <v>42754</v>
      </c>
      <c r="C588" s="298">
        <v>6000</v>
      </c>
      <c r="D588" s="547">
        <v>14.527687999999999</v>
      </c>
      <c r="E588" s="299">
        <v>17.27</v>
      </c>
      <c r="F588" s="377">
        <f t="shared" si="112"/>
        <v>16453.871999999999</v>
      </c>
      <c r="G588" s="299">
        <f t="shared" si="113"/>
        <v>87166.127999999997</v>
      </c>
      <c r="H588" s="301">
        <f t="shared" si="114"/>
        <v>0.1887645164185795</v>
      </c>
      <c r="I588" s="299"/>
    </row>
    <row r="589" spans="1:10" x14ac:dyDescent="0.25">
      <c r="A589" t="s">
        <v>322</v>
      </c>
      <c r="B589" s="546">
        <v>42760</v>
      </c>
      <c r="C589" s="298">
        <v>6000</v>
      </c>
      <c r="D589" s="547">
        <v>14.527687999999999</v>
      </c>
      <c r="E589" s="299">
        <v>17.75</v>
      </c>
      <c r="F589" s="377">
        <f t="shared" ref="F589:F603" si="115">C589*(E589-D589)</f>
        <v>19333.872000000003</v>
      </c>
      <c r="G589" s="299">
        <f t="shared" ref="G589:G603" si="116">IF(C589=0, 0,D589*C589)</f>
        <v>87166.127999999997</v>
      </c>
      <c r="H589" s="301">
        <f t="shared" ref="H589:H603" si="117">IF(C589=0, D589, (E589-D589)/D589)</f>
        <v>0.22180487356281334</v>
      </c>
      <c r="I589" s="299"/>
    </row>
    <row r="590" spans="1:10" x14ac:dyDescent="0.25">
      <c r="A590" t="s">
        <v>354</v>
      </c>
      <c r="B590" s="546">
        <v>42761</v>
      </c>
      <c r="C590" s="298">
        <v>6000</v>
      </c>
      <c r="D590" s="547">
        <v>14.50817</v>
      </c>
      <c r="E590" s="299">
        <v>17.75</v>
      </c>
      <c r="F590" s="377">
        <f t="shared" si="115"/>
        <v>19450.98</v>
      </c>
      <c r="G590" s="299">
        <f t="shared" si="116"/>
        <v>87049.02</v>
      </c>
      <c r="H590" s="301">
        <f t="shared" si="117"/>
        <v>0.22344858104088938</v>
      </c>
      <c r="I590" s="299"/>
    </row>
    <row r="591" spans="1:10" x14ac:dyDescent="0.25">
      <c r="A591" t="s">
        <v>357</v>
      </c>
      <c r="B591" s="546">
        <v>42762</v>
      </c>
      <c r="C591" s="298">
        <v>6100</v>
      </c>
      <c r="D591" s="547">
        <v>14.553610000000001</v>
      </c>
      <c r="E591" s="299">
        <v>17.41</v>
      </c>
      <c r="F591" s="377">
        <f t="shared" si="115"/>
        <v>17423.978999999996</v>
      </c>
      <c r="G591" s="299">
        <f t="shared" si="116"/>
        <v>88777.021000000008</v>
      </c>
      <c r="H591" s="301">
        <f t="shared" si="117"/>
        <v>0.19626676817641803</v>
      </c>
      <c r="I591" s="299"/>
    </row>
    <row r="592" spans="1:10" x14ac:dyDescent="0.25">
      <c r="A592" t="s">
        <v>367</v>
      </c>
      <c r="B592" s="546">
        <v>42765</v>
      </c>
      <c r="C592" s="298">
        <v>6900</v>
      </c>
      <c r="D592" s="547">
        <v>14.793915999999999</v>
      </c>
      <c r="E592" s="299">
        <v>16.53</v>
      </c>
      <c r="F592" s="377">
        <f t="shared" si="115"/>
        <v>11978.979600000011</v>
      </c>
      <c r="G592" s="299">
        <f t="shared" si="116"/>
        <v>102078.02039999999</v>
      </c>
      <c r="H592" s="301">
        <f t="shared" si="117"/>
        <v>0.11735121383682331</v>
      </c>
      <c r="I592" s="299"/>
    </row>
    <row r="593" spans="1:9" x14ac:dyDescent="0.25">
      <c r="A593" t="s">
        <v>368</v>
      </c>
      <c r="B593" s="546">
        <v>42766</v>
      </c>
      <c r="C593" s="298">
        <v>6900</v>
      </c>
      <c r="D593" s="547">
        <v>14.783497000000001</v>
      </c>
      <c r="E593" s="299">
        <v>16.75</v>
      </c>
      <c r="F593" s="377">
        <f t="shared" si="115"/>
        <v>13568.870699999996</v>
      </c>
      <c r="G593" s="299">
        <f t="shared" si="116"/>
        <v>102006.1293</v>
      </c>
      <c r="H593" s="301">
        <f t="shared" si="117"/>
        <v>0.13302015078029233</v>
      </c>
      <c r="I593" s="299"/>
    </row>
    <row r="594" spans="1:9" x14ac:dyDescent="0.25">
      <c r="B594" s="546">
        <v>42767</v>
      </c>
      <c r="C594" s="298">
        <v>6000</v>
      </c>
      <c r="D594" s="547">
        <v>14.442175000000001</v>
      </c>
      <c r="E594" s="299">
        <v>16.59</v>
      </c>
      <c r="F594" s="377">
        <f t="shared" si="115"/>
        <v>12886.949999999995</v>
      </c>
      <c r="G594" s="299">
        <f t="shared" si="116"/>
        <v>86653.05</v>
      </c>
      <c r="H594" s="301">
        <f t="shared" si="117"/>
        <v>0.14871894295699914</v>
      </c>
      <c r="I594" s="299"/>
    </row>
    <row r="595" spans="1:9" x14ac:dyDescent="0.25">
      <c r="B595" s="546">
        <v>42767</v>
      </c>
      <c r="C595" s="298">
        <v>7000</v>
      </c>
      <c r="D595" s="547">
        <v>14.725436</v>
      </c>
      <c r="E595" s="299">
        <v>16.59</v>
      </c>
      <c r="F595" s="377">
        <f t="shared" si="115"/>
        <v>13051.947999999999</v>
      </c>
      <c r="G595" s="299">
        <f t="shared" si="116"/>
        <v>103078.052</v>
      </c>
      <c r="H595" s="301">
        <f t="shared" si="117"/>
        <v>0.1266219893251378</v>
      </c>
      <c r="I595" s="299"/>
    </row>
    <row r="596" spans="1:9" x14ac:dyDescent="0.25">
      <c r="B596" s="546">
        <v>42767</v>
      </c>
      <c r="C596" s="298">
        <v>7200</v>
      </c>
      <c r="D596" s="547">
        <v>14.771951</v>
      </c>
      <c r="E596" s="299">
        <v>16.59</v>
      </c>
      <c r="F596" s="377">
        <f t="shared" si="115"/>
        <v>13089.952800000001</v>
      </c>
      <c r="G596" s="299">
        <f t="shared" si="116"/>
        <v>106358.0472</v>
      </c>
      <c r="H596" s="301">
        <f t="shared" si="117"/>
        <v>0.12307439958337259</v>
      </c>
      <c r="I596" s="299"/>
    </row>
    <row r="597" spans="1:9" x14ac:dyDescent="0.25">
      <c r="A597" t="s">
        <v>372</v>
      </c>
      <c r="B597" s="546">
        <v>42767</v>
      </c>
      <c r="C597" s="298">
        <v>6500</v>
      </c>
      <c r="D597" s="547">
        <v>14.578353999999999</v>
      </c>
      <c r="E597" s="299">
        <v>16.59</v>
      </c>
      <c r="F597" s="377">
        <f t="shared" si="115"/>
        <v>13075.699000000004</v>
      </c>
      <c r="G597" s="299">
        <f t="shared" si="116"/>
        <v>94759.300999999992</v>
      </c>
      <c r="H597" s="301">
        <f t="shared" si="117"/>
        <v>0.13798855481215511</v>
      </c>
      <c r="I597" s="299"/>
    </row>
    <row r="598" spans="1:9" x14ac:dyDescent="0.25">
      <c r="A598" t="s">
        <v>374</v>
      </c>
      <c r="B598" s="546">
        <v>42768</v>
      </c>
      <c r="C598" s="298">
        <v>6000</v>
      </c>
      <c r="D598" s="547">
        <v>14.368788</v>
      </c>
      <c r="E598" s="299">
        <v>16.68</v>
      </c>
      <c r="F598" s="377">
        <f t="shared" si="115"/>
        <v>13867.271999999995</v>
      </c>
      <c r="G598" s="299">
        <f>IF(C598=0, 0,D598*C598)</f>
        <v>86212.728000000003</v>
      </c>
      <c r="H598" s="301">
        <f t="shared" si="117"/>
        <v>0.16084947456946261</v>
      </c>
      <c r="I598" s="299"/>
    </row>
    <row r="599" spans="1:9" x14ac:dyDescent="0.25">
      <c r="A599" t="s">
        <v>381</v>
      </c>
      <c r="B599" s="546">
        <v>42769</v>
      </c>
      <c r="C599" s="298">
        <v>5300</v>
      </c>
      <c r="D599" s="547">
        <v>14.006677</v>
      </c>
      <c r="E599" s="299">
        <v>17.23</v>
      </c>
      <c r="F599" s="377">
        <f t="shared" si="115"/>
        <v>17083.611900000004</v>
      </c>
      <c r="G599" s="299">
        <f t="shared" si="116"/>
        <v>74235.388099999996</v>
      </c>
      <c r="H599" s="301">
        <f t="shared" si="117"/>
        <v>0.2301276027140485</v>
      </c>
      <c r="I599" s="299"/>
    </row>
    <row r="600" spans="1:9" x14ac:dyDescent="0.25">
      <c r="A600" t="s">
        <v>391</v>
      </c>
      <c r="B600" s="546">
        <v>42772</v>
      </c>
      <c r="C600" s="298">
        <v>6000</v>
      </c>
      <c r="D600" s="547">
        <v>14.311230999999999</v>
      </c>
      <c r="E600" s="299">
        <v>16.52</v>
      </c>
      <c r="F600" s="377">
        <f t="shared" si="115"/>
        <v>13252.614000000001</v>
      </c>
      <c r="G600" s="299">
        <f t="shared" si="116"/>
        <v>85867.385999999999</v>
      </c>
      <c r="H600" s="301">
        <f t="shared" si="117"/>
        <v>0.15433815581622576</v>
      </c>
      <c r="I600" s="299"/>
    </row>
    <row r="601" spans="1:9" x14ac:dyDescent="0.25">
      <c r="A601" t="s">
        <v>396</v>
      </c>
      <c r="B601" s="546">
        <v>42773</v>
      </c>
      <c r="C601" s="298">
        <v>6600</v>
      </c>
      <c r="D601" s="547">
        <v>14.461574000000001</v>
      </c>
      <c r="E601" s="299">
        <v>16.03</v>
      </c>
      <c r="F601" s="377">
        <f t="shared" si="115"/>
        <v>10351.611600000004</v>
      </c>
      <c r="G601" s="299">
        <f t="shared" si="116"/>
        <v>95446.388400000011</v>
      </c>
      <c r="H601" s="301">
        <f t="shared" si="117"/>
        <v>0.10845472283998965</v>
      </c>
      <c r="I601" s="299"/>
    </row>
    <row r="602" spans="1:9" x14ac:dyDescent="0.25">
      <c r="A602" t="s">
        <v>419</v>
      </c>
      <c r="B602" s="546">
        <v>42781</v>
      </c>
      <c r="C602" s="298">
        <v>5700</v>
      </c>
      <c r="D602" s="547">
        <v>14.140828000000001</v>
      </c>
      <c r="E602" s="299">
        <v>16.3</v>
      </c>
      <c r="F602" s="377">
        <f t="shared" si="115"/>
        <v>12307.2804</v>
      </c>
      <c r="G602" s="299">
        <f t="shared" si="116"/>
        <v>80602.719600000011</v>
      </c>
      <c r="H602" s="301">
        <f t="shared" si="117"/>
        <v>0.1526906345229572</v>
      </c>
      <c r="I602" s="299"/>
    </row>
    <row r="603" spans="1:9" x14ac:dyDescent="0.25">
      <c r="A603" t="s">
        <v>421</v>
      </c>
      <c r="B603" s="546">
        <v>42782</v>
      </c>
      <c r="C603" s="298">
        <v>5700</v>
      </c>
      <c r="D603" s="547">
        <v>14.103</v>
      </c>
      <c r="E603" s="299">
        <v>16.170000000000002</v>
      </c>
      <c r="F603" s="377">
        <f t="shared" si="115"/>
        <v>11781.900000000011</v>
      </c>
      <c r="G603" s="299">
        <f t="shared" si="116"/>
        <v>80387.100000000006</v>
      </c>
      <c r="H603" s="301">
        <f t="shared" si="117"/>
        <v>0.14656456073175933</v>
      </c>
      <c r="I603" s="299"/>
    </row>
    <row r="604" spans="1:9" x14ac:dyDescent="0.25">
      <c r="B604" s="546"/>
      <c r="C604" s="298"/>
      <c r="D604" s="547"/>
      <c r="E604" s="299"/>
      <c r="F604" s="377"/>
      <c r="G604" s="299"/>
      <c r="H604" s="301"/>
      <c r="I604" s="299"/>
    </row>
    <row r="605" spans="1:9" x14ac:dyDescent="0.25">
      <c r="B605" s="546"/>
      <c r="C605" s="298"/>
      <c r="D605" s="547"/>
      <c r="E605" s="299"/>
      <c r="F605" s="377"/>
      <c r="G605" s="299"/>
      <c r="H605" s="301"/>
      <c r="I605" s="299"/>
    </row>
    <row r="606" spans="1:9" x14ac:dyDescent="0.25">
      <c r="B606" s="546"/>
      <c r="C606" s="298"/>
      <c r="D606" s="547"/>
      <c r="E606" s="299"/>
      <c r="F606" s="377"/>
      <c r="G606" s="299"/>
      <c r="H606" s="301"/>
      <c r="I606" s="299"/>
    </row>
    <row r="607" spans="1:9" x14ac:dyDescent="0.25">
      <c r="B607" s="546"/>
      <c r="C607" s="298"/>
      <c r="D607" s="547"/>
      <c r="E607" s="299"/>
      <c r="F607" s="377"/>
      <c r="G607" s="299"/>
      <c r="H607" s="301"/>
      <c r="I607" s="299"/>
    </row>
    <row r="611" spans="1:13" x14ac:dyDescent="0.25">
      <c r="L611" t="s">
        <v>65</v>
      </c>
      <c r="M611" s="184">
        <f>K874+M874-F874</f>
        <v>14615.571000001626</v>
      </c>
    </row>
    <row r="612" spans="1:13" x14ac:dyDescent="0.25">
      <c r="A612" s="440" t="s">
        <v>1</v>
      </c>
      <c r="B612" s="513" t="s">
        <v>2</v>
      </c>
      <c r="C612" s="440" t="s">
        <v>4</v>
      </c>
      <c r="D612" s="514" t="s">
        <v>5</v>
      </c>
      <c r="E612" s="441" t="s">
        <v>90</v>
      </c>
      <c r="F612" s="441" t="s">
        <v>60</v>
      </c>
      <c r="G612" s="440" t="s">
        <v>3</v>
      </c>
      <c r="H612" s="515" t="s">
        <v>6</v>
      </c>
      <c r="I612" s="514" t="s">
        <v>7</v>
      </c>
      <c r="J612" s="441" t="s">
        <v>89</v>
      </c>
      <c r="K612" s="441" t="s">
        <v>61</v>
      </c>
      <c r="L612" s="440" t="s">
        <v>37</v>
      </c>
      <c r="M612" s="441" t="s">
        <v>38</v>
      </c>
    </row>
    <row r="613" spans="1:13" x14ac:dyDescent="0.25">
      <c r="A613" s="442" t="s">
        <v>50</v>
      </c>
      <c r="B613" s="473">
        <v>42187</v>
      </c>
      <c r="C613" s="427">
        <v>1000</v>
      </c>
      <c r="D613" s="428">
        <v>27.25</v>
      </c>
      <c r="E613" s="429">
        <v>0</v>
      </c>
      <c r="F613" s="429">
        <f>C613*D613+E613</f>
        <v>27250</v>
      </c>
      <c r="G613" s="426">
        <v>42187</v>
      </c>
      <c r="H613" s="443">
        <v>2000</v>
      </c>
      <c r="I613" s="428">
        <v>27.34</v>
      </c>
      <c r="J613" s="429">
        <v>-5.49</v>
      </c>
      <c r="K613" s="429">
        <f>H613*I613-J613</f>
        <v>54685.49</v>
      </c>
      <c r="L613" s="426">
        <v>42257</v>
      </c>
      <c r="M613" s="429">
        <v>850.5</v>
      </c>
    </row>
    <row r="614" spans="1:13" x14ac:dyDescent="0.25">
      <c r="A614" s="444" t="s">
        <v>71</v>
      </c>
      <c r="B614" s="473">
        <v>42187</v>
      </c>
      <c r="C614" s="427">
        <v>80</v>
      </c>
      <c r="D614" s="428">
        <v>27.152249999999999</v>
      </c>
      <c r="E614" s="429">
        <v>0</v>
      </c>
      <c r="F614" s="429">
        <f t="shared" ref="F614:F677" si="118">C614*D614+E614</f>
        <v>2172.1799999999998</v>
      </c>
      <c r="G614" s="426">
        <v>42199</v>
      </c>
      <c r="H614" s="443">
        <v>102</v>
      </c>
      <c r="I614" s="428">
        <v>25.28</v>
      </c>
      <c r="J614" s="429">
        <v>0.05</v>
      </c>
      <c r="K614" s="429">
        <f t="shared" ref="K614:K641" si="119">H614*I614-J614</f>
        <v>2578.5099999999998</v>
      </c>
      <c r="L614" s="426">
        <v>42439</v>
      </c>
      <c r="M614" s="429">
        <v>483.9</v>
      </c>
    </row>
    <row r="615" spans="1:13" x14ac:dyDescent="0.25">
      <c r="A615" s="427"/>
      <c r="B615" s="473">
        <v>42187</v>
      </c>
      <c r="C615" s="427">
        <v>1000</v>
      </c>
      <c r="D615" s="428">
        <v>27.1</v>
      </c>
      <c r="E615" s="429">
        <v>0</v>
      </c>
      <c r="F615" s="429">
        <f t="shared" si="118"/>
        <v>27100</v>
      </c>
      <c r="G615" s="426">
        <v>42227</v>
      </c>
      <c r="H615" s="443">
        <v>200</v>
      </c>
      <c r="I615" s="428">
        <v>19.649999999999999</v>
      </c>
      <c r="J615" s="429">
        <v>7.0000000000000007E-2</v>
      </c>
      <c r="K615" s="429">
        <f t="shared" si="119"/>
        <v>3929.9299999999994</v>
      </c>
      <c r="L615" s="426">
        <v>42531</v>
      </c>
      <c r="M615" s="429">
        <v>483.9</v>
      </c>
    </row>
    <row r="616" spans="1:13" x14ac:dyDescent="0.25">
      <c r="A616" s="427"/>
      <c r="B616" s="534">
        <v>42187</v>
      </c>
      <c r="C616" s="427">
        <v>500</v>
      </c>
      <c r="D616" s="428">
        <v>27.039332999999999</v>
      </c>
      <c r="E616" s="429">
        <v>0</v>
      </c>
      <c r="F616" s="429">
        <f t="shared" si="118"/>
        <v>13519.666499999999</v>
      </c>
      <c r="G616" s="426">
        <v>42227</v>
      </c>
      <c r="H616" s="443">
        <v>200</v>
      </c>
      <c r="I616" s="428">
        <v>18.7</v>
      </c>
      <c r="J616" s="429">
        <v>7.0000000000000007E-2</v>
      </c>
      <c r="K616" s="429">
        <f t="shared" si="119"/>
        <v>3739.93</v>
      </c>
      <c r="L616" s="426">
        <v>42625</v>
      </c>
      <c r="M616" s="429">
        <v>433.9</v>
      </c>
    </row>
    <row r="617" spans="1:13" x14ac:dyDescent="0.25">
      <c r="A617" s="427"/>
      <c r="B617" s="534"/>
      <c r="C617" s="427">
        <v>500</v>
      </c>
      <c r="D617" s="428">
        <v>27.039332999999999</v>
      </c>
      <c r="E617" s="429">
        <v>0</v>
      </c>
      <c r="F617" s="429">
        <f t="shared" si="118"/>
        <v>13519.666499999999</v>
      </c>
      <c r="G617" s="426">
        <v>42257</v>
      </c>
      <c r="H617" s="443">
        <v>1600</v>
      </c>
      <c r="I617" s="428">
        <v>16.445</v>
      </c>
      <c r="J617" s="429">
        <v>0.48</v>
      </c>
      <c r="K617" s="429">
        <f t="shared" si="119"/>
        <v>26311.52</v>
      </c>
      <c r="L617" s="426">
        <v>42716</v>
      </c>
      <c r="M617" s="429">
        <v>500</v>
      </c>
    </row>
    <row r="618" spans="1:13" x14ac:dyDescent="0.25">
      <c r="A618" s="427"/>
      <c r="B618" s="534"/>
      <c r="C618" s="427">
        <v>500</v>
      </c>
      <c r="D618" s="428">
        <v>27.039332999999999</v>
      </c>
      <c r="E618" s="429">
        <v>0</v>
      </c>
      <c r="F618" s="429">
        <f t="shared" si="118"/>
        <v>13519.666499999999</v>
      </c>
      <c r="G618" s="535">
        <v>42265</v>
      </c>
      <c r="H618" s="443">
        <v>200</v>
      </c>
      <c r="I618" s="428">
        <v>15.65</v>
      </c>
      <c r="J618" s="429">
        <v>0.05</v>
      </c>
      <c r="K618" s="429">
        <f t="shared" si="119"/>
        <v>3129.95</v>
      </c>
      <c r="L618" s="427"/>
      <c r="M618" s="429"/>
    </row>
    <row r="619" spans="1:13" x14ac:dyDescent="0.25">
      <c r="A619" s="427"/>
      <c r="B619" s="534"/>
      <c r="C619" s="427">
        <v>500</v>
      </c>
      <c r="D619" s="428">
        <v>27.039332999999999</v>
      </c>
      <c r="E619" s="429">
        <v>0</v>
      </c>
      <c r="F619" s="429">
        <f t="shared" si="118"/>
        <v>13519.666499999999</v>
      </c>
      <c r="G619" s="535"/>
      <c r="H619" s="443">
        <v>2400</v>
      </c>
      <c r="I619" s="428">
        <v>15.7</v>
      </c>
      <c r="J619" s="429">
        <v>0.7</v>
      </c>
      <c r="K619" s="429">
        <f t="shared" si="119"/>
        <v>37679.300000000003</v>
      </c>
      <c r="L619" s="427"/>
      <c r="M619" s="429"/>
    </row>
    <row r="620" spans="1:13" x14ac:dyDescent="0.25">
      <c r="A620" s="427"/>
      <c r="B620" s="534"/>
      <c r="C620" s="427">
        <v>1000</v>
      </c>
      <c r="D620" s="428">
        <v>27.039332999999999</v>
      </c>
      <c r="E620" s="429">
        <v>0</v>
      </c>
      <c r="F620" s="429">
        <f t="shared" si="118"/>
        <v>27039.332999999999</v>
      </c>
      <c r="G620" s="426">
        <v>42271</v>
      </c>
      <c r="H620" s="516">
        <v>918</v>
      </c>
      <c r="I620" s="517">
        <v>16.45</v>
      </c>
      <c r="J620" s="518">
        <v>0.28000000000000003</v>
      </c>
      <c r="K620" s="518">
        <f t="shared" si="119"/>
        <v>15100.819999999998</v>
      </c>
      <c r="L620" s="427"/>
      <c r="M620" s="429"/>
    </row>
    <row r="621" spans="1:13" ht="60" x14ac:dyDescent="0.25">
      <c r="A621" s="427"/>
      <c r="B621" s="473">
        <v>42198</v>
      </c>
      <c r="C621" s="427">
        <v>100</v>
      </c>
      <c r="D621" s="428">
        <v>24.77</v>
      </c>
      <c r="E621" s="429">
        <v>0</v>
      </c>
      <c r="F621" s="429">
        <f t="shared" si="118"/>
        <v>2477</v>
      </c>
      <c r="G621" s="536" t="s">
        <v>139</v>
      </c>
      <c r="H621" s="443">
        <v>500</v>
      </c>
      <c r="I621" s="428">
        <v>15.95</v>
      </c>
      <c r="J621" s="429">
        <v>0.15</v>
      </c>
      <c r="K621" s="518">
        <f t="shared" si="119"/>
        <v>7974.85</v>
      </c>
      <c r="L621" s="427"/>
      <c r="M621" s="429"/>
    </row>
    <row r="622" spans="1:13" x14ac:dyDescent="0.25">
      <c r="A622" s="427"/>
      <c r="B622" s="473">
        <v>42205</v>
      </c>
      <c r="C622" s="427">
        <v>50</v>
      </c>
      <c r="D622" s="428">
        <v>24.35</v>
      </c>
      <c r="E622" s="429">
        <v>0</v>
      </c>
      <c r="F622" s="429">
        <f t="shared" si="118"/>
        <v>1217.5</v>
      </c>
      <c r="G622" s="536"/>
      <c r="H622" s="443">
        <v>500</v>
      </c>
      <c r="I622" s="428">
        <v>16.100000000000001</v>
      </c>
      <c r="J622" s="429">
        <v>0.15</v>
      </c>
      <c r="K622" s="518">
        <f t="shared" si="119"/>
        <v>8049.8500000000013</v>
      </c>
      <c r="L622" s="427"/>
      <c r="M622" s="429"/>
    </row>
    <row r="623" spans="1:13" x14ac:dyDescent="0.25">
      <c r="A623" s="427"/>
      <c r="B623" s="473">
        <v>42207</v>
      </c>
      <c r="C623" s="427">
        <v>20</v>
      </c>
      <c r="D623" s="428">
        <v>24.02</v>
      </c>
      <c r="E623" s="429">
        <v>0</v>
      </c>
      <c r="F623" s="429">
        <f t="shared" si="118"/>
        <v>480.4</v>
      </c>
      <c r="G623" s="536"/>
      <c r="H623" s="443">
        <v>500</v>
      </c>
      <c r="I623" s="428">
        <v>16.170000000000002</v>
      </c>
      <c r="J623" s="429">
        <v>0.15</v>
      </c>
      <c r="K623" s="518">
        <f t="shared" si="119"/>
        <v>8084.8500000000013</v>
      </c>
      <c r="L623" s="427"/>
      <c r="M623" s="429"/>
    </row>
    <row r="624" spans="1:13" x14ac:dyDescent="0.25">
      <c r="A624" s="427"/>
      <c r="B624" s="473">
        <v>42207</v>
      </c>
      <c r="C624" s="427">
        <v>20</v>
      </c>
      <c r="D624" s="428">
        <v>23.91</v>
      </c>
      <c r="E624" s="429">
        <v>0</v>
      </c>
      <c r="F624" s="429">
        <f t="shared" si="118"/>
        <v>478.2</v>
      </c>
      <c r="G624" s="536"/>
      <c r="H624" s="443">
        <v>500</v>
      </c>
      <c r="I624" s="428">
        <v>16.28</v>
      </c>
      <c r="J624" s="429">
        <v>0.15</v>
      </c>
      <c r="K624" s="518">
        <f t="shared" si="119"/>
        <v>8139.8500000000013</v>
      </c>
      <c r="L624" s="429"/>
      <c r="M624" s="429"/>
    </row>
    <row r="625" spans="1:13" x14ac:dyDescent="0.25">
      <c r="A625" s="427"/>
      <c r="B625" s="473">
        <v>42207</v>
      </c>
      <c r="C625" s="427">
        <v>20</v>
      </c>
      <c r="D625" s="428">
        <v>23.7</v>
      </c>
      <c r="E625" s="429">
        <v>0</v>
      </c>
      <c r="F625" s="429">
        <f t="shared" si="118"/>
        <v>474</v>
      </c>
      <c r="G625" s="536"/>
      <c r="H625" s="443">
        <v>500</v>
      </c>
      <c r="I625" s="428">
        <v>16.39</v>
      </c>
      <c r="J625" s="429">
        <v>0.15</v>
      </c>
      <c r="K625" s="518">
        <f t="shared" si="119"/>
        <v>8194.85</v>
      </c>
      <c r="L625" s="427"/>
      <c r="M625" s="429"/>
    </row>
    <row r="626" spans="1:13" x14ac:dyDescent="0.25">
      <c r="A626" s="427"/>
      <c r="B626" s="473">
        <v>42207</v>
      </c>
      <c r="C626" s="427">
        <v>20</v>
      </c>
      <c r="D626" s="428">
        <v>23.6</v>
      </c>
      <c r="E626" s="429">
        <v>0</v>
      </c>
      <c r="F626" s="429">
        <f t="shared" si="118"/>
        <v>472</v>
      </c>
      <c r="G626" s="536"/>
      <c r="H626" s="443">
        <v>500</v>
      </c>
      <c r="I626" s="428">
        <v>16.55</v>
      </c>
      <c r="J626" s="429">
        <v>0.17</v>
      </c>
      <c r="K626" s="518">
        <f t="shared" si="119"/>
        <v>8274.83</v>
      </c>
      <c r="L626" s="427"/>
      <c r="M626" s="429"/>
    </row>
    <row r="627" spans="1:13" x14ac:dyDescent="0.25">
      <c r="A627" s="427"/>
      <c r="B627" s="473">
        <v>42209</v>
      </c>
      <c r="C627" s="427">
        <v>40</v>
      </c>
      <c r="D627" s="428">
        <v>22.3</v>
      </c>
      <c r="E627" s="429">
        <v>0</v>
      </c>
      <c r="F627" s="429">
        <f t="shared" si="118"/>
        <v>892</v>
      </c>
      <c r="G627" s="536"/>
      <c r="H627" s="443">
        <v>50</v>
      </c>
      <c r="I627" s="428">
        <v>16.55</v>
      </c>
      <c r="J627" s="429">
        <v>0</v>
      </c>
      <c r="K627" s="518">
        <f t="shared" si="119"/>
        <v>827.5</v>
      </c>
      <c r="L627" s="427"/>
      <c r="M627" s="429"/>
    </row>
    <row r="628" spans="1:13" x14ac:dyDescent="0.25">
      <c r="A628" s="429"/>
      <c r="B628" s="473">
        <v>42221</v>
      </c>
      <c r="C628" s="427">
        <v>12</v>
      </c>
      <c r="D628" s="428">
        <v>20.95</v>
      </c>
      <c r="E628" s="429">
        <v>0</v>
      </c>
      <c r="F628" s="429">
        <f t="shared" si="118"/>
        <v>251.39999999999998</v>
      </c>
      <c r="G628" s="536"/>
      <c r="H628" s="443">
        <v>28</v>
      </c>
      <c r="I628" s="428">
        <v>16.68</v>
      </c>
      <c r="J628" s="429">
        <v>0.01</v>
      </c>
      <c r="K628" s="518">
        <f t="shared" si="119"/>
        <v>467.03</v>
      </c>
      <c r="L628" s="443"/>
      <c r="M628" s="429"/>
    </row>
    <row r="629" spans="1:13" x14ac:dyDescent="0.25">
      <c r="A629" s="427"/>
      <c r="B629" s="473">
        <v>42223</v>
      </c>
      <c r="C629" s="427">
        <v>100</v>
      </c>
      <c r="D629" s="428">
        <v>20.399999999999999</v>
      </c>
      <c r="E629" s="429">
        <v>0</v>
      </c>
      <c r="F629" s="429">
        <f t="shared" si="118"/>
        <v>2039.9999999999998</v>
      </c>
      <c r="G629" s="426">
        <v>42285</v>
      </c>
      <c r="H629" s="443">
        <v>632</v>
      </c>
      <c r="I629" s="428">
        <v>17.850000000000001</v>
      </c>
      <c r="J629" s="429">
        <v>0.21</v>
      </c>
      <c r="K629" s="518">
        <f t="shared" si="119"/>
        <v>11280.990000000002</v>
      </c>
      <c r="L629" s="429"/>
      <c r="M629" s="429"/>
    </row>
    <row r="630" spans="1:13" x14ac:dyDescent="0.25">
      <c r="A630" s="429"/>
      <c r="B630" s="473">
        <v>42226</v>
      </c>
      <c r="C630" s="427">
        <v>200</v>
      </c>
      <c r="D630" s="428">
        <v>19.95</v>
      </c>
      <c r="E630" s="429">
        <v>0</v>
      </c>
      <c r="F630" s="429">
        <f t="shared" si="118"/>
        <v>3990</v>
      </c>
      <c r="G630" s="426">
        <v>42297</v>
      </c>
      <c r="H630" s="443">
        <v>500</v>
      </c>
      <c r="I630" s="428">
        <v>19.149999999999999</v>
      </c>
      <c r="J630" s="429">
        <v>0.18</v>
      </c>
      <c r="K630" s="518">
        <f t="shared" si="119"/>
        <v>9574.82</v>
      </c>
      <c r="L630" s="427"/>
      <c r="M630" s="429"/>
    </row>
    <row r="631" spans="1:13" x14ac:dyDescent="0.25">
      <c r="A631" s="427"/>
      <c r="B631" s="473">
        <v>42226</v>
      </c>
      <c r="C631" s="427">
        <v>50</v>
      </c>
      <c r="D631" s="428">
        <v>20.010000000000002</v>
      </c>
      <c r="E631" s="429">
        <v>0</v>
      </c>
      <c r="F631" s="429">
        <f t="shared" si="118"/>
        <v>1000.5000000000001</v>
      </c>
      <c r="G631" s="426">
        <v>42300</v>
      </c>
      <c r="H631" s="443">
        <v>1000</v>
      </c>
      <c r="I631" s="428">
        <v>18.62</v>
      </c>
      <c r="J631" s="429">
        <v>0.34</v>
      </c>
      <c r="K631" s="518">
        <f t="shared" si="119"/>
        <v>18619.66</v>
      </c>
      <c r="L631" s="427"/>
      <c r="M631" s="429"/>
    </row>
    <row r="632" spans="1:13" x14ac:dyDescent="0.25">
      <c r="A632" s="427"/>
      <c r="B632" s="473">
        <v>42226</v>
      </c>
      <c r="C632" s="427">
        <v>100</v>
      </c>
      <c r="D632" s="428">
        <v>20.2</v>
      </c>
      <c r="E632" s="429">
        <v>0</v>
      </c>
      <c r="F632" s="429">
        <f t="shared" si="118"/>
        <v>2020</v>
      </c>
      <c r="G632" s="426">
        <v>42312</v>
      </c>
      <c r="H632" s="443">
        <v>2500</v>
      </c>
      <c r="I632" s="428">
        <v>18.48</v>
      </c>
      <c r="J632" s="429">
        <v>7.8</v>
      </c>
      <c r="K632" s="429">
        <f t="shared" si="119"/>
        <v>46192.2</v>
      </c>
      <c r="L632" s="427"/>
      <c r="M632" s="429"/>
    </row>
    <row r="633" spans="1:13" x14ac:dyDescent="0.25">
      <c r="A633" s="427"/>
      <c r="B633" s="473">
        <v>42227</v>
      </c>
      <c r="C633" s="427">
        <v>200</v>
      </c>
      <c r="D633" s="428">
        <v>18.399999999999999</v>
      </c>
      <c r="E633" s="429">
        <v>0</v>
      </c>
      <c r="F633" s="429">
        <f t="shared" si="118"/>
        <v>3679.9999999999995</v>
      </c>
      <c r="G633" s="426">
        <v>42313</v>
      </c>
      <c r="H633" s="443">
        <v>3000</v>
      </c>
      <c r="I633" s="428">
        <v>19.059999999999999</v>
      </c>
      <c r="J633" s="429">
        <v>1.05</v>
      </c>
      <c r="K633" s="429">
        <f t="shared" si="119"/>
        <v>57178.94999999999</v>
      </c>
      <c r="L633" s="427"/>
      <c r="M633" s="429"/>
    </row>
    <row r="634" spans="1:13" x14ac:dyDescent="0.25">
      <c r="A634" s="427"/>
      <c r="B634" s="473">
        <v>42227</v>
      </c>
      <c r="C634" s="427">
        <v>200</v>
      </c>
      <c r="D634" s="428">
        <v>19.55</v>
      </c>
      <c r="E634" s="429">
        <v>0</v>
      </c>
      <c r="F634" s="429">
        <f t="shared" si="118"/>
        <v>3910</v>
      </c>
      <c r="G634" s="426">
        <v>42324</v>
      </c>
      <c r="H634" s="443">
        <v>2500</v>
      </c>
      <c r="I634" s="428">
        <v>18.8</v>
      </c>
      <c r="J634" s="429">
        <v>0.86</v>
      </c>
      <c r="K634" s="429">
        <f t="shared" si="119"/>
        <v>46999.14</v>
      </c>
      <c r="L634" s="429"/>
      <c r="M634" s="429"/>
    </row>
    <row r="635" spans="1:13" x14ac:dyDescent="0.25">
      <c r="A635" s="427"/>
      <c r="B635" s="473">
        <v>42234</v>
      </c>
      <c r="C635" s="427">
        <v>40</v>
      </c>
      <c r="D635" s="428">
        <v>18.149999999999999</v>
      </c>
      <c r="E635" s="429">
        <v>0</v>
      </c>
      <c r="F635" s="429">
        <f t="shared" si="118"/>
        <v>726</v>
      </c>
      <c r="G635" s="426">
        <v>42335</v>
      </c>
      <c r="H635" s="443">
        <v>3078</v>
      </c>
      <c r="I635" s="428">
        <v>17.649999999999999</v>
      </c>
      <c r="J635" s="429">
        <v>1</v>
      </c>
      <c r="K635" s="429">
        <f t="shared" si="119"/>
        <v>54325.7</v>
      </c>
      <c r="L635" s="427"/>
      <c r="M635" s="429"/>
    </row>
    <row r="636" spans="1:13" x14ac:dyDescent="0.25">
      <c r="A636" s="427"/>
      <c r="B636" s="473">
        <v>42234</v>
      </c>
      <c r="C636" s="427">
        <v>100</v>
      </c>
      <c r="D636" s="428">
        <v>18</v>
      </c>
      <c r="E636" s="429">
        <v>0</v>
      </c>
      <c r="F636" s="429">
        <f t="shared" si="118"/>
        <v>1800</v>
      </c>
      <c r="G636" s="426">
        <v>42347</v>
      </c>
      <c r="H636" s="443">
        <v>500</v>
      </c>
      <c r="I636" s="428">
        <v>16.149999999999999</v>
      </c>
      <c r="J636" s="429">
        <v>0.15</v>
      </c>
      <c r="K636" s="429">
        <f t="shared" si="119"/>
        <v>8074.8499999999995</v>
      </c>
      <c r="L636" s="427"/>
      <c r="M636" s="429"/>
    </row>
    <row r="637" spans="1:13" x14ac:dyDescent="0.25">
      <c r="A637" s="427"/>
      <c r="B637" s="473">
        <v>42235</v>
      </c>
      <c r="C637" s="427">
        <v>100</v>
      </c>
      <c r="D637" s="428">
        <v>17.78</v>
      </c>
      <c r="E637" s="429">
        <v>0</v>
      </c>
      <c r="F637" s="429">
        <f t="shared" si="118"/>
        <v>1778</v>
      </c>
      <c r="G637" s="426">
        <v>42353</v>
      </c>
      <c r="H637" s="443">
        <v>600</v>
      </c>
      <c r="I637" s="428">
        <v>14.95</v>
      </c>
      <c r="J637" s="429">
        <v>0.17</v>
      </c>
      <c r="K637" s="429">
        <f t="shared" si="119"/>
        <v>8969.83</v>
      </c>
      <c r="L637" s="427"/>
      <c r="M637" s="429"/>
    </row>
    <row r="638" spans="1:13" x14ac:dyDescent="0.25">
      <c r="A638" s="427"/>
      <c r="B638" s="473">
        <v>42235</v>
      </c>
      <c r="C638" s="427">
        <v>100</v>
      </c>
      <c r="D638" s="428">
        <v>17.68</v>
      </c>
      <c r="E638" s="429">
        <v>0</v>
      </c>
      <c r="F638" s="429">
        <f t="shared" si="118"/>
        <v>1768</v>
      </c>
      <c r="G638" s="426">
        <v>42354</v>
      </c>
      <c r="H638" s="443">
        <v>500</v>
      </c>
      <c r="I638" s="428">
        <v>14.32</v>
      </c>
      <c r="J638" s="429">
        <v>0.13</v>
      </c>
      <c r="K638" s="429">
        <f t="shared" si="119"/>
        <v>7159.87</v>
      </c>
      <c r="L638" s="427"/>
      <c r="M638" s="429"/>
    </row>
    <row r="639" spans="1:13" x14ac:dyDescent="0.25">
      <c r="A639" s="427"/>
      <c r="B639" s="473">
        <v>42240</v>
      </c>
      <c r="C639" s="427">
        <v>100</v>
      </c>
      <c r="D639" s="428">
        <v>16.649999999999999</v>
      </c>
      <c r="E639" s="429">
        <v>0</v>
      </c>
      <c r="F639" s="429">
        <f t="shared" si="118"/>
        <v>1664.9999999999998</v>
      </c>
      <c r="G639" s="426">
        <v>42361</v>
      </c>
      <c r="H639" s="443">
        <v>500</v>
      </c>
      <c r="I639" s="428">
        <v>12.83</v>
      </c>
      <c r="J639" s="429">
        <v>0.12</v>
      </c>
      <c r="K639" s="429">
        <f t="shared" si="119"/>
        <v>6414.88</v>
      </c>
      <c r="L639" s="427"/>
      <c r="M639" s="429"/>
    </row>
    <row r="640" spans="1:13" x14ac:dyDescent="0.25">
      <c r="A640" s="427"/>
      <c r="B640" s="473">
        <v>42240</v>
      </c>
      <c r="C640" s="427">
        <v>100</v>
      </c>
      <c r="D640" s="428">
        <v>16.100000000000001</v>
      </c>
      <c r="E640" s="429">
        <v>0</v>
      </c>
      <c r="F640" s="429">
        <f t="shared" si="118"/>
        <v>1610.0000000000002</v>
      </c>
      <c r="G640" s="426">
        <v>42362</v>
      </c>
      <c r="H640" s="443">
        <v>1222</v>
      </c>
      <c r="I640" s="428">
        <v>12.75</v>
      </c>
      <c r="J640" s="429">
        <v>0.28999999999999998</v>
      </c>
      <c r="K640" s="429">
        <f t="shared" si="119"/>
        <v>15580.21</v>
      </c>
      <c r="L640" s="427"/>
      <c r="M640" s="429"/>
    </row>
    <row r="641" spans="1:13" x14ac:dyDescent="0.25">
      <c r="A641" s="427"/>
      <c r="B641" s="473">
        <v>42257</v>
      </c>
      <c r="C641" s="427">
        <v>1500</v>
      </c>
      <c r="D641" s="428">
        <v>16.350000000000001</v>
      </c>
      <c r="E641" s="429">
        <v>0</v>
      </c>
      <c r="F641" s="429">
        <f t="shared" si="118"/>
        <v>24525.000000000004</v>
      </c>
      <c r="G641" s="426">
        <v>42367</v>
      </c>
      <c r="H641" s="443">
        <v>1000</v>
      </c>
      <c r="I641" s="428">
        <v>13.15</v>
      </c>
      <c r="J641" s="429">
        <v>0.24</v>
      </c>
      <c r="K641" s="429">
        <f t="shared" si="119"/>
        <v>13149.76</v>
      </c>
      <c r="L641" s="427"/>
      <c r="M641" s="429"/>
    </row>
    <row r="642" spans="1:13" x14ac:dyDescent="0.25">
      <c r="A642" s="427"/>
      <c r="B642" s="473">
        <v>42258</v>
      </c>
      <c r="C642" s="427">
        <v>100</v>
      </c>
      <c r="D642" s="428">
        <v>16.100000000000001</v>
      </c>
      <c r="E642" s="429">
        <v>0</v>
      </c>
      <c r="F642" s="429">
        <f t="shared" si="118"/>
        <v>1610.0000000000002</v>
      </c>
      <c r="G642" s="426">
        <v>42367</v>
      </c>
      <c r="H642" s="443">
        <v>2178</v>
      </c>
      <c r="I642" s="428">
        <v>13.75</v>
      </c>
      <c r="J642" s="429">
        <v>0.55000000000000004</v>
      </c>
      <c r="K642" s="429">
        <f>H642*I642-J642</f>
        <v>29946.95</v>
      </c>
      <c r="L642" s="427"/>
      <c r="M642" s="429"/>
    </row>
    <row r="643" spans="1:13" x14ac:dyDescent="0.25">
      <c r="A643" s="427"/>
      <c r="B643" s="473">
        <v>42261</v>
      </c>
      <c r="C643" s="427">
        <v>1000</v>
      </c>
      <c r="D643" s="428">
        <v>15.416</v>
      </c>
      <c r="E643" s="429">
        <v>0</v>
      </c>
      <c r="F643" s="429">
        <f t="shared" si="118"/>
        <v>15416</v>
      </c>
      <c r="G643" s="426">
        <v>42010</v>
      </c>
      <c r="H643" s="443">
        <v>1000</v>
      </c>
      <c r="I643" s="428">
        <v>12.63</v>
      </c>
      <c r="J643" s="429">
        <v>0.23</v>
      </c>
      <c r="K643" s="429">
        <f>H643*I643-J643</f>
        <v>12629.77</v>
      </c>
      <c r="L643" s="427"/>
      <c r="M643" s="429"/>
    </row>
    <row r="644" spans="1:13" x14ac:dyDescent="0.25">
      <c r="A644" s="427"/>
      <c r="B644" s="473">
        <v>42261</v>
      </c>
      <c r="C644" s="427">
        <v>1000</v>
      </c>
      <c r="D644" s="428">
        <v>15.1</v>
      </c>
      <c r="E644" s="429">
        <v>0</v>
      </c>
      <c r="F644" s="429">
        <f t="shared" si="118"/>
        <v>15100</v>
      </c>
      <c r="G644" s="519">
        <v>42374</v>
      </c>
      <c r="H644" s="443">
        <v>2000</v>
      </c>
      <c r="I644" s="428">
        <v>12.81</v>
      </c>
      <c r="J644" s="429">
        <v>0.47</v>
      </c>
      <c r="K644" s="429">
        <f t="shared" ref="K644:K656" si="120">H644*I644-J644</f>
        <v>25619.53</v>
      </c>
      <c r="L644" s="427"/>
      <c r="M644" s="429"/>
    </row>
    <row r="645" spans="1:13" x14ac:dyDescent="0.25">
      <c r="A645" s="427"/>
      <c r="B645" s="473">
        <v>42261</v>
      </c>
      <c r="C645" s="427">
        <v>200</v>
      </c>
      <c r="D645" s="428">
        <v>14.87</v>
      </c>
      <c r="E645" s="429">
        <v>0</v>
      </c>
      <c r="F645" s="429">
        <f t="shared" si="118"/>
        <v>2974</v>
      </c>
      <c r="G645" s="426">
        <v>42374</v>
      </c>
      <c r="H645" s="443">
        <v>1000</v>
      </c>
      <c r="I645" s="428">
        <v>12.82</v>
      </c>
      <c r="J645" s="429">
        <v>0.24</v>
      </c>
      <c r="K645" s="429">
        <f t="shared" si="120"/>
        <v>12819.76</v>
      </c>
      <c r="L645" s="427"/>
      <c r="M645" s="429"/>
    </row>
    <row r="646" spans="1:13" x14ac:dyDescent="0.25">
      <c r="A646" s="427"/>
      <c r="B646" s="473">
        <v>42261</v>
      </c>
      <c r="C646" s="427">
        <v>300</v>
      </c>
      <c r="D646" s="428">
        <v>14.87</v>
      </c>
      <c r="E646" s="429">
        <v>0</v>
      </c>
      <c r="F646" s="429">
        <f t="shared" si="118"/>
        <v>4461</v>
      </c>
      <c r="G646" s="426">
        <v>42398</v>
      </c>
      <c r="H646" s="443">
        <v>400</v>
      </c>
      <c r="I646" s="428">
        <v>9.5500000000000007</v>
      </c>
      <c r="J646" s="429">
        <v>7.0000000000000007E-2</v>
      </c>
      <c r="K646" s="429">
        <f t="shared" si="120"/>
        <v>3819.9300000000003</v>
      </c>
      <c r="L646" s="427"/>
      <c r="M646" s="429"/>
    </row>
    <row r="647" spans="1:13" x14ac:dyDescent="0.25">
      <c r="A647" s="427"/>
      <c r="B647" s="473">
        <v>42270</v>
      </c>
      <c r="C647" s="427">
        <v>478</v>
      </c>
      <c r="D647" s="428">
        <v>15.85</v>
      </c>
      <c r="E647" s="429">
        <v>0</v>
      </c>
      <c r="F647" s="429">
        <f t="shared" si="118"/>
        <v>7576.3</v>
      </c>
      <c r="G647" s="426">
        <v>42411</v>
      </c>
      <c r="H647" s="443">
        <v>500</v>
      </c>
      <c r="I647" s="428">
        <v>6.97</v>
      </c>
      <c r="J647" s="429">
        <v>0.08</v>
      </c>
      <c r="K647" s="429">
        <f t="shared" si="120"/>
        <v>3484.92</v>
      </c>
      <c r="L647" s="427"/>
      <c r="M647" s="429"/>
    </row>
    <row r="648" spans="1:13" x14ac:dyDescent="0.25">
      <c r="A648" s="427"/>
      <c r="B648" s="473">
        <v>42292</v>
      </c>
      <c r="C648" s="427">
        <v>500</v>
      </c>
      <c r="D648" s="428">
        <v>18.55</v>
      </c>
      <c r="E648" s="429">
        <v>0</v>
      </c>
      <c r="F648" s="429">
        <f t="shared" si="118"/>
        <v>9275</v>
      </c>
      <c r="G648" s="426">
        <v>42412</v>
      </c>
      <c r="H648" s="443">
        <v>200</v>
      </c>
      <c r="I648" s="428">
        <v>7.45</v>
      </c>
      <c r="J648" s="429">
        <v>0.03</v>
      </c>
      <c r="K648" s="429">
        <f t="shared" si="120"/>
        <v>1489.97</v>
      </c>
      <c r="L648" s="427"/>
      <c r="M648" s="429"/>
    </row>
    <row r="649" spans="1:13" x14ac:dyDescent="0.25">
      <c r="A649" s="427"/>
      <c r="B649" s="473">
        <v>42299</v>
      </c>
      <c r="C649" s="427">
        <v>500</v>
      </c>
      <c r="D649" s="428">
        <v>18.55</v>
      </c>
      <c r="E649" s="429">
        <v>0</v>
      </c>
      <c r="F649" s="429">
        <f t="shared" si="118"/>
        <v>9275</v>
      </c>
      <c r="G649" s="426">
        <v>42416</v>
      </c>
      <c r="H649" s="443">
        <v>500</v>
      </c>
      <c r="I649" s="428">
        <v>7.75</v>
      </c>
      <c r="J649" s="429">
        <v>0.08</v>
      </c>
      <c r="K649" s="429">
        <f t="shared" si="120"/>
        <v>3874.92</v>
      </c>
      <c r="L649" s="427"/>
      <c r="M649" s="429"/>
    </row>
    <row r="650" spans="1:13" x14ac:dyDescent="0.25">
      <c r="A650" s="427"/>
      <c r="B650" s="473">
        <v>42299</v>
      </c>
      <c r="C650" s="427">
        <v>500</v>
      </c>
      <c r="D650" s="428">
        <v>18.28</v>
      </c>
      <c r="E650" s="429">
        <v>0</v>
      </c>
      <c r="F650" s="429">
        <f t="shared" si="118"/>
        <v>9140</v>
      </c>
      <c r="G650" s="426">
        <v>42422</v>
      </c>
      <c r="H650" s="443">
        <v>2500</v>
      </c>
      <c r="I650" s="428">
        <v>7.47</v>
      </c>
      <c r="J650" s="429">
        <v>0.41</v>
      </c>
      <c r="K650" s="429">
        <f t="shared" si="120"/>
        <v>18674.59</v>
      </c>
      <c r="L650" s="427"/>
      <c r="M650" s="429"/>
    </row>
    <row r="651" spans="1:13" x14ac:dyDescent="0.25">
      <c r="A651" s="427"/>
      <c r="B651" s="473">
        <v>42299</v>
      </c>
      <c r="C651" s="427">
        <v>1000</v>
      </c>
      <c r="D651" s="428">
        <v>18.100000000000001</v>
      </c>
      <c r="E651" s="429">
        <v>0</v>
      </c>
      <c r="F651" s="429">
        <f t="shared" si="118"/>
        <v>18100</v>
      </c>
      <c r="G651" s="426">
        <v>42422</v>
      </c>
      <c r="H651" s="443">
        <v>1000</v>
      </c>
      <c r="I651" s="428">
        <v>7.49</v>
      </c>
      <c r="J651" s="429">
        <v>0.16</v>
      </c>
      <c r="K651" s="429">
        <f t="shared" si="120"/>
        <v>7489.84</v>
      </c>
      <c r="L651" s="427"/>
      <c r="M651" s="429"/>
    </row>
    <row r="652" spans="1:13" x14ac:dyDescent="0.25">
      <c r="A652" s="427"/>
      <c r="B652" s="534">
        <v>42306</v>
      </c>
      <c r="C652" s="427">
        <v>660</v>
      </c>
      <c r="D652" s="428">
        <v>17.8</v>
      </c>
      <c r="E652" s="429">
        <v>0</v>
      </c>
      <c r="F652" s="429">
        <f t="shared" si="118"/>
        <v>11748</v>
      </c>
      <c r="G652" s="426">
        <v>42426</v>
      </c>
      <c r="H652" s="443">
        <v>900</v>
      </c>
      <c r="I652" s="428">
        <v>7.7</v>
      </c>
      <c r="J652" s="429">
        <v>0.15</v>
      </c>
      <c r="K652" s="429">
        <f t="shared" si="120"/>
        <v>6929.85</v>
      </c>
      <c r="L652" s="427"/>
      <c r="M652" s="429"/>
    </row>
    <row r="653" spans="1:13" ht="30" x14ac:dyDescent="0.25">
      <c r="A653" s="427"/>
      <c r="B653" s="534"/>
      <c r="C653" s="427">
        <v>340</v>
      </c>
      <c r="D653" s="428">
        <v>17.8</v>
      </c>
      <c r="E653" s="429">
        <v>0</v>
      </c>
      <c r="F653" s="429">
        <f t="shared" si="118"/>
        <v>6052</v>
      </c>
      <c r="G653" s="537" t="s">
        <v>180</v>
      </c>
      <c r="H653" s="443">
        <v>500</v>
      </c>
      <c r="I653" s="428">
        <v>7.73</v>
      </c>
      <c r="J653" s="429">
        <v>0.08</v>
      </c>
      <c r="K653" s="429">
        <f t="shared" si="120"/>
        <v>3864.92</v>
      </c>
      <c r="L653" s="427"/>
      <c r="M653" s="429"/>
    </row>
    <row r="654" spans="1:13" x14ac:dyDescent="0.25">
      <c r="A654" s="427"/>
      <c r="B654" s="473">
        <v>42312</v>
      </c>
      <c r="C654" s="520">
        <v>500</v>
      </c>
      <c r="D654" s="517">
        <v>17.559999999999999</v>
      </c>
      <c r="E654" s="518">
        <v>6.95</v>
      </c>
      <c r="F654" s="518">
        <f t="shared" si="118"/>
        <v>8786.9500000000007</v>
      </c>
      <c r="G654" s="537"/>
      <c r="H654" s="443">
        <v>500</v>
      </c>
      <c r="I654" s="428">
        <v>7.96</v>
      </c>
      <c r="J654" s="429">
        <v>0.09</v>
      </c>
      <c r="K654" s="429">
        <f t="shared" si="120"/>
        <v>3979.91</v>
      </c>
      <c r="L654" s="427"/>
      <c r="M654" s="429"/>
    </row>
    <row r="655" spans="1:13" x14ac:dyDescent="0.25">
      <c r="A655" s="427"/>
      <c r="B655" s="473">
        <v>42313</v>
      </c>
      <c r="C655" s="427">
        <v>3000</v>
      </c>
      <c r="D655" s="428">
        <v>19.05</v>
      </c>
      <c r="E655" s="429">
        <v>0</v>
      </c>
      <c r="F655" s="429">
        <f t="shared" si="118"/>
        <v>57150</v>
      </c>
      <c r="G655" s="537"/>
      <c r="H655" s="443">
        <v>500</v>
      </c>
      <c r="I655" s="428">
        <v>8.0299999999999994</v>
      </c>
      <c r="J655" s="429">
        <v>0.09</v>
      </c>
      <c r="K655" s="429">
        <f t="shared" si="120"/>
        <v>4014.9099999999994</v>
      </c>
      <c r="L655" s="427"/>
      <c r="M655" s="428"/>
    </row>
    <row r="656" spans="1:13" x14ac:dyDescent="0.25">
      <c r="A656" s="427"/>
      <c r="B656" s="473">
        <v>42320</v>
      </c>
      <c r="C656" s="427">
        <v>500</v>
      </c>
      <c r="D656" s="428">
        <v>18.079999999999998</v>
      </c>
      <c r="E656" s="429">
        <v>0</v>
      </c>
      <c r="F656" s="429">
        <f t="shared" si="118"/>
        <v>9040</v>
      </c>
      <c r="G656" s="537"/>
      <c r="H656" s="443">
        <v>1500</v>
      </c>
      <c r="I656" s="428">
        <v>8.1</v>
      </c>
      <c r="J656" s="429">
        <v>0.26</v>
      </c>
      <c r="K656" s="429">
        <f t="shared" si="120"/>
        <v>12149.74</v>
      </c>
      <c r="L656" s="427"/>
      <c r="M656" s="429"/>
    </row>
    <row r="657" spans="1:13" x14ac:dyDescent="0.25">
      <c r="A657" s="427"/>
      <c r="B657" s="473">
        <v>42320</v>
      </c>
      <c r="C657" s="427">
        <v>1000</v>
      </c>
      <c r="D657" s="428">
        <v>18.05</v>
      </c>
      <c r="E657" s="429">
        <v>0</v>
      </c>
      <c r="F657" s="429">
        <f t="shared" si="118"/>
        <v>18050</v>
      </c>
      <c r="G657" s="426">
        <v>42429</v>
      </c>
      <c r="H657" s="443">
        <v>1000</v>
      </c>
      <c r="I657" s="428">
        <v>8.5399999999999991</v>
      </c>
      <c r="J657" s="429">
        <v>0.19</v>
      </c>
      <c r="K657" s="429">
        <f>H657*I657-J657</f>
        <v>8539.81</v>
      </c>
      <c r="L657" s="427"/>
      <c r="M657" s="521"/>
    </row>
    <row r="658" spans="1:13" x14ac:dyDescent="0.25">
      <c r="A658" s="427"/>
      <c r="B658" s="473">
        <v>42320</v>
      </c>
      <c r="C658" s="427">
        <v>1000</v>
      </c>
      <c r="D658" s="428">
        <v>17.82</v>
      </c>
      <c r="E658" s="429">
        <v>0</v>
      </c>
      <c r="F658" s="429">
        <f t="shared" si="118"/>
        <v>17820</v>
      </c>
      <c r="G658" s="426">
        <v>42429</v>
      </c>
      <c r="H658" s="443">
        <v>500</v>
      </c>
      <c r="I658" s="428">
        <v>7.95</v>
      </c>
      <c r="J658" s="429">
        <v>0.09</v>
      </c>
      <c r="K658" s="429">
        <f>H658*I658-J658</f>
        <v>3974.91</v>
      </c>
      <c r="L658" s="427"/>
      <c r="M658" s="429"/>
    </row>
    <row r="659" spans="1:13" x14ac:dyDescent="0.25">
      <c r="A659" s="427"/>
      <c r="B659" s="473">
        <v>42328</v>
      </c>
      <c r="C659" s="427">
        <v>3078</v>
      </c>
      <c r="D659" s="428">
        <v>17.47</v>
      </c>
      <c r="E659" s="429">
        <v>0</v>
      </c>
      <c r="F659" s="429">
        <f t="shared" si="118"/>
        <v>53772.659999999996</v>
      </c>
      <c r="G659" s="426">
        <v>42429</v>
      </c>
      <c r="H659" s="443">
        <v>500</v>
      </c>
      <c r="I659" s="428">
        <v>7.97</v>
      </c>
      <c r="J659" s="429">
        <v>0.09</v>
      </c>
      <c r="K659" s="429">
        <f t="shared" ref="K659:K718" si="121">H659*I659-J659</f>
        <v>3984.91</v>
      </c>
      <c r="L659" s="427"/>
      <c r="M659" s="429"/>
    </row>
    <row r="660" spans="1:13" x14ac:dyDescent="0.25">
      <c r="A660" s="427"/>
      <c r="B660" s="473">
        <v>42340</v>
      </c>
      <c r="C660" s="427">
        <v>3078</v>
      </c>
      <c r="D660" s="428">
        <v>17.739999999999998</v>
      </c>
      <c r="E660" s="429">
        <v>0</v>
      </c>
      <c r="F660" s="429">
        <f t="shared" si="118"/>
        <v>54603.719999999994</v>
      </c>
      <c r="G660" s="426">
        <v>42430</v>
      </c>
      <c r="H660" s="443">
        <v>500</v>
      </c>
      <c r="I660" s="428">
        <v>7.85</v>
      </c>
      <c r="J660" s="429">
        <v>0.09</v>
      </c>
      <c r="K660" s="429">
        <f t="shared" si="121"/>
        <v>3924.91</v>
      </c>
      <c r="L660" s="427"/>
      <c r="M660" s="429"/>
    </row>
    <row r="661" spans="1:13" x14ac:dyDescent="0.25">
      <c r="A661" s="427"/>
      <c r="B661" s="473">
        <v>42340</v>
      </c>
      <c r="C661" s="427">
        <v>500</v>
      </c>
      <c r="D661" s="428">
        <v>17.5</v>
      </c>
      <c r="E661" s="429">
        <v>0</v>
      </c>
      <c r="F661" s="429">
        <f t="shared" si="118"/>
        <v>8750</v>
      </c>
      <c r="G661" s="426">
        <v>42430</v>
      </c>
      <c r="H661" s="443">
        <v>500</v>
      </c>
      <c r="I661" s="428">
        <v>8.0299999999999994</v>
      </c>
      <c r="J661" s="429">
        <v>0.09</v>
      </c>
      <c r="K661" s="429">
        <f t="shared" si="121"/>
        <v>4014.9099999999994</v>
      </c>
      <c r="L661" s="429"/>
      <c r="M661" s="429"/>
    </row>
    <row r="662" spans="1:13" x14ac:dyDescent="0.25">
      <c r="A662" s="427"/>
      <c r="B662" s="473">
        <v>42345</v>
      </c>
      <c r="C662" s="427">
        <v>100</v>
      </c>
      <c r="D662" s="428">
        <v>16.7</v>
      </c>
      <c r="E662" s="429">
        <v>0</v>
      </c>
      <c r="F662" s="429">
        <f t="shared" si="118"/>
        <v>1670</v>
      </c>
      <c r="G662" s="426">
        <v>42431</v>
      </c>
      <c r="H662" s="443">
        <v>500</v>
      </c>
      <c r="I662" s="428">
        <v>8.3800000000000008</v>
      </c>
      <c r="J662" s="429">
        <v>0.09</v>
      </c>
      <c r="K662" s="429">
        <f t="shared" si="121"/>
        <v>4189.91</v>
      </c>
      <c r="L662" s="429"/>
      <c r="M662" s="429"/>
    </row>
    <row r="663" spans="1:13" x14ac:dyDescent="0.25">
      <c r="A663" s="427"/>
      <c r="B663" s="473">
        <v>42345</v>
      </c>
      <c r="C663" s="427">
        <v>500</v>
      </c>
      <c r="D663" s="428">
        <v>16.850000000000001</v>
      </c>
      <c r="E663" s="429">
        <v>0</v>
      </c>
      <c r="F663" s="429">
        <f t="shared" si="118"/>
        <v>8425</v>
      </c>
      <c r="G663" s="426">
        <v>42431</v>
      </c>
      <c r="H663" s="443">
        <v>500</v>
      </c>
      <c r="I663" s="428">
        <v>8.58</v>
      </c>
      <c r="J663" s="429">
        <v>0.09</v>
      </c>
      <c r="K663" s="429">
        <f t="shared" si="121"/>
        <v>4289.91</v>
      </c>
      <c r="L663" s="427"/>
      <c r="M663" s="429"/>
    </row>
    <row r="664" spans="1:13" ht="30" x14ac:dyDescent="0.25">
      <c r="A664" s="427"/>
      <c r="B664" s="473">
        <v>42347</v>
      </c>
      <c r="C664" s="427">
        <v>500</v>
      </c>
      <c r="D664" s="428">
        <v>15.84</v>
      </c>
      <c r="E664" s="429">
        <v>0</v>
      </c>
      <c r="F664" s="429">
        <f t="shared" si="118"/>
        <v>7920</v>
      </c>
      <c r="G664" s="536" t="s">
        <v>182</v>
      </c>
      <c r="H664" s="443">
        <v>400</v>
      </c>
      <c r="I664" s="428">
        <v>9.09</v>
      </c>
      <c r="J664" s="429">
        <v>0.1</v>
      </c>
      <c r="K664" s="429">
        <f t="shared" si="121"/>
        <v>3635.9</v>
      </c>
      <c r="L664" s="427"/>
      <c r="M664" s="429"/>
    </row>
    <row r="665" spans="1:13" x14ac:dyDescent="0.25">
      <c r="A665" s="427"/>
      <c r="B665" s="473">
        <v>42348</v>
      </c>
      <c r="C665" s="427">
        <v>500</v>
      </c>
      <c r="D665" s="428">
        <v>14.78</v>
      </c>
      <c r="E665" s="429">
        <v>0</v>
      </c>
      <c r="F665" s="429">
        <f t="shared" si="118"/>
        <v>7390</v>
      </c>
      <c r="G665" s="536"/>
      <c r="H665" s="443">
        <v>100</v>
      </c>
      <c r="I665" s="428">
        <v>9.09</v>
      </c>
      <c r="J665" s="429">
        <v>0</v>
      </c>
      <c r="K665" s="429">
        <f t="shared" si="121"/>
        <v>909</v>
      </c>
      <c r="L665" s="427"/>
      <c r="M665" s="429"/>
    </row>
    <row r="666" spans="1:13" x14ac:dyDescent="0.25">
      <c r="A666" s="427"/>
      <c r="B666" s="473">
        <v>42352</v>
      </c>
      <c r="C666" s="427">
        <v>100</v>
      </c>
      <c r="D666" s="428">
        <v>14.57</v>
      </c>
      <c r="E666" s="429">
        <v>0</v>
      </c>
      <c r="F666" s="429">
        <f t="shared" si="118"/>
        <v>1457</v>
      </c>
      <c r="G666" s="536"/>
      <c r="H666" s="443">
        <v>500</v>
      </c>
      <c r="I666" s="428">
        <v>8.81</v>
      </c>
      <c r="J666" s="429">
        <v>0.1</v>
      </c>
      <c r="K666" s="429">
        <f t="shared" si="121"/>
        <v>4404.8999999999996</v>
      </c>
      <c r="L666" s="427"/>
      <c r="M666" s="429"/>
    </row>
    <row r="667" spans="1:13" x14ac:dyDescent="0.25">
      <c r="A667" s="427"/>
      <c r="B667" s="473">
        <v>42355</v>
      </c>
      <c r="C667" s="427">
        <v>500</v>
      </c>
      <c r="D667" s="428">
        <v>13.89</v>
      </c>
      <c r="E667" s="429">
        <v>0</v>
      </c>
      <c r="F667" s="429">
        <f t="shared" si="118"/>
        <v>6945</v>
      </c>
      <c r="G667" s="426">
        <v>42432</v>
      </c>
      <c r="H667" s="443">
        <v>600</v>
      </c>
      <c r="I667" s="428">
        <v>9.65</v>
      </c>
      <c r="J667" s="429">
        <v>0.13</v>
      </c>
      <c r="K667" s="429">
        <f t="shared" si="121"/>
        <v>5789.87</v>
      </c>
      <c r="L667" s="427"/>
      <c r="M667" s="429"/>
    </row>
    <row r="668" spans="1:13" x14ac:dyDescent="0.25">
      <c r="A668" s="427"/>
      <c r="B668" s="473">
        <v>42360</v>
      </c>
      <c r="C668" s="427">
        <v>500</v>
      </c>
      <c r="D668" s="428">
        <v>12.95</v>
      </c>
      <c r="E668" s="429">
        <v>0</v>
      </c>
      <c r="F668" s="429">
        <f t="shared" si="118"/>
        <v>6475</v>
      </c>
      <c r="G668" s="426">
        <v>42433</v>
      </c>
      <c r="H668" s="443">
        <v>600</v>
      </c>
      <c r="I668" s="428">
        <v>10.45</v>
      </c>
      <c r="J668" s="429">
        <v>0.14000000000000001</v>
      </c>
      <c r="K668" s="429">
        <f t="shared" si="121"/>
        <v>6269.86</v>
      </c>
      <c r="L668" s="427"/>
      <c r="M668" s="429"/>
    </row>
    <row r="669" spans="1:13" x14ac:dyDescent="0.25">
      <c r="A669" s="427"/>
      <c r="B669" s="473">
        <v>42361</v>
      </c>
      <c r="C669" s="427">
        <v>500</v>
      </c>
      <c r="D669" s="428">
        <v>12.75</v>
      </c>
      <c r="E669" s="429">
        <v>0</v>
      </c>
      <c r="F669" s="429">
        <f t="shared" si="118"/>
        <v>6375</v>
      </c>
      <c r="G669" s="426">
        <v>42440</v>
      </c>
      <c r="H669" s="443">
        <v>400</v>
      </c>
      <c r="I669" s="428">
        <v>11.25</v>
      </c>
      <c r="J669" s="429">
        <v>0.1</v>
      </c>
      <c r="K669" s="429">
        <f t="shared" si="121"/>
        <v>4499.8999999999996</v>
      </c>
      <c r="L669" s="427"/>
      <c r="M669" s="429"/>
    </row>
    <row r="670" spans="1:13" x14ac:dyDescent="0.25">
      <c r="A670" s="427"/>
      <c r="B670" s="473">
        <v>42361</v>
      </c>
      <c r="C670" s="427">
        <v>500</v>
      </c>
      <c r="D670" s="428">
        <v>12.8</v>
      </c>
      <c r="E670" s="429">
        <v>0</v>
      </c>
      <c r="F670" s="429">
        <f t="shared" si="118"/>
        <v>6400</v>
      </c>
      <c r="G670" s="426">
        <v>42446</v>
      </c>
      <c r="H670" s="443">
        <v>1500</v>
      </c>
      <c r="I670" s="428">
        <v>11.49</v>
      </c>
      <c r="J670" s="429">
        <v>0.38</v>
      </c>
      <c r="K670" s="429">
        <f t="shared" si="121"/>
        <v>17234.62</v>
      </c>
      <c r="L670" s="427"/>
      <c r="M670" s="429"/>
    </row>
    <row r="671" spans="1:13" x14ac:dyDescent="0.25">
      <c r="A671" s="427"/>
      <c r="B671" s="473">
        <v>42361</v>
      </c>
      <c r="C671" s="427">
        <v>1000</v>
      </c>
      <c r="D671" s="428">
        <v>12.67</v>
      </c>
      <c r="E671" s="429">
        <v>0</v>
      </c>
      <c r="F671" s="429">
        <f t="shared" si="118"/>
        <v>12670</v>
      </c>
      <c r="G671" s="426">
        <v>42447</v>
      </c>
      <c r="H671" s="443">
        <v>1500</v>
      </c>
      <c r="I671" s="428">
        <v>11.44</v>
      </c>
      <c r="J671" s="429">
        <v>0.37</v>
      </c>
      <c r="K671" s="429">
        <f t="shared" si="121"/>
        <v>17159.63</v>
      </c>
      <c r="L671" s="427"/>
      <c r="M671" s="429"/>
    </row>
    <row r="672" spans="1:13" x14ac:dyDescent="0.25">
      <c r="A672" s="427"/>
      <c r="B672" s="473">
        <v>42361</v>
      </c>
      <c r="C672" s="427">
        <v>222</v>
      </c>
      <c r="D672" s="428">
        <v>12.44</v>
      </c>
      <c r="E672" s="429">
        <v>0</v>
      </c>
      <c r="F672" s="429">
        <f t="shared" si="118"/>
        <v>2761.68</v>
      </c>
      <c r="G672" s="426">
        <v>42447</v>
      </c>
      <c r="H672" s="443">
        <v>500</v>
      </c>
      <c r="I672" s="428">
        <v>11.484999999999999</v>
      </c>
      <c r="J672" s="429">
        <v>0.13</v>
      </c>
      <c r="K672" s="429">
        <f t="shared" si="121"/>
        <v>5742.37</v>
      </c>
      <c r="L672" s="427"/>
      <c r="M672" s="429"/>
    </row>
    <row r="673" spans="1:13" x14ac:dyDescent="0.25">
      <c r="A673" s="427"/>
      <c r="B673" s="473">
        <v>42367</v>
      </c>
      <c r="C673" s="427">
        <v>2178</v>
      </c>
      <c r="D673" s="428">
        <v>13.68</v>
      </c>
      <c r="E673" s="429">
        <v>0</v>
      </c>
      <c r="F673" s="429">
        <f t="shared" si="118"/>
        <v>29795.040000000001</v>
      </c>
      <c r="G673" s="535">
        <v>42447</v>
      </c>
      <c r="H673" s="443">
        <v>650</v>
      </c>
      <c r="I673" s="428">
        <v>11.56</v>
      </c>
      <c r="J673" s="429">
        <v>0.25</v>
      </c>
      <c r="K673" s="429">
        <f t="shared" si="121"/>
        <v>7513.75</v>
      </c>
      <c r="L673" s="427"/>
      <c r="M673" s="429"/>
    </row>
    <row r="674" spans="1:13" x14ac:dyDescent="0.25">
      <c r="A674" s="427"/>
      <c r="B674" s="473">
        <v>42369</v>
      </c>
      <c r="C674" s="427">
        <v>2500</v>
      </c>
      <c r="D674" s="428">
        <v>13.04</v>
      </c>
      <c r="E674" s="429">
        <v>0</v>
      </c>
      <c r="F674" s="429">
        <f t="shared" si="118"/>
        <v>32599.999999999996</v>
      </c>
      <c r="G674" s="535"/>
      <c r="H674" s="443">
        <v>350</v>
      </c>
      <c r="I674" s="428">
        <v>11.56</v>
      </c>
      <c r="J674" s="429">
        <v>0</v>
      </c>
      <c r="K674" s="429">
        <f t="shared" si="121"/>
        <v>4046</v>
      </c>
      <c r="L674" s="427"/>
      <c r="M674" s="429"/>
    </row>
    <row r="675" spans="1:13" x14ac:dyDescent="0.25">
      <c r="A675" s="427"/>
      <c r="B675" s="473">
        <v>42008</v>
      </c>
      <c r="C675" s="427">
        <v>2000</v>
      </c>
      <c r="D675" s="428">
        <v>13.01</v>
      </c>
      <c r="E675" s="429">
        <v>0</v>
      </c>
      <c r="F675" s="429">
        <f t="shared" si="118"/>
        <v>26020</v>
      </c>
      <c r="G675" s="426">
        <v>42447</v>
      </c>
      <c r="H675" s="443">
        <v>1000</v>
      </c>
      <c r="I675" s="428">
        <v>11.62</v>
      </c>
      <c r="J675" s="429">
        <v>0.25</v>
      </c>
      <c r="K675" s="429">
        <f t="shared" si="121"/>
        <v>11619.75</v>
      </c>
      <c r="L675" s="427"/>
      <c r="M675" s="429"/>
    </row>
    <row r="676" spans="1:13" x14ac:dyDescent="0.25">
      <c r="A676" s="427"/>
      <c r="B676" s="473">
        <v>42009</v>
      </c>
      <c r="C676" s="427">
        <v>500</v>
      </c>
      <c r="D676" s="428">
        <v>12.62</v>
      </c>
      <c r="E676" s="429">
        <v>0</v>
      </c>
      <c r="F676" s="429">
        <f t="shared" si="118"/>
        <v>6310</v>
      </c>
      <c r="G676" s="426">
        <v>42451</v>
      </c>
      <c r="H676" s="443">
        <v>1000</v>
      </c>
      <c r="I676" s="428">
        <v>11.45</v>
      </c>
      <c r="J676" s="429">
        <v>0.25</v>
      </c>
      <c r="K676" s="429">
        <f t="shared" si="121"/>
        <v>11449.75</v>
      </c>
      <c r="L676" s="427"/>
      <c r="M676" s="429"/>
    </row>
    <row r="677" spans="1:13" x14ac:dyDescent="0.25">
      <c r="A677" s="427"/>
      <c r="B677" s="473">
        <v>42009</v>
      </c>
      <c r="C677" s="427">
        <v>500</v>
      </c>
      <c r="D677" s="428">
        <v>12.45</v>
      </c>
      <c r="E677" s="429">
        <v>0</v>
      </c>
      <c r="F677" s="429">
        <f t="shared" si="118"/>
        <v>6225</v>
      </c>
      <c r="G677" s="426">
        <v>42451</v>
      </c>
      <c r="H677" s="443">
        <v>50</v>
      </c>
      <c r="I677" s="428">
        <v>11.28</v>
      </c>
      <c r="J677" s="429">
        <v>0.01</v>
      </c>
      <c r="K677" s="429">
        <f t="shared" si="121"/>
        <v>563.99</v>
      </c>
      <c r="L677" s="427"/>
      <c r="M677" s="429"/>
    </row>
    <row r="678" spans="1:13" x14ac:dyDescent="0.25">
      <c r="A678" s="427"/>
      <c r="B678" s="522">
        <v>42374</v>
      </c>
      <c r="C678" s="427">
        <v>2000</v>
      </c>
      <c r="D678" s="428">
        <v>12.73</v>
      </c>
      <c r="E678" s="429">
        <v>0</v>
      </c>
      <c r="F678" s="429">
        <f t="shared" ref="F678:F741" si="122">C678*D678+E678</f>
        <v>25460</v>
      </c>
      <c r="G678" s="426">
        <v>42459</v>
      </c>
      <c r="H678" s="443">
        <v>2000</v>
      </c>
      <c r="I678" s="428">
        <v>10.75</v>
      </c>
      <c r="J678" s="429">
        <v>0.47</v>
      </c>
      <c r="K678" s="429">
        <f t="shared" si="121"/>
        <v>21499.53</v>
      </c>
      <c r="L678" s="427"/>
      <c r="M678" s="429"/>
    </row>
    <row r="679" spans="1:13" x14ac:dyDescent="0.25">
      <c r="A679" s="427"/>
      <c r="B679" s="473">
        <v>42375</v>
      </c>
      <c r="C679" s="427">
        <v>1000</v>
      </c>
      <c r="D679" s="428">
        <v>12.5</v>
      </c>
      <c r="E679" s="429">
        <v>0</v>
      </c>
      <c r="F679" s="429">
        <f t="shared" si="122"/>
        <v>12500</v>
      </c>
      <c r="G679" s="426">
        <v>42460</v>
      </c>
      <c r="H679" s="443">
        <v>1600</v>
      </c>
      <c r="I679" s="428">
        <v>10.95</v>
      </c>
      <c r="J679" s="429">
        <v>2.88</v>
      </c>
      <c r="K679" s="429">
        <f t="shared" si="121"/>
        <v>17517.12</v>
      </c>
      <c r="L679" s="427"/>
      <c r="M679" s="429"/>
    </row>
    <row r="680" spans="1:13" x14ac:dyDescent="0.25">
      <c r="A680" s="427"/>
      <c r="B680" s="473">
        <v>42375</v>
      </c>
      <c r="C680" s="427">
        <v>1000</v>
      </c>
      <c r="D680" s="428">
        <v>11.7</v>
      </c>
      <c r="E680" s="429">
        <v>0</v>
      </c>
      <c r="F680" s="429">
        <f t="shared" si="122"/>
        <v>11700</v>
      </c>
      <c r="G680" s="426">
        <v>42461</v>
      </c>
      <c r="H680" s="443">
        <v>2000</v>
      </c>
      <c r="I680" s="428">
        <v>10.52</v>
      </c>
      <c r="J680" s="429">
        <v>0.46</v>
      </c>
      <c r="K680" s="429">
        <f t="shared" si="121"/>
        <v>21039.54</v>
      </c>
      <c r="L680" s="427"/>
      <c r="M680" s="429"/>
    </row>
    <row r="681" spans="1:13" x14ac:dyDescent="0.25">
      <c r="A681" s="427"/>
      <c r="B681" s="473">
        <v>42402</v>
      </c>
      <c r="C681" s="427">
        <v>400</v>
      </c>
      <c r="D681" s="428">
        <v>9.1</v>
      </c>
      <c r="E681" s="429">
        <v>0</v>
      </c>
      <c r="F681" s="429">
        <f t="shared" si="122"/>
        <v>3640</v>
      </c>
      <c r="G681" s="426">
        <v>42461</v>
      </c>
      <c r="H681" s="443">
        <v>2000</v>
      </c>
      <c r="I681" s="428">
        <v>10.55</v>
      </c>
      <c r="J681" s="429">
        <v>0.46</v>
      </c>
      <c r="K681" s="429">
        <f t="shared" si="121"/>
        <v>21099.54</v>
      </c>
      <c r="L681" s="427"/>
      <c r="M681" s="429"/>
    </row>
    <row r="682" spans="1:13" x14ac:dyDescent="0.25">
      <c r="A682" s="427"/>
      <c r="B682" s="473">
        <v>42411</v>
      </c>
      <c r="C682" s="427">
        <v>500</v>
      </c>
      <c r="D682" s="428">
        <v>6.835</v>
      </c>
      <c r="E682" s="429">
        <v>0</v>
      </c>
      <c r="F682" s="429">
        <f t="shared" si="122"/>
        <v>3417.5</v>
      </c>
      <c r="G682" s="426">
        <v>42465</v>
      </c>
      <c r="H682" s="443">
        <v>100</v>
      </c>
      <c r="I682" s="428">
        <v>10.75</v>
      </c>
      <c r="J682" s="429">
        <v>0.02</v>
      </c>
      <c r="K682" s="429">
        <f t="shared" si="121"/>
        <v>1074.98</v>
      </c>
      <c r="L682" s="427"/>
      <c r="M682" s="429"/>
    </row>
    <row r="683" spans="1:13" x14ac:dyDescent="0.25">
      <c r="A683" s="427"/>
      <c r="B683" s="473">
        <v>42412</v>
      </c>
      <c r="C683" s="427">
        <v>200</v>
      </c>
      <c r="D683" s="428">
        <v>7.23</v>
      </c>
      <c r="E683" s="429">
        <v>0</v>
      </c>
      <c r="F683" s="429">
        <f t="shared" si="122"/>
        <v>1446</v>
      </c>
      <c r="G683" s="426">
        <v>42468</v>
      </c>
      <c r="H683" s="443">
        <v>1000</v>
      </c>
      <c r="I683" s="428">
        <v>11.77</v>
      </c>
      <c r="J683" s="429">
        <v>0.26</v>
      </c>
      <c r="K683" s="429">
        <f t="shared" si="121"/>
        <v>11769.74</v>
      </c>
      <c r="L683" s="427"/>
      <c r="M683" s="429"/>
    </row>
    <row r="684" spans="1:13" x14ac:dyDescent="0.25">
      <c r="A684" s="427"/>
      <c r="B684" s="473">
        <v>42416</v>
      </c>
      <c r="C684" s="427">
        <v>500</v>
      </c>
      <c r="D684" s="428">
        <v>7.5</v>
      </c>
      <c r="E684" s="429">
        <v>0</v>
      </c>
      <c r="F684" s="429">
        <f t="shared" si="122"/>
        <v>3750</v>
      </c>
      <c r="G684" s="535">
        <v>42472</v>
      </c>
      <c r="H684" s="443">
        <v>420</v>
      </c>
      <c r="I684" s="428">
        <v>13.35</v>
      </c>
      <c r="J684" s="429">
        <v>0.15</v>
      </c>
      <c r="K684" s="429">
        <f t="shared" si="121"/>
        <v>5606.85</v>
      </c>
      <c r="L684" s="427"/>
      <c r="M684" s="429"/>
    </row>
    <row r="685" spans="1:13" ht="30" x14ac:dyDescent="0.25">
      <c r="A685" s="427"/>
      <c r="B685" s="538" t="s">
        <v>178</v>
      </c>
      <c r="C685" s="427">
        <v>3000</v>
      </c>
      <c r="D685" s="428">
        <v>7.55</v>
      </c>
      <c r="E685" s="429">
        <v>0</v>
      </c>
      <c r="F685" s="429">
        <f t="shared" si="122"/>
        <v>22650</v>
      </c>
      <c r="G685" s="535"/>
      <c r="H685" s="443">
        <v>80</v>
      </c>
      <c r="I685" s="428">
        <v>13.35</v>
      </c>
      <c r="J685" s="429">
        <v>0</v>
      </c>
      <c r="K685" s="429">
        <f t="shared" si="121"/>
        <v>1068</v>
      </c>
      <c r="L685" s="427"/>
      <c r="M685" s="429"/>
    </row>
    <row r="686" spans="1:13" x14ac:dyDescent="0.25">
      <c r="A686" s="427"/>
      <c r="B686" s="538"/>
      <c r="C686" s="427">
        <v>500</v>
      </c>
      <c r="D686" s="428">
        <v>6.75</v>
      </c>
      <c r="E686" s="429">
        <v>0</v>
      </c>
      <c r="F686" s="429">
        <f t="shared" si="122"/>
        <v>3375</v>
      </c>
      <c r="G686" s="426">
        <v>42472</v>
      </c>
      <c r="H686" s="443">
        <v>500</v>
      </c>
      <c r="I686" s="428">
        <v>13.15</v>
      </c>
      <c r="J686" s="429">
        <v>0.14000000000000001</v>
      </c>
      <c r="K686" s="429">
        <f t="shared" si="121"/>
        <v>6574.86</v>
      </c>
      <c r="L686" s="427"/>
      <c r="M686" s="429"/>
    </row>
    <row r="687" spans="1:13" x14ac:dyDescent="0.25">
      <c r="A687" s="427"/>
      <c r="B687" s="538"/>
      <c r="C687" s="427">
        <v>300</v>
      </c>
      <c r="D687" s="428">
        <v>6.75</v>
      </c>
      <c r="E687" s="429">
        <v>0</v>
      </c>
      <c r="F687" s="429">
        <f t="shared" si="122"/>
        <v>2025</v>
      </c>
      <c r="G687" s="426">
        <v>42472</v>
      </c>
      <c r="H687" s="443">
        <v>500</v>
      </c>
      <c r="I687" s="428">
        <v>12.92</v>
      </c>
      <c r="J687" s="429">
        <v>0.14000000000000001</v>
      </c>
      <c r="K687" s="429">
        <f t="shared" si="121"/>
        <v>6459.86</v>
      </c>
      <c r="L687" s="427"/>
      <c r="M687" s="429"/>
    </row>
    <row r="688" spans="1:13" x14ac:dyDescent="0.25">
      <c r="A688" s="427"/>
      <c r="B688" s="473">
        <v>42426</v>
      </c>
      <c r="C688" s="427">
        <v>600</v>
      </c>
      <c r="D688" s="428">
        <v>7.63</v>
      </c>
      <c r="E688" s="429">
        <v>0</v>
      </c>
      <c r="F688" s="429">
        <f t="shared" si="122"/>
        <v>4578</v>
      </c>
      <c r="G688" s="426">
        <v>42472</v>
      </c>
      <c r="H688" s="443">
        <v>500</v>
      </c>
      <c r="I688" s="428">
        <v>12.59</v>
      </c>
      <c r="J688" s="429">
        <v>0.14000000000000001</v>
      </c>
      <c r="K688" s="429">
        <f t="shared" si="121"/>
        <v>6294.86</v>
      </c>
      <c r="L688" s="427"/>
      <c r="M688" s="429"/>
    </row>
    <row r="689" spans="1:13" x14ac:dyDescent="0.25">
      <c r="A689" s="427"/>
      <c r="B689" s="473">
        <v>42426</v>
      </c>
      <c r="C689" s="427">
        <v>2000</v>
      </c>
      <c r="D689" s="428">
        <v>7.95</v>
      </c>
      <c r="E689" s="429">
        <v>0</v>
      </c>
      <c r="F689" s="429">
        <f t="shared" si="122"/>
        <v>15900</v>
      </c>
      <c r="G689" s="426">
        <v>42474</v>
      </c>
      <c r="H689" s="443">
        <v>500</v>
      </c>
      <c r="I689" s="428">
        <v>13.18</v>
      </c>
      <c r="J689" s="429">
        <v>0.14000000000000001</v>
      </c>
      <c r="K689" s="429">
        <f t="shared" si="121"/>
        <v>6589.86</v>
      </c>
      <c r="L689" s="427"/>
      <c r="M689" s="429"/>
    </row>
    <row r="690" spans="1:13" x14ac:dyDescent="0.25">
      <c r="A690" s="427"/>
      <c r="B690" s="473">
        <v>42429</v>
      </c>
      <c r="C690" s="427">
        <v>2000</v>
      </c>
      <c r="D690" s="428">
        <v>8.1999999999999993</v>
      </c>
      <c r="E690" s="429">
        <v>0</v>
      </c>
      <c r="F690" s="429">
        <f t="shared" si="122"/>
        <v>16400</v>
      </c>
      <c r="G690" s="426">
        <v>42478</v>
      </c>
      <c r="H690" s="443">
        <v>500</v>
      </c>
      <c r="I690" s="428">
        <v>13.4</v>
      </c>
      <c r="J690" s="429">
        <v>0.15</v>
      </c>
      <c r="K690" s="429">
        <f t="shared" si="121"/>
        <v>6699.85</v>
      </c>
      <c r="L690" s="427"/>
      <c r="M690" s="429"/>
    </row>
    <row r="691" spans="1:13" x14ac:dyDescent="0.25">
      <c r="A691" s="429"/>
      <c r="B691" s="473">
        <v>42429</v>
      </c>
      <c r="C691" s="427">
        <v>500</v>
      </c>
      <c r="D691" s="428">
        <v>7.88</v>
      </c>
      <c r="E691" s="429">
        <v>0</v>
      </c>
      <c r="F691" s="429">
        <f t="shared" si="122"/>
        <v>3940</v>
      </c>
      <c r="G691" s="426">
        <v>42486</v>
      </c>
      <c r="H691" s="443">
        <v>500</v>
      </c>
      <c r="I691" s="428">
        <v>14.35</v>
      </c>
      <c r="J691" s="429">
        <v>0.16</v>
      </c>
      <c r="K691" s="429">
        <f t="shared" si="121"/>
        <v>7174.84</v>
      </c>
      <c r="L691" s="427"/>
      <c r="M691" s="429"/>
    </row>
    <row r="692" spans="1:13" x14ac:dyDescent="0.25">
      <c r="A692" s="427"/>
      <c r="B692" s="473">
        <v>42430</v>
      </c>
      <c r="C692" s="427">
        <v>1000</v>
      </c>
      <c r="D692" s="428">
        <v>7.77</v>
      </c>
      <c r="E692" s="429">
        <v>0</v>
      </c>
      <c r="F692" s="429">
        <f t="shared" si="122"/>
        <v>7770</v>
      </c>
      <c r="G692" s="426">
        <v>42487</v>
      </c>
      <c r="H692" s="443">
        <v>600</v>
      </c>
      <c r="I692" s="428">
        <v>14.85</v>
      </c>
      <c r="J692" s="429">
        <v>0.19</v>
      </c>
      <c r="K692" s="429">
        <f t="shared" si="121"/>
        <v>8909.81</v>
      </c>
      <c r="L692" s="427"/>
      <c r="M692" s="429"/>
    </row>
    <row r="693" spans="1:13" x14ac:dyDescent="0.25">
      <c r="A693" s="427"/>
      <c r="B693" s="473">
        <v>42430</v>
      </c>
      <c r="C693" s="427">
        <v>500</v>
      </c>
      <c r="D693" s="428">
        <v>7.94</v>
      </c>
      <c r="E693" s="429">
        <v>0</v>
      </c>
      <c r="F693" s="429">
        <f t="shared" si="122"/>
        <v>3970</v>
      </c>
      <c r="G693" s="426">
        <v>42489</v>
      </c>
      <c r="H693" s="443">
        <v>3000</v>
      </c>
      <c r="I693" s="428">
        <v>14.15</v>
      </c>
      <c r="J693" s="429">
        <v>0.93</v>
      </c>
      <c r="K693" s="429">
        <f t="shared" si="121"/>
        <v>42449.07</v>
      </c>
      <c r="L693" s="427"/>
      <c r="M693" s="429"/>
    </row>
    <row r="694" spans="1:13" x14ac:dyDescent="0.25">
      <c r="A694" s="427"/>
      <c r="B694" s="473">
        <v>42431</v>
      </c>
      <c r="C694" s="427">
        <v>1000</v>
      </c>
      <c r="D694" s="428">
        <v>8.3699999999999992</v>
      </c>
      <c r="E694" s="429">
        <v>0</v>
      </c>
      <c r="F694" s="429">
        <f t="shared" si="122"/>
        <v>8370</v>
      </c>
      <c r="G694" s="426">
        <v>42492</v>
      </c>
      <c r="H694" s="443">
        <v>1000</v>
      </c>
      <c r="I694" s="428">
        <v>13.48</v>
      </c>
      <c r="J694" s="429">
        <v>0.28999999999999998</v>
      </c>
      <c r="K694" s="429">
        <f t="shared" si="121"/>
        <v>13479.71</v>
      </c>
      <c r="L694" s="427"/>
      <c r="M694" s="429"/>
    </row>
    <row r="695" spans="1:13" x14ac:dyDescent="0.25">
      <c r="A695" s="427"/>
      <c r="B695" s="473">
        <v>42432</v>
      </c>
      <c r="C695" s="427">
        <v>600</v>
      </c>
      <c r="D695" s="428">
        <v>9.3699999999999992</v>
      </c>
      <c r="E695" s="429">
        <v>0</v>
      </c>
      <c r="F695" s="429">
        <f t="shared" si="122"/>
        <v>5621.9999999999991</v>
      </c>
      <c r="G695" s="426">
        <v>42492</v>
      </c>
      <c r="H695" s="443">
        <v>1000</v>
      </c>
      <c r="I695" s="428">
        <v>13.61</v>
      </c>
      <c r="J695" s="429">
        <v>0.3</v>
      </c>
      <c r="K695" s="429">
        <f t="shared" si="121"/>
        <v>13609.7</v>
      </c>
      <c r="L695" s="427"/>
      <c r="M695" s="429"/>
    </row>
    <row r="696" spans="1:13" x14ac:dyDescent="0.25">
      <c r="A696" s="427"/>
      <c r="B696" s="473">
        <v>42432</v>
      </c>
      <c r="C696" s="427">
        <v>600</v>
      </c>
      <c r="D696" s="428">
        <v>8.8800000000000008</v>
      </c>
      <c r="E696" s="429">
        <v>0</v>
      </c>
      <c r="F696" s="429">
        <f t="shared" si="122"/>
        <v>5328.0000000000009</v>
      </c>
      <c r="G696" s="426">
        <v>42493</v>
      </c>
      <c r="H696" s="443">
        <v>322</v>
      </c>
      <c r="I696" s="428">
        <v>13.28</v>
      </c>
      <c r="J696" s="429">
        <v>0.09</v>
      </c>
      <c r="K696" s="429">
        <f t="shared" si="121"/>
        <v>4276.07</v>
      </c>
      <c r="L696" s="427"/>
      <c r="M696" s="429"/>
    </row>
    <row r="697" spans="1:13" x14ac:dyDescent="0.25">
      <c r="A697" s="427"/>
      <c r="B697" s="473">
        <v>42433</v>
      </c>
      <c r="C697" s="427">
        <v>600</v>
      </c>
      <c r="D697" s="428">
        <v>10.42</v>
      </c>
      <c r="E697" s="429">
        <v>0</v>
      </c>
      <c r="F697" s="429">
        <f t="shared" si="122"/>
        <v>6252</v>
      </c>
      <c r="G697" s="426">
        <v>42495</v>
      </c>
      <c r="H697" s="443">
        <v>1000</v>
      </c>
      <c r="I697" s="428">
        <v>12.05</v>
      </c>
      <c r="J697" s="429">
        <v>0.26</v>
      </c>
      <c r="K697" s="429">
        <f t="shared" si="121"/>
        <v>12049.74</v>
      </c>
      <c r="L697" s="427"/>
      <c r="M697" s="429"/>
    </row>
    <row r="698" spans="1:13" x14ac:dyDescent="0.25">
      <c r="A698" s="427"/>
      <c r="B698" s="473">
        <v>42440</v>
      </c>
      <c r="C698" s="427">
        <v>400</v>
      </c>
      <c r="D698" s="428">
        <v>11.12</v>
      </c>
      <c r="E698" s="429">
        <v>0</v>
      </c>
      <c r="F698" s="429">
        <f t="shared" si="122"/>
        <v>4448</v>
      </c>
      <c r="G698" s="426">
        <v>42495</v>
      </c>
      <c r="H698" s="443">
        <v>2000</v>
      </c>
      <c r="I698" s="428">
        <v>12.63</v>
      </c>
      <c r="J698" s="429">
        <v>0.55000000000000004</v>
      </c>
      <c r="K698" s="429">
        <f t="shared" si="121"/>
        <v>25259.45</v>
      </c>
      <c r="L698" s="427"/>
      <c r="M698" s="429"/>
    </row>
    <row r="699" spans="1:13" x14ac:dyDescent="0.25">
      <c r="A699" s="427"/>
      <c r="B699" s="473">
        <v>42446</v>
      </c>
      <c r="C699" s="427">
        <v>1500</v>
      </c>
      <c r="D699" s="428">
        <v>11.445</v>
      </c>
      <c r="E699" s="429">
        <v>0</v>
      </c>
      <c r="F699" s="429">
        <f t="shared" si="122"/>
        <v>17167.5</v>
      </c>
      <c r="G699" s="426">
        <v>42500</v>
      </c>
      <c r="H699" s="443">
        <v>1000</v>
      </c>
      <c r="I699" s="428">
        <v>11.66</v>
      </c>
      <c r="J699" s="429">
        <v>5.25</v>
      </c>
      <c r="K699" s="429">
        <f t="shared" si="121"/>
        <v>11654.75</v>
      </c>
      <c r="L699" s="427"/>
      <c r="M699" s="429"/>
    </row>
    <row r="700" spans="1:13" x14ac:dyDescent="0.25">
      <c r="A700" s="427"/>
      <c r="B700" s="534">
        <v>42447</v>
      </c>
      <c r="C700" s="427">
        <v>1500</v>
      </c>
      <c r="D700" s="428">
        <v>11.42</v>
      </c>
      <c r="E700" s="429">
        <v>0</v>
      </c>
      <c r="F700" s="429">
        <f t="shared" si="122"/>
        <v>17130</v>
      </c>
      <c r="G700" s="426">
        <v>42502</v>
      </c>
      <c r="H700" s="443">
        <v>1500</v>
      </c>
      <c r="I700" s="428">
        <v>12.36</v>
      </c>
      <c r="J700" s="429">
        <v>0.4</v>
      </c>
      <c r="K700" s="429">
        <f t="shared" si="121"/>
        <v>18539.599999999999</v>
      </c>
      <c r="L700" s="427"/>
      <c r="M700" s="429"/>
    </row>
    <row r="701" spans="1:13" x14ac:dyDescent="0.25">
      <c r="A701" s="427"/>
      <c r="B701" s="539"/>
      <c r="C701" s="427">
        <v>500</v>
      </c>
      <c r="D701" s="428">
        <v>11.42</v>
      </c>
      <c r="E701" s="429">
        <v>0</v>
      </c>
      <c r="F701" s="429">
        <f t="shared" si="122"/>
        <v>5710</v>
      </c>
      <c r="G701" s="426">
        <v>42503</v>
      </c>
      <c r="H701" s="443">
        <v>500</v>
      </c>
      <c r="I701" s="428">
        <v>12.49</v>
      </c>
      <c r="J701" s="429">
        <v>0.14000000000000001</v>
      </c>
      <c r="K701" s="429">
        <f t="shared" si="121"/>
        <v>6244.86</v>
      </c>
      <c r="L701" s="427"/>
      <c r="M701" s="429"/>
    </row>
    <row r="702" spans="1:13" x14ac:dyDescent="0.25">
      <c r="A702" s="427"/>
      <c r="B702" s="473">
        <v>42447</v>
      </c>
      <c r="C702" s="427">
        <v>650</v>
      </c>
      <c r="D702" s="428">
        <v>11.545</v>
      </c>
      <c r="E702" s="429">
        <v>0.75</v>
      </c>
      <c r="F702" s="429">
        <f t="shared" si="122"/>
        <v>7505</v>
      </c>
      <c r="G702" s="426">
        <v>42506</v>
      </c>
      <c r="H702" s="443">
        <v>300</v>
      </c>
      <c r="I702" s="428">
        <v>12.85</v>
      </c>
      <c r="J702" s="429">
        <v>0.08</v>
      </c>
      <c r="K702" s="429">
        <f t="shared" si="121"/>
        <v>3854.92</v>
      </c>
      <c r="L702" s="427"/>
      <c r="M702" s="429"/>
    </row>
    <row r="703" spans="1:13" x14ac:dyDescent="0.25">
      <c r="A703" s="427"/>
      <c r="B703" s="473">
        <v>42450</v>
      </c>
      <c r="C703" s="427">
        <v>1350</v>
      </c>
      <c r="D703" s="428">
        <v>11.42</v>
      </c>
      <c r="E703" s="429">
        <v>0</v>
      </c>
      <c r="F703" s="429">
        <f t="shared" si="122"/>
        <v>15417</v>
      </c>
      <c r="G703" s="426">
        <v>42513</v>
      </c>
      <c r="H703" s="443">
        <v>500</v>
      </c>
      <c r="I703" s="428">
        <v>13.05</v>
      </c>
      <c r="J703" s="429">
        <v>0.14000000000000001</v>
      </c>
      <c r="K703" s="429">
        <f t="shared" si="121"/>
        <v>6524.86</v>
      </c>
      <c r="L703" s="427"/>
      <c r="M703" s="429"/>
    </row>
    <row r="704" spans="1:13" x14ac:dyDescent="0.25">
      <c r="A704" s="427"/>
      <c r="B704" s="473">
        <v>42451</v>
      </c>
      <c r="C704" s="427">
        <v>1000</v>
      </c>
      <c r="D704" s="428">
        <v>11.38</v>
      </c>
      <c r="E704" s="429">
        <v>0</v>
      </c>
      <c r="F704" s="429">
        <f t="shared" si="122"/>
        <v>11380</v>
      </c>
      <c r="G704" s="426">
        <v>42515</v>
      </c>
      <c r="H704" s="443">
        <v>500</v>
      </c>
      <c r="I704" s="428">
        <v>13.59</v>
      </c>
      <c r="J704" s="429">
        <v>0.15</v>
      </c>
      <c r="K704" s="429">
        <f t="shared" si="121"/>
        <v>6794.85</v>
      </c>
      <c r="L704" s="427"/>
      <c r="M704" s="429"/>
    </row>
    <row r="705" spans="1:13" x14ac:dyDescent="0.25">
      <c r="A705" s="427"/>
      <c r="B705" s="534">
        <v>42451</v>
      </c>
      <c r="C705" s="427">
        <v>50</v>
      </c>
      <c r="D705" s="428">
        <v>11.22</v>
      </c>
      <c r="E705" s="429">
        <v>0</v>
      </c>
      <c r="F705" s="429">
        <f t="shared" si="122"/>
        <v>561</v>
      </c>
      <c r="G705" s="426">
        <v>42515</v>
      </c>
      <c r="H705" s="443">
        <v>500</v>
      </c>
      <c r="I705" s="428">
        <v>13.57</v>
      </c>
      <c r="J705" s="429">
        <v>0.15</v>
      </c>
      <c r="K705" s="429">
        <f t="shared" si="121"/>
        <v>6784.85</v>
      </c>
      <c r="L705" s="427"/>
      <c r="M705" s="429"/>
    </row>
    <row r="706" spans="1:13" x14ac:dyDescent="0.25">
      <c r="A706" s="427"/>
      <c r="B706" s="534"/>
      <c r="C706" s="427">
        <v>350</v>
      </c>
      <c r="D706" s="428">
        <v>11.22</v>
      </c>
      <c r="E706" s="429">
        <v>0</v>
      </c>
      <c r="F706" s="429">
        <f t="shared" si="122"/>
        <v>3927</v>
      </c>
      <c r="G706" s="426">
        <v>42517</v>
      </c>
      <c r="H706" s="443">
        <v>500</v>
      </c>
      <c r="I706" s="428">
        <v>12.87</v>
      </c>
      <c r="J706" s="429">
        <v>0.14000000000000001</v>
      </c>
      <c r="K706" s="429">
        <f t="shared" si="121"/>
        <v>6434.86</v>
      </c>
      <c r="L706" s="427"/>
      <c r="M706" s="429"/>
    </row>
    <row r="707" spans="1:13" ht="45" x14ac:dyDescent="0.25">
      <c r="A707" s="427"/>
      <c r="B707" s="538" t="s">
        <v>190</v>
      </c>
      <c r="C707" s="427">
        <v>650</v>
      </c>
      <c r="D707" s="428">
        <v>11.22</v>
      </c>
      <c r="E707" s="429">
        <v>0</v>
      </c>
      <c r="F707" s="429">
        <f t="shared" si="122"/>
        <v>7293</v>
      </c>
      <c r="G707" s="426">
        <v>42524</v>
      </c>
      <c r="H707" s="443">
        <v>400</v>
      </c>
      <c r="I707" s="428">
        <v>13.38</v>
      </c>
      <c r="J707" s="429">
        <v>0.12</v>
      </c>
      <c r="K707" s="429">
        <f t="shared" si="121"/>
        <v>5351.88</v>
      </c>
      <c r="L707" s="427"/>
      <c r="M707" s="429"/>
    </row>
    <row r="708" spans="1:13" x14ac:dyDescent="0.25">
      <c r="A708" s="427"/>
      <c r="B708" s="538"/>
      <c r="C708" s="427">
        <v>500</v>
      </c>
      <c r="D708" s="428">
        <v>11.01</v>
      </c>
      <c r="E708" s="429">
        <v>0</v>
      </c>
      <c r="F708" s="429">
        <f t="shared" si="122"/>
        <v>5505</v>
      </c>
      <c r="G708" s="426">
        <v>42527</v>
      </c>
      <c r="H708" s="443">
        <v>1000</v>
      </c>
      <c r="I708" s="428">
        <v>13.82</v>
      </c>
      <c r="J708" s="429">
        <v>0.3</v>
      </c>
      <c r="K708" s="429">
        <f t="shared" si="121"/>
        <v>13819.7</v>
      </c>
      <c r="L708" s="427"/>
      <c r="M708" s="429"/>
    </row>
    <row r="709" spans="1:13" x14ac:dyDescent="0.25">
      <c r="A709" s="427"/>
      <c r="B709" s="538"/>
      <c r="C709" s="427">
        <v>500</v>
      </c>
      <c r="D709" s="428">
        <v>10.75</v>
      </c>
      <c r="E709" s="429">
        <v>0</v>
      </c>
      <c r="F709" s="429">
        <f t="shared" si="122"/>
        <v>5375</v>
      </c>
      <c r="G709" s="426">
        <v>42527</v>
      </c>
      <c r="H709" s="443">
        <v>500</v>
      </c>
      <c r="I709" s="428">
        <v>13.97</v>
      </c>
      <c r="J709" s="429">
        <v>1.1499999999999999</v>
      </c>
      <c r="K709" s="429">
        <f t="shared" si="121"/>
        <v>6983.85</v>
      </c>
      <c r="L709" s="427"/>
      <c r="M709" s="429"/>
    </row>
    <row r="710" spans="1:13" x14ac:dyDescent="0.25">
      <c r="A710" s="427"/>
      <c r="B710" s="538"/>
      <c r="C710" s="427">
        <v>1000</v>
      </c>
      <c r="D710" s="428">
        <v>10.4</v>
      </c>
      <c r="E710" s="429">
        <v>0</v>
      </c>
      <c r="F710" s="429">
        <f t="shared" si="122"/>
        <v>10400</v>
      </c>
      <c r="G710" s="426">
        <v>42528</v>
      </c>
      <c r="H710" s="443">
        <v>500</v>
      </c>
      <c r="I710" s="428">
        <v>14.65</v>
      </c>
      <c r="J710" s="429">
        <v>0.16</v>
      </c>
      <c r="K710" s="429">
        <f t="shared" si="121"/>
        <v>7324.84</v>
      </c>
      <c r="L710" s="427"/>
      <c r="M710" s="429"/>
    </row>
    <row r="711" spans="1:13" x14ac:dyDescent="0.25">
      <c r="A711" s="427"/>
      <c r="B711" s="538"/>
      <c r="C711" s="427">
        <v>1000</v>
      </c>
      <c r="D711" s="428">
        <v>10.185</v>
      </c>
      <c r="E711" s="429">
        <v>0</v>
      </c>
      <c r="F711" s="429">
        <f t="shared" si="122"/>
        <v>10185</v>
      </c>
      <c r="G711" s="426">
        <v>42536</v>
      </c>
      <c r="H711" s="443">
        <v>400</v>
      </c>
      <c r="I711" s="428">
        <v>13.43</v>
      </c>
      <c r="J711" s="429">
        <v>0.12</v>
      </c>
      <c r="K711" s="429">
        <f t="shared" si="121"/>
        <v>5371.88</v>
      </c>
      <c r="L711" s="427"/>
      <c r="M711" s="429"/>
    </row>
    <row r="712" spans="1:13" x14ac:dyDescent="0.25">
      <c r="A712" s="427"/>
      <c r="B712" s="473">
        <v>42461</v>
      </c>
      <c r="C712" s="427">
        <v>2000</v>
      </c>
      <c r="D712" s="428">
        <v>10.43</v>
      </c>
      <c r="E712" s="429">
        <v>0</v>
      </c>
      <c r="F712" s="429">
        <f t="shared" si="122"/>
        <v>20860</v>
      </c>
      <c r="G712" s="426">
        <v>42537</v>
      </c>
      <c r="H712" s="443">
        <v>400</v>
      </c>
      <c r="I712" s="428">
        <v>12.69</v>
      </c>
      <c r="J712" s="429">
        <v>0.11</v>
      </c>
      <c r="K712" s="429">
        <f t="shared" si="121"/>
        <v>5075.8900000000003</v>
      </c>
      <c r="L712" s="427"/>
      <c r="M712" s="429"/>
    </row>
    <row r="713" spans="1:13" x14ac:dyDescent="0.25">
      <c r="A713" s="427"/>
      <c r="B713" s="473">
        <v>42461</v>
      </c>
      <c r="C713" s="427">
        <v>2000</v>
      </c>
      <c r="D713" s="428">
        <v>10.42</v>
      </c>
      <c r="E713" s="429">
        <v>0</v>
      </c>
      <c r="F713" s="429">
        <f t="shared" si="122"/>
        <v>20840</v>
      </c>
      <c r="G713" s="426">
        <v>42538</v>
      </c>
      <c r="H713" s="443">
        <v>500</v>
      </c>
      <c r="I713" s="428">
        <v>13.34</v>
      </c>
      <c r="J713" s="429">
        <v>0.15</v>
      </c>
      <c r="K713" s="429">
        <f t="shared" si="121"/>
        <v>6669.85</v>
      </c>
      <c r="L713" s="427"/>
      <c r="M713" s="429"/>
    </row>
    <row r="714" spans="1:13" ht="45" x14ac:dyDescent="0.25">
      <c r="A714" s="427"/>
      <c r="B714" s="473">
        <v>42465</v>
      </c>
      <c r="C714" s="427">
        <v>100</v>
      </c>
      <c r="D714" s="428">
        <v>10.4</v>
      </c>
      <c r="E714" s="429">
        <v>0</v>
      </c>
      <c r="F714" s="429">
        <f t="shared" si="122"/>
        <v>1040</v>
      </c>
      <c r="G714" s="540" t="s">
        <v>214</v>
      </c>
      <c r="H714" s="443">
        <v>500</v>
      </c>
      <c r="I714" s="428">
        <v>13.91</v>
      </c>
      <c r="J714" s="429">
        <v>0.15</v>
      </c>
      <c r="K714" s="429">
        <f t="shared" si="121"/>
        <v>6954.85</v>
      </c>
      <c r="L714" s="427"/>
      <c r="M714" s="429"/>
    </row>
    <row r="715" spans="1:13" x14ac:dyDescent="0.25">
      <c r="A715" s="427"/>
      <c r="B715" s="473">
        <v>42471</v>
      </c>
      <c r="C715" s="427">
        <v>500</v>
      </c>
      <c r="D715" s="428">
        <v>11.77</v>
      </c>
      <c r="E715" s="429">
        <v>0</v>
      </c>
      <c r="F715" s="429">
        <f t="shared" si="122"/>
        <v>5885</v>
      </c>
      <c r="G715" s="540"/>
      <c r="H715" s="443">
        <v>600</v>
      </c>
      <c r="I715" s="428">
        <v>14.36</v>
      </c>
      <c r="J715" s="429">
        <v>0.19</v>
      </c>
      <c r="K715" s="429">
        <f t="shared" si="121"/>
        <v>8615.81</v>
      </c>
      <c r="L715" s="427"/>
      <c r="M715" s="429"/>
    </row>
    <row r="716" spans="1:13" x14ac:dyDescent="0.25">
      <c r="A716" s="427"/>
      <c r="B716" s="473">
        <v>42471</v>
      </c>
      <c r="C716" s="427">
        <v>500</v>
      </c>
      <c r="D716" s="428">
        <v>11.55</v>
      </c>
      <c r="E716" s="429">
        <v>0</v>
      </c>
      <c r="F716" s="429">
        <f t="shared" si="122"/>
        <v>5775</v>
      </c>
      <c r="G716" s="540"/>
      <c r="H716" s="443">
        <v>500</v>
      </c>
      <c r="I716" s="428">
        <v>14.65</v>
      </c>
      <c r="J716" s="429">
        <v>0.16</v>
      </c>
      <c r="K716" s="429">
        <f t="shared" si="121"/>
        <v>7324.84</v>
      </c>
      <c r="L716" s="427"/>
      <c r="M716" s="429"/>
    </row>
    <row r="717" spans="1:13" x14ac:dyDescent="0.25">
      <c r="A717" s="427"/>
      <c r="B717" s="473">
        <v>42472</v>
      </c>
      <c r="C717" s="427">
        <v>610</v>
      </c>
      <c r="D717" s="428">
        <v>12.95</v>
      </c>
      <c r="E717" s="429">
        <v>0</v>
      </c>
      <c r="F717" s="429">
        <f t="shared" si="122"/>
        <v>7899.5</v>
      </c>
      <c r="G717" s="426">
        <v>42542</v>
      </c>
      <c r="H717" s="443">
        <v>500</v>
      </c>
      <c r="I717" s="428">
        <v>14.95</v>
      </c>
      <c r="J717" s="429">
        <v>0.16</v>
      </c>
      <c r="K717" s="429">
        <f t="shared" si="121"/>
        <v>7474.84</v>
      </c>
      <c r="L717" s="427"/>
      <c r="M717" s="429"/>
    </row>
    <row r="718" spans="1:13" x14ac:dyDescent="0.25">
      <c r="A718" s="427"/>
      <c r="B718" s="473">
        <v>42473</v>
      </c>
      <c r="C718" s="427">
        <v>970</v>
      </c>
      <c r="D718" s="428">
        <v>12.76</v>
      </c>
      <c r="E718" s="429">
        <v>4.0999999999999996</v>
      </c>
      <c r="F718" s="429">
        <f t="shared" si="122"/>
        <v>12381.3</v>
      </c>
      <c r="G718" s="426">
        <v>42542</v>
      </c>
      <c r="H718" s="443">
        <v>378</v>
      </c>
      <c r="I718" s="428">
        <v>15.2</v>
      </c>
      <c r="J718" s="429">
        <v>0.13</v>
      </c>
      <c r="K718" s="429">
        <f t="shared" si="121"/>
        <v>5745.4699999999993</v>
      </c>
      <c r="L718" s="427"/>
      <c r="M718" s="429"/>
    </row>
    <row r="719" spans="1:13" x14ac:dyDescent="0.25">
      <c r="A719" s="427"/>
      <c r="B719" s="473">
        <v>42474</v>
      </c>
      <c r="C719" s="427">
        <v>420</v>
      </c>
      <c r="D719" s="428">
        <v>12.755000000000001</v>
      </c>
      <c r="E719" s="429">
        <v>0.34</v>
      </c>
      <c r="F719" s="429">
        <f t="shared" si="122"/>
        <v>5357.4400000000005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42475</v>
      </c>
      <c r="C720" s="427">
        <v>500</v>
      </c>
      <c r="D720" s="428">
        <v>13.02</v>
      </c>
      <c r="E720" s="429">
        <v>-1.75</v>
      </c>
      <c r="F720" s="429">
        <f t="shared" si="122"/>
        <v>6508.25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42485</v>
      </c>
      <c r="C721" s="427">
        <v>500</v>
      </c>
      <c r="D721" s="428">
        <v>13.95</v>
      </c>
      <c r="E721" s="429">
        <v>0</v>
      </c>
      <c r="F721" s="429">
        <f t="shared" si="122"/>
        <v>6975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42487</v>
      </c>
      <c r="C722" s="427">
        <v>600</v>
      </c>
      <c r="D722" s="428">
        <v>14.63</v>
      </c>
      <c r="E722" s="429">
        <v>0</v>
      </c>
      <c r="F722" s="429">
        <f t="shared" si="122"/>
        <v>8778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42488</v>
      </c>
      <c r="C723" s="427">
        <v>500</v>
      </c>
      <c r="D723" s="428">
        <v>14.52</v>
      </c>
      <c r="E723" s="429">
        <v>0</v>
      </c>
      <c r="F723" s="429">
        <f t="shared" si="122"/>
        <v>7260</v>
      </c>
      <c r="G723" s="427"/>
      <c r="H723" s="443"/>
      <c r="I723" s="428"/>
      <c r="J723" s="429"/>
      <c r="K723" s="429"/>
      <c r="L723" s="427"/>
      <c r="M723" s="429"/>
    </row>
    <row r="724" spans="1:13" ht="30" x14ac:dyDescent="0.25">
      <c r="A724" s="541" t="s">
        <v>195</v>
      </c>
      <c r="B724" s="473">
        <v>42489</v>
      </c>
      <c r="C724" s="427">
        <v>500</v>
      </c>
      <c r="D724" s="428">
        <v>14.35</v>
      </c>
      <c r="E724" s="429">
        <v>0</v>
      </c>
      <c r="F724" s="429">
        <f t="shared" si="122"/>
        <v>7175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541"/>
      <c r="B725" s="473">
        <v>42489</v>
      </c>
      <c r="C725" s="427">
        <v>500</v>
      </c>
      <c r="D725" s="428">
        <v>14.15</v>
      </c>
      <c r="E725" s="429">
        <v>0</v>
      </c>
      <c r="F725" s="429">
        <f t="shared" si="122"/>
        <v>7075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541"/>
      <c r="B726" s="473">
        <v>42489</v>
      </c>
      <c r="C726" s="427">
        <v>1000</v>
      </c>
      <c r="D726" s="428">
        <v>13.92</v>
      </c>
      <c r="E726" s="429">
        <v>0</v>
      </c>
      <c r="F726" s="429">
        <f t="shared" si="122"/>
        <v>13920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541"/>
      <c r="B727" s="473">
        <v>42489</v>
      </c>
      <c r="C727" s="427">
        <v>1000</v>
      </c>
      <c r="D727" s="428">
        <v>13.8</v>
      </c>
      <c r="E727" s="429">
        <v>0</v>
      </c>
      <c r="F727" s="429">
        <f t="shared" si="122"/>
        <v>13800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42492</v>
      </c>
      <c r="C728" s="427">
        <v>1500</v>
      </c>
      <c r="D728" s="428">
        <v>13.25</v>
      </c>
      <c r="E728" s="429">
        <v>0</v>
      </c>
      <c r="F728" s="429">
        <f t="shared" si="122"/>
        <v>19875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42492</v>
      </c>
      <c r="C729" s="427">
        <v>500</v>
      </c>
      <c r="D729" s="428">
        <v>13.6</v>
      </c>
      <c r="E729" s="429">
        <v>0</v>
      </c>
      <c r="F729" s="429">
        <f t="shared" si="122"/>
        <v>6800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42493</v>
      </c>
      <c r="C730" s="427">
        <v>322</v>
      </c>
      <c r="D730" s="428">
        <v>12.85</v>
      </c>
      <c r="E730" s="429">
        <v>0</v>
      </c>
      <c r="F730" s="429">
        <f t="shared" si="122"/>
        <v>4137.7</v>
      </c>
      <c r="G730" s="427"/>
      <c r="H730" s="443"/>
      <c r="I730" s="428"/>
      <c r="J730" s="429"/>
      <c r="K730" s="429"/>
      <c r="L730" s="427"/>
      <c r="M730" s="429"/>
    </row>
    <row r="731" spans="1:13" ht="30" x14ac:dyDescent="0.25">
      <c r="A731" s="525" t="s">
        <v>198</v>
      </c>
      <c r="B731" s="473">
        <v>42494</v>
      </c>
      <c r="C731" s="427">
        <v>1000</v>
      </c>
      <c r="D731" s="428">
        <v>12.25</v>
      </c>
      <c r="E731" s="429">
        <v>0</v>
      </c>
      <c r="F731" s="429">
        <f t="shared" si="122"/>
        <v>12250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25"/>
      <c r="B732" s="473">
        <v>42494</v>
      </c>
      <c r="C732" s="427">
        <v>500</v>
      </c>
      <c r="D732" s="428">
        <v>12.53</v>
      </c>
      <c r="E732" s="429">
        <v>0</v>
      </c>
      <c r="F732" s="429">
        <f t="shared" si="122"/>
        <v>6265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25"/>
      <c r="B733" s="473">
        <v>42494</v>
      </c>
      <c r="C733" s="427">
        <v>500</v>
      </c>
      <c r="D733" s="428">
        <v>12.65</v>
      </c>
      <c r="E733" s="429">
        <v>0</v>
      </c>
      <c r="F733" s="429">
        <f t="shared" si="122"/>
        <v>6325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42495</v>
      </c>
      <c r="C734" s="427">
        <v>1000</v>
      </c>
      <c r="D734" s="428">
        <v>11.95</v>
      </c>
      <c r="E734" s="429">
        <v>0</v>
      </c>
      <c r="F734" s="429">
        <f t="shared" si="122"/>
        <v>11950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42499</v>
      </c>
      <c r="C735" s="427">
        <v>500</v>
      </c>
      <c r="D735" s="428">
        <v>11.48</v>
      </c>
      <c r="E735" s="429">
        <v>0</v>
      </c>
      <c r="F735" s="429">
        <f t="shared" si="122"/>
        <v>5740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42499</v>
      </c>
      <c r="C736" s="427">
        <v>500</v>
      </c>
      <c r="D736" s="428">
        <v>11.32</v>
      </c>
      <c r="E736" s="429">
        <v>0</v>
      </c>
      <c r="F736" s="429">
        <f t="shared" si="122"/>
        <v>5660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41" t="s">
        <v>201</v>
      </c>
      <c r="B737" s="473">
        <v>42502</v>
      </c>
      <c r="C737" s="427">
        <v>500</v>
      </c>
      <c r="D737" s="428">
        <v>12.38</v>
      </c>
      <c r="E737" s="429">
        <v>0</v>
      </c>
      <c r="F737" s="429">
        <f t="shared" si="122"/>
        <v>6190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41"/>
      <c r="B738" s="473">
        <v>42502</v>
      </c>
      <c r="C738" s="427">
        <v>500</v>
      </c>
      <c r="D738" s="428">
        <v>12.3</v>
      </c>
      <c r="E738" s="429">
        <v>0</v>
      </c>
      <c r="F738" s="429">
        <f t="shared" si="122"/>
        <v>6150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41"/>
      <c r="B739" s="473">
        <v>42502</v>
      </c>
      <c r="C739" s="427">
        <v>500</v>
      </c>
      <c r="D739" s="428">
        <v>12.23</v>
      </c>
      <c r="E739" s="429">
        <v>0</v>
      </c>
      <c r="F739" s="429">
        <f t="shared" si="122"/>
        <v>6115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42503</v>
      </c>
      <c r="C740" s="427">
        <v>500</v>
      </c>
      <c r="D740" s="428">
        <v>12.41</v>
      </c>
      <c r="E740" s="429">
        <v>0</v>
      </c>
      <c r="F740" s="429">
        <f t="shared" si="122"/>
        <v>6205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42506</v>
      </c>
      <c r="C741" s="427">
        <v>300</v>
      </c>
      <c r="D741" s="428">
        <v>12.8</v>
      </c>
      <c r="E741" s="429">
        <v>0</v>
      </c>
      <c r="F741" s="429">
        <f t="shared" si="122"/>
        <v>3840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42514</v>
      </c>
      <c r="C742" s="427">
        <v>500</v>
      </c>
      <c r="D742" s="428">
        <v>13.02</v>
      </c>
      <c r="E742" s="429">
        <v>-1.65</v>
      </c>
      <c r="F742" s="429">
        <f t="shared" ref="F742:F805" si="123">C742*D742+E742</f>
        <v>6508.35</v>
      </c>
      <c r="G742" s="427"/>
      <c r="H742" s="443"/>
      <c r="I742" s="428"/>
      <c r="J742" s="429"/>
      <c r="K742" s="429"/>
      <c r="L742" s="427"/>
      <c r="M742" s="429"/>
    </row>
    <row r="743" spans="1:13" x14ac:dyDescent="0.25">
      <c r="A743" s="427"/>
      <c r="B743" s="473">
        <v>42515</v>
      </c>
      <c r="C743" s="427">
        <v>500</v>
      </c>
      <c r="D743" s="428">
        <v>13.45</v>
      </c>
      <c r="E743" s="429">
        <v>1</v>
      </c>
      <c r="F743" s="429">
        <f t="shared" si="123"/>
        <v>6726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427"/>
      <c r="B744" s="473">
        <v>42516</v>
      </c>
      <c r="C744" s="427">
        <v>500</v>
      </c>
      <c r="D744" s="428">
        <v>13.28</v>
      </c>
      <c r="E744" s="429">
        <v>-1.04</v>
      </c>
      <c r="F744" s="429">
        <f t="shared" si="123"/>
        <v>6638.96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427"/>
      <c r="B745" s="473">
        <v>42517</v>
      </c>
      <c r="C745" s="427">
        <v>500</v>
      </c>
      <c r="D745" s="428">
        <v>12.79</v>
      </c>
      <c r="E745" s="429">
        <v>0</v>
      </c>
      <c r="F745" s="429">
        <f t="shared" si="123"/>
        <v>6395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42524</v>
      </c>
      <c r="C746" s="427">
        <v>400</v>
      </c>
      <c r="D746" s="428">
        <v>13.28</v>
      </c>
      <c r="E746" s="429">
        <v>0</v>
      </c>
      <c r="F746" s="429">
        <f t="shared" si="123"/>
        <v>5312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42529</v>
      </c>
      <c r="C747" s="427">
        <v>500</v>
      </c>
      <c r="D747" s="428">
        <v>14.59</v>
      </c>
      <c r="E747" s="429">
        <v>0</v>
      </c>
      <c r="F747" s="429">
        <f t="shared" si="123"/>
        <v>7295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42531</v>
      </c>
      <c r="C748" s="427">
        <v>800</v>
      </c>
      <c r="D748" s="428">
        <v>13.79</v>
      </c>
      <c r="E748" s="429">
        <v>0</v>
      </c>
      <c r="F748" s="429">
        <f t="shared" si="123"/>
        <v>11032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42531</v>
      </c>
      <c r="C749" s="427">
        <v>300</v>
      </c>
      <c r="D749" s="428">
        <v>13.4</v>
      </c>
      <c r="E749" s="429">
        <v>0</v>
      </c>
      <c r="F749" s="429">
        <f t="shared" si="123"/>
        <v>4020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42535</v>
      </c>
      <c r="C750" s="427">
        <v>400</v>
      </c>
      <c r="D750" s="428">
        <v>12.85</v>
      </c>
      <c r="E750" s="429">
        <v>0</v>
      </c>
      <c r="F750" s="429">
        <f t="shared" si="123"/>
        <v>5140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42537</v>
      </c>
      <c r="C751" s="427">
        <v>400</v>
      </c>
      <c r="D751" s="428">
        <v>12.43</v>
      </c>
      <c r="E751" s="429">
        <v>-0.04</v>
      </c>
      <c r="F751" s="429">
        <f t="shared" si="123"/>
        <v>4971.96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42538</v>
      </c>
      <c r="C752" s="427">
        <v>500</v>
      </c>
      <c r="D752" s="428">
        <v>13.14</v>
      </c>
      <c r="E752" s="429">
        <v>0</v>
      </c>
      <c r="F752" s="429">
        <f t="shared" si="123"/>
        <v>6570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42543</v>
      </c>
      <c r="C753" s="427">
        <v>500</v>
      </c>
      <c r="D753" s="428">
        <v>14.75</v>
      </c>
      <c r="E753" s="429">
        <v>0</v>
      </c>
      <c r="F753" s="429">
        <f t="shared" si="123"/>
        <v>7375</v>
      </c>
      <c r="G753" s="426">
        <v>42544</v>
      </c>
      <c r="H753" s="443">
        <v>500</v>
      </c>
      <c r="I753" s="428">
        <v>15.24</v>
      </c>
      <c r="J753" s="429">
        <v>0.17</v>
      </c>
      <c r="K753" s="429">
        <f>H753*I753-J753</f>
        <v>7619.83</v>
      </c>
      <c r="L753" s="427"/>
      <c r="M753" s="429"/>
    </row>
    <row r="754" spans="1:13" x14ac:dyDescent="0.25">
      <c r="A754" s="427"/>
      <c r="B754" s="473">
        <v>42545</v>
      </c>
      <c r="C754" s="427">
        <v>878</v>
      </c>
      <c r="D754" s="428">
        <v>14.41</v>
      </c>
      <c r="E754" s="429">
        <v>0</v>
      </c>
      <c r="F754" s="429">
        <f t="shared" si="123"/>
        <v>12651.98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42545</v>
      </c>
      <c r="C755" s="427">
        <v>335</v>
      </c>
      <c r="D755" s="428">
        <v>14.08</v>
      </c>
      <c r="E755" s="429">
        <v>0</v>
      </c>
      <c r="F755" s="429">
        <f t="shared" si="123"/>
        <v>4716.8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42548</v>
      </c>
      <c r="C756" s="427">
        <v>965</v>
      </c>
      <c r="D756" s="428">
        <v>13.81</v>
      </c>
      <c r="E756" s="429">
        <v>0</v>
      </c>
      <c r="F756" s="429">
        <f t="shared" si="123"/>
        <v>13326.65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42548</v>
      </c>
      <c r="C757" s="427">
        <v>300</v>
      </c>
      <c r="D757" s="428">
        <v>13.58</v>
      </c>
      <c r="E757" s="429">
        <v>0</v>
      </c>
      <c r="F757" s="429">
        <f t="shared" si="123"/>
        <v>4074</v>
      </c>
      <c r="G757" s="426">
        <v>42549</v>
      </c>
      <c r="H757" s="443">
        <v>1100</v>
      </c>
      <c r="I757" s="428">
        <v>14.68</v>
      </c>
      <c r="J757" s="429">
        <v>0.35</v>
      </c>
      <c r="K757" s="429">
        <f t="shared" ref="K757:K842" si="124">H757*I757-J757</f>
        <v>16147.65</v>
      </c>
      <c r="L757" s="427"/>
      <c r="M757" s="429"/>
    </row>
    <row r="758" spans="1:13" ht="45" x14ac:dyDescent="0.25">
      <c r="A758" s="427"/>
      <c r="B758" s="473">
        <v>42556</v>
      </c>
      <c r="C758" s="427">
        <v>2178</v>
      </c>
      <c r="D758" s="428">
        <v>15.08</v>
      </c>
      <c r="E758" s="429">
        <v>0</v>
      </c>
      <c r="F758" s="429">
        <f t="shared" si="123"/>
        <v>32844.239999999998</v>
      </c>
      <c r="G758" s="537" t="s">
        <v>222</v>
      </c>
      <c r="H758" s="443">
        <v>500</v>
      </c>
      <c r="I758" s="428">
        <v>15.48</v>
      </c>
      <c r="J758" s="429">
        <v>0.17</v>
      </c>
      <c r="K758" s="429">
        <f t="shared" si="124"/>
        <v>7739.83</v>
      </c>
      <c r="L758" s="427"/>
      <c r="M758" s="429"/>
    </row>
    <row r="759" spans="1:13" x14ac:dyDescent="0.25">
      <c r="A759" s="427"/>
      <c r="B759" s="473">
        <v>42556</v>
      </c>
      <c r="C759" s="427">
        <v>500</v>
      </c>
      <c r="D759" s="428">
        <v>14.62</v>
      </c>
      <c r="E759" s="429">
        <v>0</v>
      </c>
      <c r="F759" s="429">
        <f t="shared" si="123"/>
        <v>7310</v>
      </c>
      <c r="G759" s="537"/>
      <c r="H759" s="443">
        <v>378</v>
      </c>
      <c r="I759" s="428">
        <v>15.65</v>
      </c>
      <c r="J759" s="429">
        <v>0.13</v>
      </c>
      <c r="K759" s="429">
        <f t="shared" si="124"/>
        <v>5915.57</v>
      </c>
      <c r="L759" s="427"/>
      <c r="M759" s="429"/>
    </row>
    <row r="760" spans="1:13" x14ac:dyDescent="0.25">
      <c r="A760" s="427"/>
      <c r="B760" s="473">
        <v>42557</v>
      </c>
      <c r="C760" s="427">
        <v>500</v>
      </c>
      <c r="D760" s="428">
        <v>14.78</v>
      </c>
      <c r="E760" s="429">
        <v>0</v>
      </c>
      <c r="F760" s="429">
        <f t="shared" si="123"/>
        <v>7390</v>
      </c>
      <c r="G760" s="537"/>
      <c r="H760" s="443">
        <v>500</v>
      </c>
      <c r="I760" s="428">
        <v>15.51</v>
      </c>
      <c r="J760" s="429">
        <v>0.17</v>
      </c>
      <c r="K760" s="429">
        <f t="shared" si="124"/>
        <v>7754.83</v>
      </c>
      <c r="L760" s="427"/>
      <c r="M760" s="429"/>
    </row>
    <row r="761" spans="1:13" x14ac:dyDescent="0.25">
      <c r="A761" s="427"/>
      <c r="B761" s="523">
        <v>42564</v>
      </c>
      <c r="C761" s="427">
        <v>320</v>
      </c>
      <c r="D761" s="428">
        <v>15.48</v>
      </c>
      <c r="E761" s="429">
        <v>0</v>
      </c>
      <c r="F761" s="429">
        <f t="shared" si="123"/>
        <v>4953.6000000000004</v>
      </c>
      <c r="G761" s="537"/>
      <c r="H761" s="443">
        <v>800</v>
      </c>
      <c r="I761" s="428">
        <v>15.78</v>
      </c>
      <c r="J761" s="429">
        <v>0.28000000000000003</v>
      </c>
      <c r="K761" s="429">
        <f t="shared" si="124"/>
        <v>12623.72</v>
      </c>
      <c r="L761" s="427"/>
      <c r="M761" s="429"/>
    </row>
    <row r="762" spans="1:13" x14ac:dyDescent="0.25">
      <c r="A762" s="524"/>
      <c r="B762" s="523">
        <v>42564</v>
      </c>
      <c r="C762" s="427">
        <v>160</v>
      </c>
      <c r="D762" s="428">
        <v>15.48</v>
      </c>
      <c r="E762" s="429">
        <v>0</v>
      </c>
      <c r="F762" s="429">
        <f t="shared" si="123"/>
        <v>2476.8000000000002</v>
      </c>
      <c r="G762" s="426">
        <v>42557</v>
      </c>
      <c r="H762" s="443">
        <v>500</v>
      </c>
      <c r="I762" s="428">
        <v>14.92</v>
      </c>
      <c r="J762" s="429">
        <v>0.16</v>
      </c>
      <c r="K762" s="429">
        <f t="shared" si="124"/>
        <v>7459.84</v>
      </c>
      <c r="L762" s="427"/>
      <c r="M762" s="429"/>
    </row>
    <row r="763" spans="1:13" x14ac:dyDescent="0.25">
      <c r="A763" s="524"/>
      <c r="B763" s="473">
        <v>42570</v>
      </c>
      <c r="C763" s="427">
        <v>200</v>
      </c>
      <c r="D763" s="428">
        <v>15.18</v>
      </c>
      <c r="E763" s="429">
        <v>0</v>
      </c>
      <c r="F763" s="429">
        <f t="shared" si="123"/>
        <v>3036</v>
      </c>
      <c r="G763" s="426">
        <v>42564</v>
      </c>
      <c r="H763" s="443">
        <v>420</v>
      </c>
      <c r="I763" s="428">
        <v>15.68</v>
      </c>
      <c r="J763" s="429">
        <v>0.14000000000000001</v>
      </c>
      <c r="K763" s="429">
        <f t="shared" si="124"/>
        <v>6585.4599999999991</v>
      </c>
      <c r="L763" s="427"/>
      <c r="M763" s="429"/>
    </row>
    <row r="764" spans="1:13" x14ac:dyDescent="0.25">
      <c r="A764" s="524"/>
      <c r="B764" s="473">
        <v>42570</v>
      </c>
      <c r="C764" s="427">
        <v>200</v>
      </c>
      <c r="D764" s="428">
        <v>14.68</v>
      </c>
      <c r="E764" s="429">
        <v>0</v>
      </c>
      <c r="F764" s="429">
        <f t="shared" si="123"/>
        <v>2936</v>
      </c>
      <c r="G764" s="426">
        <v>42571</v>
      </c>
      <c r="H764" s="443">
        <v>200</v>
      </c>
      <c r="I764" s="428">
        <v>14.82</v>
      </c>
      <c r="J764" s="429">
        <v>0.06</v>
      </c>
      <c r="K764" s="429">
        <f t="shared" si="124"/>
        <v>2963.94</v>
      </c>
      <c r="L764" s="427"/>
      <c r="M764" s="429"/>
    </row>
    <row r="765" spans="1:13" x14ac:dyDescent="0.25">
      <c r="A765" s="427"/>
      <c r="B765" s="473">
        <v>42571</v>
      </c>
      <c r="C765" s="427">
        <v>200</v>
      </c>
      <c r="D765" s="428">
        <v>14.33</v>
      </c>
      <c r="E765" s="429">
        <v>-1</v>
      </c>
      <c r="F765" s="429">
        <f t="shared" si="123"/>
        <v>2865</v>
      </c>
      <c r="G765" s="426">
        <v>42572</v>
      </c>
      <c r="H765" s="443">
        <v>200</v>
      </c>
      <c r="I765" s="428">
        <v>14.8</v>
      </c>
      <c r="J765" s="429">
        <v>0.06</v>
      </c>
      <c r="K765" s="429">
        <f t="shared" si="124"/>
        <v>2959.94</v>
      </c>
      <c r="L765" s="427"/>
      <c r="M765" s="429"/>
    </row>
    <row r="766" spans="1:13" x14ac:dyDescent="0.25">
      <c r="A766" s="427"/>
      <c r="B766" s="473">
        <v>42572</v>
      </c>
      <c r="C766" s="427">
        <v>60</v>
      </c>
      <c r="D766" s="428">
        <v>14.58</v>
      </c>
      <c r="E766" s="429">
        <v>0</v>
      </c>
      <c r="F766" s="429">
        <f t="shared" si="123"/>
        <v>874.8</v>
      </c>
      <c r="G766" s="426">
        <v>42577</v>
      </c>
      <c r="H766" s="443">
        <v>200</v>
      </c>
      <c r="I766" s="428">
        <v>13.78</v>
      </c>
      <c r="J766" s="429">
        <v>0.06</v>
      </c>
      <c r="K766" s="429">
        <f t="shared" si="124"/>
        <v>2755.94</v>
      </c>
      <c r="L766" s="427"/>
      <c r="M766" s="429"/>
    </row>
    <row r="767" spans="1:13" x14ac:dyDescent="0.25">
      <c r="A767" s="427"/>
      <c r="B767" s="473">
        <v>42572</v>
      </c>
      <c r="C767" s="427">
        <v>140</v>
      </c>
      <c r="D767" s="428">
        <v>14.65</v>
      </c>
      <c r="E767" s="429">
        <v>0</v>
      </c>
      <c r="F767" s="429">
        <f t="shared" si="123"/>
        <v>2051</v>
      </c>
      <c r="G767" s="426">
        <v>42580</v>
      </c>
      <c r="H767" s="443">
        <v>200</v>
      </c>
      <c r="I767" s="428">
        <v>13.224</v>
      </c>
      <c r="J767" s="429">
        <v>0.08</v>
      </c>
      <c r="K767" s="429">
        <f t="shared" si="124"/>
        <v>2644.7200000000003</v>
      </c>
      <c r="L767" s="427"/>
      <c r="M767" s="429"/>
    </row>
    <row r="768" spans="1:13" x14ac:dyDescent="0.25">
      <c r="A768" s="427"/>
      <c r="B768" s="473">
        <v>42573</v>
      </c>
      <c r="C768" s="427">
        <v>140</v>
      </c>
      <c r="D768" s="428">
        <v>14.08</v>
      </c>
      <c r="E768" s="429">
        <v>0</v>
      </c>
      <c r="F768" s="429">
        <f t="shared" si="123"/>
        <v>1971.2</v>
      </c>
      <c r="G768" s="426">
        <v>42580</v>
      </c>
      <c r="H768" s="443">
        <v>200</v>
      </c>
      <c r="I768" s="428">
        <v>13.58</v>
      </c>
      <c r="J768" s="429">
        <v>0.06</v>
      </c>
      <c r="K768" s="429">
        <f t="shared" si="124"/>
        <v>2715.94</v>
      </c>
      <c r="L768" s="427"/>
      <c r="M768" s="429"/>
    </row>
    <row r="769" spans="1:13" x14ac:dyDescent="0.25">
      <c r="A769" s="427"/>
      <c r="B769" s="473">
        <v>42576</v>
      </c>
      <c r="C769" s="427">
        <v>200</v>
      </c>
      <c r="D769" s="428">
        <v>13.55</v>
      </c>
      <c r="E769" s="429">
        <v>0</v>
      </c>
      <c r="F769" s="429">
        <f t="shared" si="123"/>
        <v>2710</v>
      </c>
      <c r="G769" s="426">
        <v>42586</v>
      </c>
      <c r="H769" s="443">
        <v>400</v>
      </c>
      <c r="I769" s="428">
        <v>13.78</v>
      </c>
      <c r="J769" s="429">
        <v>0.12</v>
      </c>
      <c r="K769" s="429">
        <f t="shared" si="124"/>
        <v>5511.88</v>
      </c>
      <c r="L769" s="427"/>
      <c r="M769" s="429"/>
    </row>
    <row r="770" spans="1:13" x14ac:dyDescent="0.25">
      <c r="A770" s="427"/>
      <c r="B770" s="473">
        <v>42578</v>
      </c>
      <c r="C770" s="427">
        <v>200</v>
      </c>
      <c r="D770" s="428">
        <v>13.18</v>
      </c>
      <c r="E770" s="429">
        <v>0</v>
      </c>
      <c r="F770" s="429">
        <f t="shared" si="123"/>
        <v>2636</v>
      </c>
      <c r="G770" s="426">
        <v>42586</v>
      </c>
      <c r="H770" s="443">
        <v>400</v>
      </c>
      <c r="I770" s="428">
        <v>13.72</v>
      </c>
      <c r="J770" s="429">
        <v>0.12</v>
      </c>
      <c r="K770" s="429">
        <f t="shared" si="124"/>
        <v>5487.88</v>
      </c>
      <c r="L770" s="427"/>
      <c r="M770" s="429"/>
    </row>
    <row r="771" spans="1:13" x14ac:dyDescent="0.25">
      <c r="A771" s="427"/>
      <c r="B771" s="473">
        <v>42580</v>
      </c>
      <c r="C771" s="427">
        <v>200</v>
      </c>
      <c r="D771" s="428">
        <v>13.15</v>
      </c>
      <c r="E771" s="429">
        <v>0</v>
      </c>
      <c r="F771" s="429">
        <f t="shared" si="123"/>
        <v>2630</v>
      </c>
      <c r="G771" s="426">
        <v>42586</v>
      </c>
      <c r="H771" s="443">
        <v>140</v>
      </c>
      <c r="I771" s="428">
        <v>13.88</v>
      </c>
      <c r="J771" s="429">
        <v>0.04</v>
      </c>
      <c r="K771" s="429">
        <f t="shared" si="124"/>
        <v>1943.16</v>
      </c>
      <c r="L771" s="427"/>
      <c r="M771" s="429"/>
    </row>
    <row r="772" spans="1:13" x14ac:dyDescent="0.25">
      <c r="A772" s="427"/>
      <c r="B772" s="473">
        <v>42583</v>
      </c>
      <c r="C772" s="520">
        <v>20</v>
      </c>
      <c r="D772" s="428">
        <v>13.02</v>
      </c>
      <c r="E772" s="429">
        <v>0</v>
      </c>
      <c r="F772" s="429">
        <f t="shared" si="123"/>
        <v>260.39999999999998</v>
      </c>
      <c r="G772" s="426">
        <v>42593</v>
      </c>
      <c r="H772" s="443">
        <v>460</v>
      </c>
      <c r="I772" s="428">
        <v>14.59</v>
      </c>
      <c r="J772" s="429">
        <v>0.15</v>
      </c>
      <c r="K772" s="429">
        <f t="shared" si="124"/>
        <v>6711.25</v>
      </c>
      <c r="L772" s="427"/>
      <c r="M772" s="429"/>
    </row>
    <row r="773" spans="1:13" x14ac:dyDescent="0.25">
      <c r="A773" s="427"/>
      <c r="B773" s="473">
        <v>42583</v>
      </c>
      <c r="C773" s="427">
        <v>180</v>
      </c>
      <c r="D773" s="428">
        <v>13.02</v>
      </c>
      <c r="E773" s="429">
        <v>0</v>
      </c>
      <c r="F773" s="429">
        <f t="shared" si="123"/>
        <v>2343.6</v>
      </c>
      <c r="G773" s="426">
        <v>42594</v>
      </c>
      <c r="H773" s="443">
        <v>500</v>
      </c>
      <c r="I773" s="428">
        <v>14.88</v>
      </c>
      <c r="J773" s="429">
        <v>0.16</v>
      </c>
      <c r="K773" s="429">
        <f t="shared" si="124"/>
        <v>7439.84</v>
      </c>
      <c r="L773" s="427"/>
      <c r="M773" s="429"/>
    </row>
    <row r="774" spans="1:13" x14ac:dyDescent="0.25">
      <c r="A774" s="427"/>
      <c r="B774" s="473">
        <v>42584</v>
      </c>
      <c r="C774" s="427">
        <v>120</v>
      </c>
      <c r="D774" s="428">
        <v>12.68</v>
      </c>
      <c r="E774" s="429">
        <v>0</v>
      </c>
      <c r="F774" s="429">
        <f t="shared" si="123"/>
        <v>1521.6</v>
      </c>
      <c r="G774" s="426">
        <v>42598</v>
      </c>
      <c r="H774" s="443">
        <v>500</v>
      </c>
      <c r="I774" s="428">
        <v>15.18</v>
      </c>
      <c r="J774" s="429">
        <v>0.17</v>
      </c>
      <c r="K774" s="429">
        <f t="shared" si="124"/>
        <v>7589.83</v>
      </c>
      <c r="L774" s="427"/>
      <c r="M774" s="429"/>
    </row>
    <row r="775" spans="1:13" x14ac:dyDescent="0.25">
      <c r="A775" s="427"/>
      <c r="B775" s="473">
        <v>42584</v>
      </c>
      <c r="C775" s="427">
        <v>80</v>
      </c>
      <c r="D775" s="428">
        <v>12.68</v>
      </c>
      <c r="E775" s="429">
        <v>0</v>
      </c>
      <c r="F775" s="429">
        <f t="shared" si="123"/>
        <v>1014.4</v>
      </c>
      <c r="G775" s="426">
        <v>42599</v>
      </c>
      <c r="H775" s="443">
        <v>500</v>
      </c>
      <c r="I775" s="428">
        <v>15.18</v>
      </c>
      <c r="J775" s="429">
        <v>0.17</v>
      </c>
      <c r="K775" s="429">
        <f t="shared" si="124"/>
        <v>7589.83</v>
      </c>
      <c r="L775" s="427"/>
      <c r="M775" s="429"/>
    </row>
    <row r="776" spans="1:13" x14ac:dyDescent="0.25">
      <c r="A776" s="427"/>
      <c r="B776" s="473">
        <v>42585</v>
      </c>
      <c r="C776" s="427">
        <v>242</v>
      </c>
      <c r="D776" s="428">
        <v>13.38</v>
      </c>
      <c r="E776" s="429">
        <v>0</v>
      </c>
      <c r="F776" s="429">
        <f t="shared" si="123"/>
        <v>3237.96</v>
      </c>
      <c r="G776" s="426">
        <v>42599</v>
      </c>
      <c r="H776" s="443">
        <v>500</v>
      </c>
      <c r="I776" s="428">
        <v>15.41</v>
      </c>
      <c r="J776" s="429">
        <v>0.17</v>
      </c>
      <c r="K776" s="429">
        <f t="shared" si="124"/>
        <v>7704.83</v>
      </c>
      <c r="L776" s="427"/>
      <c r="M776" s="429"/>
    </row>
    <row r="777" spans="1:13" x14ac:dyDescent="0.25">
      <c r="A777" s="427"/>
      <c r="B777" s="473">
        <v>42585</v>
      </c>
      <c r="C777" s="427">
        <v>158</v>
      </c>
      <c r="D777" s="428">
        <v>13.38</v>
      </c>
      <c r="E777" s="429">
        <v>0</v>
      </c>
      <c r="F777" s="429">
        <f t="shared" si="123"/>
        <v>2114.04</v>
      </c>
      <c r="G777" s="426">
        <v>42599</v>
      </c>
      <c r="H777" s="443">
        <v>500</v>
      </c>
      <c r="I777" s="428">
        <v>15.65</v>
      </c>
      <c r="J777" s="429">
        <v>0.17</v>
      </c>
      <c r="K777" s="429">
        <f t="shared" si="124"/>
        <v>7824.83</v>
      </c>
      <c r="L777" s="427"/>
      <c r="M777" s="429"/>
    </row>
    <row r="778" spans="1:13" ht="45" x14ac:dyDescent="0.25">
      <c r="A778" s="427"/>
      <c r="B778" s="473">
        <v>42594</v>
      </c>
      <c r="C778" s="427">
        <v>500</v>
      </c>
      <c r="D778" s="428">
        <v>14.65</v>
      </c>
      <c r="E778" s="429">
        <v>0</v>
      </c>
      <c r="F778" s="429">
        <f t="shared" si="123"/>
        <v>7325</v>
      </c>
      <c r="G778" s="542" t="s">
        <v>250</v>
      </c>
      <c r="H778" s="443">
        <v>500</v>
      </c>
      <c r="I778" s="428">
        <v>16.18</v>
      </c>
      <c r="J778" s="429">
        <v>0.18</v>
      </c>
      <c r="K778" s="429">
        <f t="shared" si="124"/>
        <v>8089.82</v>
      </c>
      <c r="L778" s="427"/>
      <c r="M778" s="429"/>
    </row>
    <row r="779" spans="1:13" x14ac:dyDescent="0.25">
      <c r="A779" s="427"/>
      <c r="B779" s="473">
        <v>42599</v>
      </c>
      <c r="C779" s="427">
        <v>242</v>
      </c>
      <c r="D779" s="428">
        <v>14.95</v>
      </c>
      <c r="E779" s="429">
        <v>0</v>
      </c>
      <c r="F779" s="429">
        <f t="shared" si="123"/>
        <v>3617.8999999999996</v>
      </c>
      <c r="G779" s="542"/>
      <c r="H779" s="443">
        <v>500</v>
      </c>
      <c r="I779" s="428">
        <v>16.38</v>
      </c>
      <c r="J779" s="429">
        <v>0.18</v>
      </c>
      <c r="K779" s="429">
        <f t="shared" si="124"/>
        <v>8189.8199999999988</v>
      </c>
      <c r="L779" s="427"/>
      <c r="M779" s="429"/>
    </row>
    <row r="780" spans="1:13" x14ac:dyDescent="0.25">
      <c r="A780" s="427"/>
      <c r="B780" s="473">
        <v>42599</v>
      </c>
      <c r="C780" s="427">
        <v>200</v>
      </c>
      <c r="D780" s="428">
        <v>14.95</v>
      </c>
      <c r="E780" s="429">
        <v>0</v>
      </c>
      <c r="F780" s="429">
        <f t="shared" si="123"/>
        <v>2990</v>
      </c>
      <c r="G780" s="542"/>
      <c r="H780" s="443">
        <v>178</v>
      </c>
      <c r="I780" s="428">
        <v>16.5</v>
      </c>
      <c r="J780" s="429">
        <v>0.06</v>
      </c>
      <c r="K780" s="429">
        <f t="shared" si="124"/>
        <v>2936.94</v>
      </c>
      <c r="L780" s="427"/>
      <c r="M780" s="429"/>
    </row>
    <row r="781" spans="1:13" x14ac:dyDescent="0.25">
      <c r="A781" s="427"/>
      <c r="B781" s="473">
        <v>42599</v>
      </c>
      <c r="C781" s="427">
        <v>36</v>
      </c>
      <c r="D781" s="428">
        <v>14.95</v>
      </c>
      <c r="E781" s="429">
        <v>0</v>
      </c>
      <c r="F781" s="429">
        <f t="shared" si="123"/>
        <v>538.19999999999993</v>
      </c>
      <c r="G781" s="542"/>
      <c r="H781" s="443">
        <v>500</v>
      </c>
      <c r="I781" s="428">
        <v>16.72</v>
      </c>
      <c r="J781" s="429">
        <v>0.18</v>
      </c>
      <c r="K781" s="429">
        <f t="shared" si="124"/>
        <v>8359.82</v>
      </c>
      <c r="L781" s="427"/>
      <c r="M781" s="429"/>
    </row>
    <row r="782" spans="1:13" x14ac:dyDescent="0.25">
      <c r="A782" s="427"/>
      <c r="B782" s="473">
        <v>42599</v>
      </c>
      <c r="C782" s="427">
        <v>22</v>
      </c>
      <c r="D782" s="428">
        <v>14.95</v>
      </c>
      <c r="E782" s="429">
        <v>0</v>
      </c>
      <c r="F782" s="429">
        <f t="shared" si="123"/>
        <v>328.9</v>
      </c>
      <c r="G782" s="426">
        <v>42601</v>
      </c>
      <c r="H782" s="443">
        <v>500</v>
      </c>
      <c r="I782" s="428">
        <v>16.82</v>
      </c>
      <c r="J782" s="429">
        <v>0.18</v>
      </c>
      <c r="K782" s="429">
        <f t="shared" si="124"/>
        <v>8409.82</v>
      </c>
      <c r="L782" s="427"/>
      <c r="M782" s="429"/>
    </row>
    <row r="783" spans="1:13" x14ac:dyDescent="0.25">
      <c r="A783" s="427"/>
      <c r="B783" s="473">
        <v>42604</v>
      </c>
      <c r="C783" s="427">
        <v>1000</v>
      </c>
      <c r="D783" s="428">
        <v>15.68</v>
      </c>
      <c r="E783" s="429">
        <v>0</v>
      </c>
      <c r="F783" s="429">
        <f t="shared" si="123"/>
        <v>15680</v>
      </c>
      <c r="G783" s="426">
        <v>42605</v>
      </c>
      <c r="H783" s="443">
        <v>500</v>
      </c>
      <c r="I783" s="428">
        <v>15.98</v>
      </c>
      <c r="J783" s="429">
        <v>0.17</v>
      </c>
      <c r="K783" s="429">
        <f t="shared" si="124"/>
        <v>7989.83</v>
      </c>
      <c r="L783" s="427"/>
      <c r="M783" s="429"/>
    </row>
    <row r="784" spans="1:13" x14ac:dyDescent="0.25">
      <c r="A784" s="427"/>
      <c r="B784" s="473">
        <v>42604</v>
      </c>
      <c r="C784" s="427">
        <v>500</v>
      </c>
      <c r="D784" s="428">
        <v>15.48</v>
      </c>
      <c r="E784" s="429">
        <v>0</v>
      </c>
      <c r="F784" s="429">
        <f t="shared" si="123"/>
        <v>7740</v>
      </c>
      <c r="G784" s="426">
        <v>42605</v>
      </c>
      <c r="H784" s="443">
        <v>500</v>
      </c>
      <c r="I784" s="428">
        <v>16.25</v>
      </c>
      <c r="J784" s="429">
        <v>0.18</v>
      </c>
      <c r="K784" s="429">
        <f t="shared" si="124"/>
        <v>8124.82</v>
      </c>
      <c r="L784" s="427"/>
      <c r="M784" s="429"/>
    </row>
    <row r="785" spans="1:13" x14ac:dyDescent="0.25">
      <c r="A785" s="427"/>
      <c r="B785" s="473">
        <v>42606</v>
      </c>
      <c r="C785" s="427">
        <v>178</v>
      </c>
      <c r="D785" s="428">
        <v>16.059999999999999</v>
      </c>
      <c r="E785" s="429">
        <v>0</v>
      </c>
      <c r="F785" s="429">
        <f t="shared" si="123"/>
        <v>2858.68</v>
      </c>
      <c r="G785" s="426">
        <v>42605</v>
      </c>
      <c r="H785" s="443">
        <v>500</v>
      </c>
      <c r="I785" s="428">
        <v>16.48</v>
      </c>
      <c r="J785" s="429">
        <v>0.18</v>
      </c>
      <c r="K785" s="429">
        <f t="shared" si="124"/>
        <v>8239.82</v>
      </c>
      <c r="L785" s="427"/>
      <c r="M785" s="429"/>
    </row>
    <row r="786" spans="1:13" x14ac:dyDescent="0.25">
      <c r="A786" s="427"/>
      <c r="B786" s="473">
        <v>42608</v>
      </c>
      <c r="C786" s="427">
        <v>500</v>
      </c>
      <c r="D786" s="428">
        <v>15.98</v>
      </c>
      <c r="E786" s="429">
        <v>0</v>
      </c>
      <c r="F786" s="429">
        <f t="shared" si="123"/>
        <v>7990</v>
      </c>
      <c r="G786" s="426">
        <v>42615</v>
      </c>
      <c r="H786" s="443">
        <v>500</v>
      </c>
      <c r="I786" s="428">
        <v>15.65</v>
      </c>
      <c r="J786" s="429">
        <v>0.17</v>
      </c>
      <c r="K786" s="429">
        <f t="shared" si="124"/>
        <v>7824.83</v>
      </c>
      <c r="L786" s="427"/>
      <c r="M786" s="429"/>
    </row>
    <row r="787" spans="1:13" ht="30" x14ac:dyDescent="0.25">
      <c r="A787" s="427"/>
      <c r="B787" s="473">
        <v>42608</v>
      </c>
      <c r="C787" s="427">
        <v>500</v>
      </c>
      <c r="D787" s="428">
        <v>15.85</v>
      </c>
      <c r="E787" s="429">
        <v>0</v>
      </c>
      <c r="F787" s="429">
        <f t="shared" si="123"/>
        <v>7925</v>
      </c>
      <c r="G787" s="426">
        <v>42621</v>
      </c>
      <c r="H787" s="443">
        <v>500</v>
      </c>
      <c r="I787" s="428">
        <v>16.72</v>
      </c>
      <c r="J787" s="429">
        <v>0.18</v>
      </c>
      <c r="K787" s="429">
        <f t="shared" si="124"/>
        <v>8359.82</v>
      </c>
      <c r="L787" s="543" t="s">
        <v>263</v>
      </c>
      <c r="M787" s="429"/>
    </row>
    <row r="788" spans="1:13" x14ac:dyDescent="0.25">
      <c r="A788" s="427"/>
      <c r="B788" s="473">
        <v>42612</v>
      </c>
      <c r="C788" s="427">
        <v>500</v>
      </c>
      <c r="D788" s="428">
        <v>15.68</v>
      </c>
      <c r="E788" s="429">
        <v>0</v>
      </c>
      <c r="F788" s="429">
        <f t="shared" si="123"/>
        <v>7840</v>
      </c>
      <c r="G788" s="426">
        <v>42621</v>
      </c>
      <c r="H788" s="443">
        <v>500</v>
      </c>
      <c r="I788" s="428">
        <v>16.28</v>
      </c>
      <c r="J788" s="429">
        <v>0.18</v>
      </c>
      <c r="K788" s="429">
        <f t="shared" si="124"/>
        <v>8139.8200000000006</v>
      </c>
      <c r="L788" s="543"/>
      <c r="M788" s="429"/>
    </row>
    <row r="789" spans="1:13" x14ac:dyDescent="0.25">
      <c r="A789" s="427"/>
      <c r="B789" s="473">
        <v>42612</v>
      </c>
      <c r="C789" s="427">
        <v>500</v>
      </c>
      <c r="D789" s="428">
        <v>15.55</v>
      </c>
      <c r="E789" s="429">
        <v>0</v>
      </c>
      <c r="F789" s="429">
        <f t="shared" si="123"/>
        <v>7775</v>
      </c>
      <c r="G789" s="426">
        <v>42621</v>
      </c>
      <c r="H789" s="443">
        <v>220</v>
      </c>
      <c r="I789" s="428">
        <v>16.77</v>
      </c>
      <c r="J789" s="429">
        <v>0.08</v>
      </c>
      <c r="K789" s="429">
        <f t="shared" si="124"/>
        <v>3689.32</v>
      </c>
      <c r="L789" s="543"/>
      <c r="M789" s="429"/>
    </row>
    <row r="790" spans="1:13" x14ac:dyDescent="0.25">
      <c r="A790" s="427"/>
      <c r="B790" s="473">
        <v>42613</v>
      </c>
      <c r="C790" s="427">
        <v>500</v>
      </c>
      <c r="D790" s="428">
        <v>15.244999999999999</v>
      </c>
      <c r="E790" s="429">
        <v>0</v>
      </c>
      <c r="F790" s="429">
        <f t="shared" si="123"/>
        <v>7622.5</v>
      </c>
      <c r="G790" s="426">
        <v>42625</v>
      </c>
      <c r="H790" s="443">
        <v>500</v>
      </c>
      <c r="I790" s="428">
        <v>15.5</v>
      </c>
      <c r="J790" s="429">
        <v>0.17</v>
      </c>
      <c r="K790" s="429">
        <f t="shared" si="124"/>
        <v>7749.83</v>
      </c>
      <c r="L790" s="427"/>
      <c r="M790" s="429"/>
    </row>
    <row r="791" spans="1:13" x14ac:dyDescent="0.25">
      <c r="A791" s="427"/>
      <c r="B791" s="473">
        <v>42613</v>
      </c>
      <c r="C791" s="427">
        <v>500</v>
      </c>
      <c r="D791" s="428">
        <v>15.08</v>
      </c>
      <c r="E791" s="429">
        <v>0</v>
      </c>
      <c r="F791" s="429">
        <f t="shared" si="123"/>
        <v>7540</v>
      </c>
      <c r="G791" s="426">
        <v>42628</v>
      </c>
      <c r="H791" s="443">
        <v>300</v>
      </c>
      <c r="I791" s="428">
        <v>14.46</v>
      </c>
      <c r="J791" s="429">
        <v>0.09</v>
      </c>
      <c r="K791" s="429">
        <f t="shared" si="124"/>
        <v>4337.91</v>
      </c>
      <c r="L791" s="427"/>
      <c r="M791" s="429"/>
    </row>
    <row r="792" spans="1:13" x14ac:dyDescent="0.25">
      <c r="A792" s="427"/>
      <c r="B792" s="473">
        <v>42622</v>
      </c>
      <c r="C792" s="427">
        <v>220</v>
      </c>
      <c r="D792" s="428">
        <v>16.25</v>
      </c>
      <c r="E792" s="429">
        <v>0</v>
      </c>
      <c r="F792" s="429">
        <f t="shared" si="123"/>
        <v>3575</v>
      </c>
      <c r="G792" s="426">
        <v>42634</v>
      </c>
      <c r="H792" s="443">
        <v>322</v>
      </c>
      <c r="I792" s="428">
        <v>14.28</v>
      </c>
      <c r="J792" s="429">
        <v>0.1</v>
      </c>
      <c r="K792" s="429">
        <f t="shared" si="124"/>
        <v>4598.0599999999995</v>
      </c>
      <c r="L792" s="427"/>
      <c r="M792" s="429"/>
    </row>
    <row r="793" spans="1:13" x14ac:dyDescent="0.25">
      <c r="A793" s="427"/>
      <c r="B793" s="473">
        <v>42622</v>
      </c>
      <c r="C793" s="427">
        <v>500</v>
      </c>
      <c r="D793" s="428">
        <v>15.98</v>
      </c>
      <c r="E793" s="429">
        <v>0</v>
      </c>
      <c r="F793" s="429">
        <f t="shared" si="123"/>
        <v>7990</v>
      </c>
      <c r="G793" s="426">
        <v>42634</v>
      </c>
      <c r="H793" s="443">
        <v>400</v>
      </c>
      <c r="I793" s="428">
        <v>14.64</v>
      </c>
      <c r="J793" s="429">
        <v>0.13</v>
      </c>
      <c r="K793" s="429">
        <f t="shared" si="124"/>
        <v>5855.87</v>
      </c>
      <c r="L793" s="427"/>
      <c r="M793" s="429"/>
    </row>
    <row r="794" spans="1:13" x14ac:dyDescent="0.25">
      <c r="A794" s="427"/>
      <c r="B794" s="473">
        <v>42622</v>
      </c>
      <c r="C794" s="427">
        <v>500</v>
      </c>
      <c r="D794" s="428">
        <v>15.75</v>
      </c>
      <c r="E794" s="429">
        <v>0</v>
      </c>
      <c r="F794" s="429">
        <f t="shared" si="123"/>
        <v>7875</v>
      </c>
      <c r="G794" s="426">
        <v>42639</v>
      </c>
      <c r="H794" s="443">
        <v>200</v>
      </c>
      <c r="I794" s="428">
        <v>14.72</v>
      </c>
      <c r="J794" s="429">
        <v>0.06</v>
      </c>
      <c r="K794" s="429">
        <f t="shared" si="124"/>
        <v>2943.94</v>
      </c>
      <c r="L794" s="427"/>
      <c r="M794" s="429"/>
    </row>
    <row r="795" spans="1:13" x14ac:dyDescent="0.25">
      <c r="A795" s="427"/>
      <c r="B795" s="473">
        <v>42625</v>
      </c>
      <c r="C795" s="427">
        <v>500</v>
      </c>
      <c r="D795" s="428">
        <v>15.22</v>
      </c>
      <c r="E795" s="429">
        <v>0</v>
      </c>
      <c r="F795" s="429">
        <f t="shared" si="123"/>
        <v>7610</v>
      </c>
      <c r="G795" s="426">
        <v>42641</v>
      </c>
      <c r="H795" s="443">
        <v>300</v>
      </c>
      <c r="I795" s="428">
        <v>15.28</v>
      </c>
      <c r="J795" s="429">
        <v>0.1</v>
      </c>
      <c r="K795" s="429">
        <f t="shared" si="124"/>
        <v>4583.8999999999996</v>
      </c>
      <c r="L795" s="427"/>
      <c r="M795" s="429"/>
    </row>
    <row r="796" spans="1:13" ht="30" x14ac:dyDescent="0.25">
      <c r="A796" s="525" t="s">
        <v>272</v>
      </c>
      <c r="B796" s="473">
        <v>42626</v>
      </c>
      <c r="C796" s="427">
        <v>600</v>
      </c>
      <c r="D796" s="428">
        <v>14.91</v>
      </c>
      <c r="E796" s="429">
        <v>-3</v>
      </c>
      <c r="F796" s="429">
        <f t="shared" si="123"/>
        <v>8943</v>
      </c>
      <c r="G796" s="426">
        <v>42641</v>
      </c>
      <c r="H796" s="443">
        <v>400</v>
      </c>
      <c r="I796" s="428">
        <v>15.06</v>
      </c>
      <c r="J796" s="429">
        <v>0.13</v>
      </c>
      <c r="K796" s="429">
        <f t="shared" si="124"/>
        <v>6023.87</v>
      </c>
      <c r="L796" s="427"/>
      <c r="M796" s="429"/>
    </row>
    <row r="797" spans="1:13" x14ac:dyDescent="0.25">
      <c r="A797" s="525"/>
      <c r="B797" s="473">
        <v>42626</v>
      </c>
      <c r="C797" s="427">
        <v>400</v>
      </c>
      <c r="D797" s="428">
        <v>14.75</v>
      </c>
      <c r="E797" s="429">
        <v>0</v>
      </c>
      <c r="F797" s="429">
        <f t="shared" si="123"/>
        <v>5900</v>
      </c>
      <c r="G797" s="426">
        <v>42641</v>
      </c>
      <c r="H797" s="443">
        <v>322</v>
      </c>
      <c r="I797" s="428">
        <v>14.39</v>
      </c>
      <c r="J797" s="429">
        <v>0.1</v>
      </c>
      <c r="K797" s="429">
        <f t="shared" si="124"/>
        <v>4633.4799999999996</v>
      </c>
      <c r="L797" s="427"/>
      <c r="M797" s="429"/>
    </row>
    <row r="798" spans="1:13" x14ac:dyDescent="0.25">
      <c r="A798" s="525"/>
      <c r="B798" s="473">
        <v>42626</v>
      </c>
      <c r="C798" s="427">
        <v>300</v>
      </c>
      <c r="D798" s="428">
        <v>14.48</v>
      </c>
      <c r="E798" s="429">
        <v>0</v>
      </c>
      <c r="F798" s="429">
        <f t="shared" si="123"/>
        <v>4344</v>
      </c>
      <c r="G798" s="426">
        <v>42641</v>
      </c>
      <c r="H798" s="443">
        <v>500</v>
      </c>
      <c r="I798" s="428">
        <v>14.26</v>
      </c>
      <c r="J798" s="429">
        <v>0.16</v>
      </c>
      <c r="K798" s="429">
        <f t="shared" si="124"/>
        <v>7129.84</v>
      </c>
      <c r="L798" s="427"/>
      <c r="M798" s="429"/>
    </row>
    <row r="799" spans="1:13" x14ac:dyDescent="0.25">
      <c r="A799" s="525"/>
      <c r="B799" s="473">
        <v>42626</v>
      </c>
      <c r="C799" s="427">
        <v>300</v>
      </c>
      <c r="D799" s="428">
        <v>14.25</v>
      </c>
      <c r="E799" s="429">
        <v>0</v>
      </c>
      <c r="F799" s="429">
        <f t="shared" si="123"/>
        <v>4275</v>
      </c>
      <c r="G799" s="426">
        <v>42642</v>
      </c>
      <c r="H799" s="443">
        <v>300</v>
      </c>
      <c r="I799" s="428">
        <v>15.28</v>
      </c>
      <c r="J799" s="429">
        <v>0.1</v>
      </c>
      <c r="K799" s="429">
        <f t="shared" si="124"/>
        <v>4583.8999999999996</v>
      </c>
      <c r="L799" s="427"/>
      <c r="M799" s="429"/>
    </row>
    <row r="800" spans="1:13" x14ac:dyDescent="0.25">
      <c r="A800" s="525"/>
      <c r="B800" s="473">
        <v>42627</v>
      </c>
      <c r="C800" s="427">
        <v>200</v>
      </c>
      <c r="D800" s="428">
        <v>14.02</v>
      </c>
      <c r="E800" s="429">
        <v>-1</v>
      </c>
      <c r="F800" s="429">
        <f t="shared" si="123"/>
        <v>2803</v>
      </c>
      <c r="G800" s="426">
        <v>42642</v>
      </c>
      <c r="H800" s="443">
        <v>700</v>
      </c>
      <c r="I800" s="428">
        <v>15.78</v>
      </c>
      <c r="J800" s="429">
        <v>0.24</v>
      </c>
      <c r="K800" s="429">
        <f t="shared" si="124"/>
        <v>11045.76</v>
      </c>
      <c r="L800" s="427"/>
      <c r="M800" s="429"/>
    </row>
    <row r="801" spans="1:13" x14ac:dyDescent="0.25">
      <c r="A801" s="427"/>
      <c r="B801" s="473">
        <v>42628</v>
      </c>
      <c r="C801" s="427">
        <v>300</v>
      </c>
      <c r="D801" s="428">
        <v>14.3</v>
      </c>
      <c r="E801" s="429">
        <v>0</v>
      </c>
      <c r="F801" s="429">
        <f t="shared" si="123"/>
        <v>4290</v>
      </c>
      <c r="G801" s="426">
        <v>42642</v>
      </c>
      <c r="H801" s="443">
        <v>214</v>
      </c>
      <c r="I801" s="428">
        <v>15.98</v>
      </c>
      <c r="J801" s="429">
        <v>7.0000000000000007E-2</v>
      </c>
      <c r="K801" s="429">
        <f t="shared" si="124"/>
        <v>3419.65</v>
      </c>
      <c r="L801" s="427"/>
      <c r="M801" s="429"/>
    </row>
    <row r="802" spans="1:13" x14ac:dyDescent="0.25">
      <c r="A802" s="427"/>
      <c r="B802" s="473">
        <v>42632</v>
      </c>
      <c r="C802" s="427">
        <v>200</v>
      </c>
      <c r="D802" s="428">
        <v>14.06</v>
      </c>
      <c r="E802" s="429">
        <v>0</v>
      </c>
      <c r="F802" s="429">
        <f t="shared" si="123"/>
        <v>2812</v>
      </c>
      <c r="G802" s="426">
        <v>42648</v>
      </c>
      <c r="H802" s="443">
        <v>1000</v>
      </c>
      <c r="I802" s="428">
        <v>16.079999999999998</v>
      </c>
      <c r="J802" s="429">
        <v>0.35</v>
      </c>
      <c r="K802" s="429">
        <f t="shared" si="124"/>
        <v>16079.649999999998</v>
      </c>
      <c r="L802" s="427"/>
      <c r="M802" s="429"/>
    </row>
    <row r="803" spans="1:13" x14ac:dyDescent="0.25">
      <c r="A803" s="427"/>
      <c r="B803" s="473">
        <v>42633</v>
      </c>
      <c r="C803" s="427">
        <v>200</v>
      </c>
      <c r="D803" s="428">
        <v>14.11</v>
      </c>
      <c r="E803" s="429">
        <v>0</v>
      </c>
      <c r="F803" s="429">
        <f t="shared" si="123"/>
        <v>2822</v>
      </c>
      <c r="G803" s="426">
        <v>42648</v>
      </c>
      <c r="H803" s="443">
        <v>500</v>
      </c>
      <c r="I803" s="428">
        <v>16.38</v>
      </c>
      <c r="J803" s="429">
        <v>0.18</v>
      </c>
      <c r="K803" s="429">
        <f t="shared" si="124"/>
        <v>8189.8199999999988</v>
      </c>
      <c r="L803" s="427"/>
      <c r="M803" s="429"/>
    </row>
    <row r="804" spans="1:13" x14ac:dyDescent="0.25">
      <c r="A804" s="427"/>
      <c r="B804" s="473">
        <v>42633</v>
      </c>
      <c r="C804" s="427">
        <v>122</v>
      </c>
      <c r="D804" s="428">
        <v>14.1</v>
      </c>
      <c r="E804" s="429">
        <v>0</v>
      </c>
      <c r="F804" s="429">
        <f t="shared" si="123"/>
        <v>1720.2</v>
      </c>
      <c r="G804" s="426">
        <v>42649</v>
      </c>
      <c r="H804" s="443">
        <v>500</v>
      </c>
      <c r="I804" s="428">
        <v>16.16</v>
      </c>
      <c r="J804" s="429">
        <v>0.18</v>
      </c>
      <c r="K804" s="429">
        <f t="shared" si="124"/>
        <v>8079.82</v>
      </c>
      <c r="L804" s="427"/>
      <c r="M804" s="429"/>
    </row>
    <row r="805" spans="1:13" x14ac:dyDescent="0.25">
      <c r="A805" s="427"/>
      <c r="B805" s="473">
        <v>42636</v>
      </c>
      <c r="C805" s="427">
        <v>200</v>
      </c>
      <c r="D805" s="428">
        <v>14.38</v>
      </c>
      <c r="E805" s="429">
        <v>0</v>
      </c>
      <c r="F805" s="429">
        <f t="shared" si="123"/>
        <v>2876</v>
      </c>
      <c r="G805" s="426">
        <v>42671</v>
      </c>
      <c r="H805" s="443">
        <v>1000</v>
      </c>
      <c r="I805" s="428">
        <v>14.22</v>
      </c>
      <c r="J805" s="429">
        <v>0.31</v>
      </c>
      <c r="K805" s="429">
        <f t="shared" si="124"/>
        <v>14219.69</v>
      </c>
      <c r="L805" s="427"/>
      <c r="M805" s="429"/>
    </row>
    <row r="806" spans="1:13" x14ac:dyDescent="0.25">
      <c r="A806" s="427"/>
      <c r="B806" s="473">
        <v>42639</v>
      </c>
      <c r="C806" s="427">
        <v>200</v>
      </c>
      <c r="D806" s="428">
        <v>14.5</v>
      </c>
      <c r="E806" s="429">
        <v>0</v>
      </c>
      <c r="F806" s="429">
        <f t="shared" ref="F806:F820" si="125">C806*D806+E806</f>
        <v>2900</v>
      </c>
      <c r="G806" s="426">
        <v>42674</v>
      </c>
      <c r="H806" s="443">
        <v>300</v>
      </c>
      <c r="I806" s="428">
        <v>13.42</v>
      </c>
      <c r="J806" s="429">
        <v>0.09</v>
      </c>
      <c r="K806" s="429">
        <f t="shared" si="124"/>
        <v>4025.91</v>
      </c>
      <c r="L806" s="427"/>
      <c r="M806" s="429"/>
    </row>
    <row r="807" spans="1:13" x14ac:dyDescent="0.25">
      <c r="A807" s="427"/>
      <c r="B807" s="473">
        <v>42639</v>
      </c>
      <c r="C807" s="427">
        <v>200</v>
      </c>
      <c r="D807" s="428">
        <v>14.38</v>
      </c>
      <c r="E807" s="429">
        <v>0</v>
      </c>
      <c r="F807" s="429">
        <f t="shared" si="125"/>
        <v>2876</v>
      </c>
      <c r="G807" s="426">
        <v>42674</v>
      </c>
      <c r="H807" s="443">
        <v>200</v>
      </c>
      <c r="I807" s="428">
        <v>13.25</v>
      </c>
      <c r="J807" s="429">
        <v>-0.74</v>
      </c>
      <c r="K807" s="429">
        <f t="shared" si="124"/>
        <v>2650.74</v>
      </c>
      <c r="L807" s="427"/>
      <c r="M807" s="429"/>
    </row>
    <row r="808" spans="1:13" x14ac:dyDescent="0.25">
      <c r="A808" s="427"/>
      <c r="B808" s="473">
        <v>42640</v>
      </c>
      <c r="C808" s="427">
        <v>322</v>
      </c>
      <c r="D808" s="428">
        <v>13.97</v>
      </c>
      <c r="E808" s="429">
        <v>0</v>
      </c>
      <c r="F808" s="429">
        <f t="shared" si="125"/>
        <v>4498.34</v>
      </c>
      <c r="G808" s="426">
        <v>42676</v>
      </c>
      <c r="H808" s="443">
        <v>200</v>
      </c>
      <c r="I808" s="428">
        <v>13.05</v>
      </c>
      <c r="J808" s="429">
        <v>0.06</v>
      </c>
      <c r="K808" s="429">
        <f t="shared" si="124"/>
        <v>2609.94</v>
      </c>
      <c r="L808" s="427"/>
      <c r="M808" s="429"/>
    </row>
    <row r="809" spans="1:13" x14ac:dyDescent="0.25">
      <c r="A809" s="427"/>
      <c r="B809" s="473">
        <v>42641</v>
      </c>
      <c r="C809" s="427">
        <v>300</v>
      </c>
      <c r="D809" s="428">
        <v>14.02</v>
      </c>
      <c r="E809" s="429">
        <v>-1.26</v>
      </c>
      <c r="F809" s="429">
        <f t="shared" si="125"/>
        <v>4204.74</v>
      </c>
      <c r="G809" s="426">
        <v>42677</v>
      </c>
      <c r="H809" s="443">
        <v>500</v>
      </c>
      <c r="I809" s="428">
        <v>13.96</v>
      </c>
      <c r="J809" s="429">
        <v>0.15</v>
      </c>
      <c r="K809" s="429">
        <f t="shared" si="124"/>
        <v>6979.85</v>
      </c>
      <c r="L809" s="427"/>
      <c r="M809" s="429"/>
    </row>
    <row r="810" spans="1:13" x14ac:dyDescent="0.25">
      <c r="A810" s="427"/>
      <c r="B810" s="473">
        <v>42641</v>
      </c>
      <c r="C810" s="427">
        <v>200</v>
      </c>
      <c r="D810" s="428">
        <v>14.17</v>
      </c>
      <c r="E810" s="429">
        <v>0</v>
      </c>
      <c r="F810" s="429">
        <f t="shared" si="125"/>
        <v>2834</v>
      </c>
      <c r="G810" s="426">
        <v>42677</v>
      </c>
      <c r="H810" s="443">
        <v>2000</v>
      </c>
      <c r="I810" s="428">
        <v>14.5</v>
      </c>
      <c r="J810" s="429">
        <v>0.63</v>
      </c>
      <c r="K810" s="429">
        <f t="shared" si="124"/>
        <v>28999.37</v>
      </c>
      <c r="L810" s="427"/>
      <c r="M810" s="429"/>
    </row>
    <row r="811" spans="1:13" x14ac:dyDescent="0.25">
      <c r="A811" s="427"/>
      <c r="B811" s="473">
        <v>42642</v>
      </c>
      <c r="C811" s="427">
        <v>414</v>
      </c>
      <c r="D811" s="428">
        <v>15.66</v>
      </c>
      <c r="E811" s="429">
        <v>0</v>
      </c>
      <c r="F811" s="429">
        <f t="shared" si="125"/>
        <v>6483.24</v>
      </c>
      <c r="G811" s="426">
        <v>42682</v>
      </c>
      <c r="H811" s="443">
        <v>1000</v>
      </c>
      <c r="I811" s="428">
        <v>14.28</v>
      </c>
      <c r="J811" s="429">
        <v>0.31</v>
      </c>
      <c r="K811" s="429">
        <f t="shared" si="124"/>
        <v>14279.69</v>
      </c>
      <c r="L811" s="427"/>
      <c r="M811" s="429"/>
    </row>
    <row r="812" spans="1:13" ht="30" x14ac:dyDescent="0.25">
      <c r="A812" s="525" t="s">
        <v>286</v>
      </c>
      <c r="B812" s="473">
        <v>42647</v>
      </c>
      <c r="C812" s="427">
        <v>500</v>
      </c>
      <c r="D812" s="428">
        <v>15.86</v>
      </c>
      <c r="E812" s="429">
        <v>0</v>
      </c>
      <c r="F812" s="429">
        <f t="shared" si="125"/>
        <v>7930</v>
      </c>
      <c r="G812" s="426">
        <v>42685</v>
      </c>
      <c r="H812" s="443">
        <v>500</v>
      </c>
      <c r="I812" s="428">
        <v>15.88</v>
      </c>
      <c r="J812" s="429">
        <v>0.17</v>
      </c>
      <c r="K812" s="429">
        <f t="shared" si="124"/>
        <v>7939.83</v>
      </c>
      <c r="L812" s="427"/>
      <c r="M812" s="429"/>
    </row>
    <row r="813" spans="1:13" x14ac:dyDescent="0.25">
      <c r="A813" s="525"/>
      <c r="B813" s="473">
        <v>42647</v>
      </c>
      <c r="C813" s="427">
        <v>500</v>
      </c>
      <c r="D813" s="428">
        <v>15.62</v>
      </c>
      <c r="E813" s="429">
        <v>0</v>
      </c>
      <c r="F813" s="429">
        <f t="shared" si="125"/>
        <v>7810</v>
      </c>
      <c r="G813" s="426">
        <v>42695</v>
      </c>
      <c r="H813" s="443">
        <v>2272</v>
      </c>
      <c r="I813" s="428">
        <v>16.28</v>
      </c>
      <c r="J813" s="429">
        <v>0.81</v>
      </c>
      <c r="K813" s="429">
        <f t="shared" si="124"/>
        <v>36987.350000000006</v>
      </c>
      <c r="L813" s="427"/>
      <c r="M813" s="429"/>
    </row>
    <row r="814" spans="1:13" x14ac:dyDescent="0.25">
      <c r="A814" s="525"/>
      <c r="B814" s="473">
        <v>42649</v>
      </c>
      <c r="C814" s="427">
        <v>500</v>
      </c>
      <c r="D814" s="428">
        <v>15.97</v>
      </c>
      <c r="E814" s="429">
        <v>0</v>
      </c>
      <c r="F814" s="429">
        <f t="shared" si="125"/>
        <v>7985</v>
      </c>
      <c r="G814" s="426">
        <v>42695</v>
      </c>
      <c r="H814" s="443">
        <v>500</v>
      </c>
      <c r="I814" s="428">
        <v>16.45</v>
      </c>
      <c r="J814" s="429">
        <v>0.18</v>
      </c>
      <c r="K814" s="429">
        <f t="shared" si="124"/>
        <v>8224.82</v>
      </c>
      <c r="L814" s="427"/>
      <c r="M814" s="429"/>
    </row>
    <row r="815" spans="1:13" x14ac:dyDescent="0.25">
      <c r="A815" s="525"/>
      <c r="B815" s="473">
        <v>42649</v>
      </c>
      <c r="C815" s="427">
        <v>500</v>
      </c>
      <c r="D815" s="428">
        <v>15.84</v>
      </c>
      <c r="E815" s="429">
        <v>0</v>
      </c>
      <c r="F815" s="429">
        <f t="shared" si="125"/>
        <v>7920</v>
      </c>
      <c r="G815" s="426">
        <v>42696</v>
      </c>
      <c r="H815" s="443">
        <v>500</v>
      </c>
      <c r="I815" s="428">
        <v>16.54</v>
      </c>
      <c r="J815" s="429">
        <v>0.18</v>
      </c>
      <c r="K815" s="429">
        <f t="shared" si="124"/>
        <v>8269.82</v>
      </c>
      <c r="L815" s="427"/>
      <c r="M815" s="429"/>
    </row>
    <row r="816" spans="1:13" x14ac:dyDescent="0.25">
      <c r="A816" s="427"/>
      <c r="B816" s="473">
        <v>42649</v>
      </c>
      <c r="C816" s="427">
        <v>500</v>
      </c>
      <c r="D816" s="428">
        <v>16.079999999999998</v>
      </c>
      <c r="E816" s="429">
        <v>0</v>
      </c>
      <c r="F816" s="429">
        <f t="shared" si="125"/>
        <v>8039.9999999999991</v>
      </c>
      <c r="G816" s="426">
        <v>42697</v>
      </c>
      <c r="H816" s="443">
        <v>200</v>
      </c>
      <c r="I816" s="428">
        <v>16.79</v>
      </c>
      <c r="J816" s="429">
        <v>7.0000000000000007E-2</v>
      </c>
      <c r="K816" s="429">
        <f t="shared" si="124"/>
        <v>3357.93</v>
      </c>
      <c r="L816" s="427"/>
      <c r="M816" s="429"/>
    </row>
    <row r="817" spans="1:13" x14ac:dyDescent="0.25">
      <c r="A817" s="427"/>
      <c r="B817" s="473">
        <v>42650</v>
      </c>
      <c r="C817" s="427">
        <v>300</v>
      </c>
      <c r="D817" s="428">
        <v>15.75</v>
      </c>
      <c r="E817" s="429">
        <v>0</v>
      </c>
      <c r="F817" s="429">
        <f t="shared" si="125"/>
        <v>4725</v>
      </c>
      <c r="G817" s="426">
        <v>42697</v>
      </c>
      <c r="H817" s="443">
        <v>500</v>
      </c>
      <c r="I817" s="428">
        <v>16.59</v>
      </c>
      <c r="J817" s="429">
        <v>0.18</v>
      </c>
      <c r="K817" s="429">
        <f t="shared" si="124"/>
        <v>8294.82</v>
      </c>
      <c r="L817" s="427"/>
      <c r="M817" s="429"/>
    </row>
    <row r="818" spans="1:13" x14ac:dyDescent="0.25">
      <c r="A818" s="427"/>
      <c r="B818" s="473">
        <v>42650</v>
      </c>
      <c r="C818" s="427">
        <v>300</v>
      </c>
      <c r="D818" s="428">
        <v>15.58</v>
      </c>
      <c r="E818" s="429">
        <v>0</v>
      </c>
      <c r="F818" s="429">
        <f t="shared" si="125"/>
        <v>4674</v>
      </c>
      <c r="G818" s="426">
        <v>42704</v>
      </c>
      <c r="H818" s="443">
        <v>1000</v>
      </c>
      <c r="I818" s="428">
        <v>16.420000000000002</v>
      </c>
      <c r="J818" s="429">
        <v>0.36</v>
      </c>
      <c r="K818" s="429">
        <f t="shared" si="124"/>
        <v>16419.64</v>
      </c>
      <c r="L818" s="427"/>
      <c r="M818" s="429"/>
    </row>
    <row r="819" spans="1:13" x14ac:dyDescent="0.25">
      <c r="A819" s="427"/>
      <c r="B819" s="473">
        <v>42653</v>
      </c>
      <c r="C819" s="427">
        <v>394</v>
      </c>
      <c r="D819" s="428">
        <v>15.72</v>
      </c>
      <c r="E819" s="429">
        <v>0</v>
      </c>
      <c r="F819" s="429">
        <f t="shared" si="125"/>
        <v>6193.68</v>
      </c>
      <c r="G819" s="426">
        <v>42704</v>
      </c>
      <c r="H819" s="443">
        <v>300</v>
      </c>
      <c r="I819" s="428">
        <v>16.78</v>
      </c>
      <c r="J819" s="429">
        <v>1.61</v>
      </c>
      <c r="K819" s="429">
        <f t="shared" si="124"/>
        <v>5032.3900000000003</v>
      </c>
      <c r="L819" s="427"/>
      <c r="M819" s="429"/>
    </row>
    <row r="820" spans="1:13" x14ac:dyDescent="0.25">
      <c r="A820" s="427"/>
      <c r="B820" s="473">
        <v>42653</v>
      </c>
      <c r="C820" s="427">
        <v>6</v>
      </c>
      <c r="D820" s="428">
        <v>15.72</v>
      </c>
      <c r="E820" s="429">
        <v>0</v>
      </c>
      <c r="F820" s="429">
        <f t="shared" si="125"/>
        <v>94.320000000000007</v>
      </c>
      <c r="G820" s="426">
        <v>42704</v>
      </c>
      <c r="H820" s="443">
        <v>1000</v>
      </c>
      <c r="I820" s="428">
        <v>17.079999999999998</v>
      </c>
      <c r="J820" s="429">
        <v>0.37</v>
      </c>
      <c r="K820" s="429">
        <f t="shared" si="124"/>
        <v>17079.63</v>
      </c>
      <c r="L820" s="427"/>
      <c r="M820" s="429"/>
    </row>
    <row r="821" spans="1:13" x14ac:dyDescent="0.25">
      <c r="A821" s="427"/>
      <c r="B821" s="473">
        <v>42655</v>
      </c>
      <c r="C821" s="427">
        <v>22</v>
      </c>
      <c r="D821" s="428">
        <v>15.48</v>
      </c>
      <c r="E821" s="429">
        <v>0</v>
      </c>
      <c r="F821" s="429">
        <f>C821*D821+E821</f>
        <v>340.56</v>
      </c>
      <c r="G821" s="426">
        <v>42704</v>
      </c>
      <c r="H821" s="443">
        <v>1000</v>
      </c>
      <c r="I821" s="428">
        <v>17.32</v>
      </c>
      <c r="J821" s="429">
        <v>0.38</v>
      </c>
      <c r="K821" s="429">
        <f t="shared" si="124"/>
        <v>17319.62</v>
      </c>
      <c r="L821" s="427"/>
      <c r="M821" s="429"/>
    </row>
    <row r="822" spans="1:13" x14ac:dyDescent="0.25">
      <c r="A822" s="427"/>
      <c r="B822" s="473">
        <v>42655</v>
      </c>
      <c r="C822" s="427">
        <v>300</v>
      </c>
      <c r="D822" s="428">
        <v>15.48</v>
      </c>
      <c r="E822" s="429">
        <v>0</v>
      </c>
      <c r="F822" s="429">
        <f>C822*D822+E822</f>
        <v>4644</v>
      </c>
      <c r="G822" s="426">
        <v>42704</v>
      </c>
      <c r="H822" s="443">
        <v>500</v>
      </c>
      <c r="I822" s="428">
        <v>17.64</v>
      </c>
      <c r="J822" s="429">
        <v>0.19</v>
      </c>
      <c r="K822" s="429">
        <f t="shared" si="124"/>
        <v>8819.81</v>
      </c>
      <c r="L822" s="427"/>
      <c r="M822" s="429"/>
    </row>
    <row r="823" spans="1:13" x14ac:dyDescent="0.25">
      <c r="A823" s="526"/>
      <c r="B823" s="473">
        <v>42668</v>
      </c>
      <c r="C823" s="427">
        <v>500</v>
      </c>
      <c r="D823" s="428">
        <v>14.26</v>
      </c>
      <c r="E823" s="429">
        <v>-2.5</v>
      </c>
      <c r="F823" s="429">
        <f t="shared" ref="F823:F832" si="126">C823*D823+E823</f>
        <v>7127.5</v>
      </c>
      <c r="G823" s="426">
        <v>42705</v>
      </c>
      <c r="H823" s="443">
        <v>528</v>
      </c>
      <c r="I823" s="428">
        <v>18.7</v>
      </c>
      <c r="J823" s="429">
        <v>0.22</v>
      </c>
      <c r="K823" s="429">
        <f t="shared" si="124"/>
        <v>9873.380000000001</v>
      </c>
      <c r="L823" s="427"/>
      <c r="M823" s="429"/>
    </row>
    <row r="824" spans="1:13" x14ac:dyDescent="0.25">
      <c r="A824" s="526"/>
      <c r="B824" s="473">
        <v>42668</v>
      </c>
      <c r="C824" s="427">
        <v>500</v>
      </c>
      <c r="D824" s="428">
        <v>14.16</v>
      </c>
      <c r="E824" s="429">
        <v>0</v>
      </c>
      <c r="F824" s="429">
        <f t="shared" si="126"/>
        <v>7080</v>
      </c>
      <c r="G824" s="426">
        <v>42711</v>
      </c>
      <c r="H824" s="443">
        <v>500</v>
      </c>
      <c r="I824" s="428">
        <v>18.329999999999998</v>
      </c>
      <c r="J824" s="429">
        <v>0.2</v>
      </c>
      <c r="K824" s="429">
        <f t="shared" si="124"/>
        <v>9164.7999999999993</v>
      </c>
      <c r="L824" s="427"/>
      <c r="M824" s="429"/>
    </row>
    <row r="825" spans="1:13" x14ac:dyDescent="0.25">
      <c r="A825" s="526"/>
      <c r="B825" s="473">
        <v>42670</v>
      </c>
      <c r="C825" s="427">
        <v>500</v>
      </c>
      <c r="D825" s="428">
        <v>14.18</v>
      </c>
      <c r="E825" s="429">
        <v>0</v>
      </c>
      <c r="F825" s="429">
        <f t="shared" si="126"/>
        <v>7090</v>
      </c>
      <c r="G825" s="426">
        <v>42713</v>
      </c>
      <c r="H825" s="443">
        <v>500</v>
      </c>
      <c r="I825" s="428">
        <v>18.28</v>
      </c>
      <c r="J825" s="429">
        <v>0.2</v>
      </c>
      <c r="K825" s="429">
        <f t="shared" si="124"/>
        <v>9139.7999999999993</v>
      </c>
      <c r="L825" s="427"/>
      <c r="M825" s="429"/>
    </row>
    <row r="826" spans="1:13" x14ac:dyDescent="0.25">
      <c r="A826" s="526"/>
      <c r="B826" s="473">
        <v>42670</v>
      </c>
      <c r="C826" s="427">
        <v>500</v>
      </c>
      <c r="D826" s="428">
        <v>14.05</v>
      </c>
      <c r="E826" s="429">
        <v>0</v>
      </c>
      <c r="F826" s="429">
        <f t="shared" si="126"/>
        <v>7025</v>
      </c>
      <c r="G826" s="426">
        <v>42718</v>
      </c>
      <c r="H826" s="443">
        <v>200</v>
      </c>
      <c r="I826" s="428">
        <v>18.78</v>
      </c>
      <c r="J826" s="429">
        <v>0.08</v>
      </c>
      <c r="K826" s="429">
        <f t="shared" si="124"/>
        <v>3755.92</v>
      </c>
      <c r="L826" s="427"/>
      <c r="M826" s="429"/>
    </row>
    <row r="827" spans="1:13" x14ac:dyDescent="0.25">
      <c r="A827" s="526"/>
      <c r="B827" s="473">
        <v>42670</v>
      </c>
      <c r="C827" s="427">
        <v>500</v>
      </c>
      <c r="D827" s="428">
        <v>13.88</v>
      </c>
      <c r="E827" s="429">
        <v>0</v>
      </c>
      <c r="F827" s="429">
        <f t="shared" si="126"/>
        <v>6940</v>
      </c>
      <c r="G827" s="426">
        <v>42734</v>
      </c>
      <c r="H827" s="443">
        <v>1000</v>
      </c>
      <c r="I827" s="428">
        <v>17.72</v>
      </c>
      <c r="J827" s="429">
        <v>0.39</v>
      </c>
      <c r="K827" s="429">
        <f t="shared" si="124"/>
        <v>17719.61</v>
      </c>
      <c r="L827" s="427"/>
      <c r="M827" s="429"/>
    </row>
    <row r="828" spans="1:13" x14ac:dyDescent="0.25">
      <c r="A828" s="427"/>
      <c r="B828" s="473">
        <v>42671</v>
      </c>
      <c r="C828" s="427">
        <v>1000</v>
      </c>
      <c r="D828" s="428">
        <v>14.15</v>
      </c>
      <c r="E828" s="429">
        <v>0</v>
      </c>
      <c r="F828" s="429">
        <f t="shared" si="126"/>
        <v>14150</v>
      </c>
      <c r="G828" s="426">
        <v>42739</v>
      </c>
      <c r="H828" s="443">
        <v>500</v>
      </c>
      <c r="I828" s="428">
        <v>18.079999999999998</v>
      </c>
      <c r="J828" s="429">
        <v>0.2</v>
      </c>
      <c r="K828" s="429">
        <f t="shared" si="124"/>
        <v>9039.7999999999993</v>
      </c>
      <c r="L828" s="427"/>
      <c r="M828" s="429"/>
    </row>
    <row r="829" spans="1:13" x14ac:dyDescent="0.25">
      <c r="A829" s="427"/>
      <c r="B829" s="473">
        <v>42674</v>
      </c>
      <c r="C829" s="427">
        <v>300</v>
      </c>
      <c r="D829" s="428">
        <v>13.28</v>
      </c>
      <c r="E829" s="429">
        <v>-1.5</v>
      </c>
      <c r="F829" s="429">
        <f t="shared" si="126"/>
        <v>3982.5</v>
      </c>
      <c r="G829" s="426">
        <v>42748</v>
      </c>
      <c r="H829" s="443">
        <v>500</v>
      </c>
      <c r="I829" s="428">
        <v>17.48</v>
      </c>
      <c r="J829" s="429">
        <v>0.19</v>
      </c>
      <c r="K829" s="429">
        <f t="shared" si="124"/>
        <v>8739.81</v>
      </c>
      <c r="L829" s="427"/>
      <c r="M829" s="429"/>
    </row>
    <row r="830" spans="1:13" x14ac:dyDescent="0.25">
      <c r="A830" s="427"/>
      <c r="B830" s="473">
        <v>42674</v>
      </c>
      <c r="C830" s="427">
        <v>200</v>
      </c>
      <c r="D830" s="428">
        <v>13.15</v>
      </c>
      <c r="E830" s="429">
        <v>0.02</v>
      </c>
      <c r="F830" s="429">
        <f t="shared" si="126"/>
        <v>2630.02</v>
      </c>
      <c r="G830" s="426">
        <v>42761</v>
      </c>
      <c r="H830" s="443">
        <v>1000</v>
      </c>
      <c r="I830" s="428">
        <v>17.899999999999999</v>
      </c>
      <c r="J830" s="429">
        <v>0.39</v>
      </c>
      <c r="K830" s="429">
        <f t="shared" si="124"/>
        <v>17899.61</v>
      </c>
      <c r="L830" s="427"/>
      <c r="M830" s="429"/>
    </row>
    <row r="831" spans="1:13" x14ac:dyDescent="0.25">
      <c r="A831" s="427"/>
      <c r="B831" s="473">
        <v>42676</v>
      </c>
      <c r="C831" s="427">
        <v>200</v>
      </c>
      <c r="D831" s="428">
        <v>12.89</v>
      </c>
      <c r="E831" s="429">
        <v>0</v>
      </c>
      <c r="F831" s="429">
        <f t="shared" si="126"/>
        <v>2578</v>
      </c>
      <c r="G831" s="426">
        <v>42766</v>
      </c>
      <c r="H831" s="443">
        <v>300</v>
      </c>
      <c r="I831" s="428">
        <v>16.649999999999999</v>
      </c>
      <c r="J831" s="429">
        <v>0.11</v>
      </c>
      <c r="K831" s="429">
        <f t="shared" si="124"/>
        <v>4994.8900000000003</v>
      </c>
      <c r="L831" s="427"/>
      <c r="M831" s="429"/>
    </row>
    <row r="832" spans="1:13" x14ac:dyDescent="0.25">
      <c r="A832" s="427"/>
      <c r="B832" s="473">
        <v>42678</v>
      </c>
      <c r="C832" s="427">
        <v>500</v>
      </c>
      <c r="D832" s="428">
        <v>13.69</v>
      </c>
      <c r="E832" s="429">
        <v>0</v>
      </c>
      <c r="F832" s="429">
        <f t="shared" si="126"/>
        <v>6845</v>
      </c>
      <c r="G832" s="426">
        <v>42767</v>
      </c>
      <c r="H832" s="443">
        <v>612</v>
      </c>
      <c r="I832" s="428">
        <v>17.03</v>
      </c>
      <c r="J832" s="429">
        <v>0.23</v>
      </c>
      <c r="K832" s="429">
        <f t="shared" si="124"/>
        <v>10422.130000000001</v>
      </c>
      <c r="L832" s="427"/>
      <c r="M832" s="429"/>
    </row>
    <row r="833" spans="1:13" x14ac:dyDescent="0.25">
      <c r="A833" s="427"/>
      <c r="B833" s="473">
        <v>42678</v>
      </c>
      <c r="C833" s="427">
        <v>500</v>
      </c>
      <c r="D833" s="428">
        <v>13.69</v>
      </c>
      <c r="E833" s="429">
        <v>0</v>
      </c>
      <c r="F833" s="429">
        <f>C833*D833+E833</f>
        <v>6845</v>
      </c>
      <c r="G833" s="426">
        <v>42767</v>
      </c>
      <c r="H833" s="443">
        <v>288</v>
      </c>
      <c r="I833" s="428">
        <v>17.12</v>
      </c>
      <c r="J833" s="429">
        <v>0.11</v>
      </c>
      <c r="K833" s="429">
        <f t="shared" si="124"/>
        <v>4930.4500000000007</v>
      </c>
      <c r="L833" s="427"/>
      <c r="M833" s="429"/>
    </row>
    <row r="834" spans="1:13" x14ac:dyDescent="0.25">
      <c r="A834" s="427"/>
      <c r="B834" s="473">
        <v>42691</v>
      </c>
      <c r="C834" s="427">
        <v>150</v>
      </c>
      <c r="D834" s="428">
        <v>15.48</v>
      </c>
      <c r="E834" s="429">
        <v>0</v>
      </c>
      <c r="F834" s="429">
        <f t="shared" ref="F834:F850" si="127">C834*D834+E834</f>
        <v>2322</v>
      </c>
      <c r="G834" s="426">
        <v>42767</v>
      </c>
      <c r="H834" s="443">
        <v>700</v>
      </c>
      <c r="I834" s="428">
        <v>16.57</v>
      </c>
      <c r="J834" s="429">
        <v>0.25</v>
      </c>
      <c r="K834" s="429">
        <f t="shared" si="124"/>
        <v>11598.75</v>
      </c>
      <c r="L834" s="427"/>
      <c r="M834" s="429"/>
    </row>
    <row r="835" spans="1:13" x14ac:dyDescent="0.25">
      <c r="A835" s="427"/>
      <c r="B835" s="473">
        <v>42691</v>
      </c>
      <c r="C835" s="427">
        <v>300</v>
      </c>
      <c r="D835" s="428">
        <v>15.48</v>
      </c>
      <c r="E835" s="429">
        <v>0</v>
      </c>
      <c r="F835" s="429">
        <f t="shared" si="127"/>
        <v>4644</v>
      </c>
      <c r="G835" s="426">
        <v>42768</v>
      </c>
      <c r="H835" s="443">
        <v>200</v>
      </c>
      <c r="I835" s="428">
        <v>16.7</v>
      </c>
      <c r="J835" s="429">
        <v>7.0000000000000007E-2</v>
      </c>
      <c r="K835" s="429">
        <f t="shared" si="124"/>
        <v>3339.93</v>
      </c>
      <c r="L835" s="427"/>
      <c r="M835" s="429"/>
    </row>
    <row r="836" spans="1:13" x14ac:dyDescent="0.25">
      <c r="A836" s="427"/>
      <c r="B836" s="473">
        <v>42696</v>
      </c>
      <c r="C836" s="427">
        <v>1000</v>
      </c>
      <c r="D836" s="428">
        <v>16.12</v>
      </c>
      <c r="E836" s="429">
        <v>0</v>
      </c>
      <c r="F836" s="429">
        <f t="shared" si="127"/>
        <v>16120.000000000002</v>
      </c>
      <c r="G836" s="426">
        <v>42768</v>
      </c>
      <c r="H836" s="443">
        <v>500</v>
      </c>
      <c r="I836" s="428">
        <v>16.600000000000001</v>
      </c>
      <c r="J836" s="429">
        <v>-1.82</v>
      </c>
      <c r="K836" s="429">
        <f t="shared" si="124"/>
        <v>8301.82</v>
      </c>
      <c r="L836" s="427"/>
      <c r="M836" s="429"/>
    </row>
    <row r="837" spans="1:13" x14ac:dyDescent="0.25">
      <c r="A837" s="427"/>
      <c r="B837" s="473">
        <v>42699</v>
      </c>
      <c r="C837" s="427">
        <v>200</v>
      </c>
      <c r="D837" s="428">
        <v>16.28</v>
      </c>
      <c r="E837" s="429">
        <v>0</v>
      </c>
      <c r="F837" s="429">
        <f t="shared" si="127"/>
        <v>3256</v>
      </c>
      <c r="G837" s="426">
        <v>42768</v>
      </c>
      <c r="H837" s="443">
        <v>500</v>
      </c>
      <c r="I837" s="428">
        <v>16.75</v>
      </c>
      <c r="J837" s="429">
        <v>0.18</v>
      </c>
      <c r="K837" s="429">
        <f t="shared" si="124"/>
        <v>8374.82</v>
      </c>
      <c r="L837" s="427"/>
      <c r="M837" s="429"/>
    </row>
    <row r="838" spans="1:13" x14ac:dyDescent="0.25">
      <c r="A838" s="526"/>
      <c r="B838" s="473">
        <v>42699</v>
      </c>
      <c r="C838" s="427">
        <v>500</v>
      </c>
      <c r="D838" s="428">
        <v>16.16</v>
      </c>
      <c r="E838" s="429">
        <v>0</v>
      </c>
      <c r="F838" s="429">
        <f t="shared" si="127"/>
        <v>8080</v>
      </c>
      <c r="G838" s="426">
        <v>42769</v>
      </c>
      <c r="H838" s="527">
        <v>400</v>
      </c>
      <c r="I838" s="528">
        <v>16.95</v>
      </c>
      <c r="J838" s="529">
        <v>0.15</v>
      </c>
      <c r="K838" s="529">
        <f t="shared" si="124"/>
        <v>6779.85</v>
      </c>
      <c r="L838" s="427"/>
      <c r="M838" s="429"/>
    </row>
    <row r="839" spans="1:13" x14ac:dyDescent="0.25">
      <c r="A839" s="526"/>
      <c r="B839" s="473">
        <v>42702</v>
      </c>
      <c r="C839" s="427">
        <v>500</v>
      </c>
      <c r="D839" s="428">
        <v>16.059999999999999</v>
      </c>
      <c r="E839" s="429">
        <v>0</v>
      </c>
      <c r="F839" s="429">
        <f t="shared" si="127"/>
        <v>8029.9999999999991</v>
      </c>
      <c r="G839" s="426">
        <v>42769</v>
      </c>
      <c r="H839" s="527">
        <v>300</v>
      </c>
      <c r="I839" s="528">
        <v>17.32</v>
      </c>
      <c r="J839" s="529">
        <v>0.11</v>
      </c>
      <c r="K839" s="529">
        <f t="shared" si="124"/>
        <v>5195.8900000000003</v>
      </c>
      <c r="L839" s="427"/>
      <c r="M839" s="429"/>
    </row>
    <row r="840" spans="1:13" x14ac:dyDescent="0.25">
      <c r="A840" s="526"/>
      <c r="B840" s="473">
        <v>42702</v>
      </c>
      <c r="C840" s="427">
        <v>200</v>
      </c>
      <c r="D840" s="428">
        <v>15.8</v>
      </c>
      <c r="E840" s="429">
        <v>0</v>
      </c>
      <c r="F840" s="429">
        <f t="shared" si="127"/>
        <v>3160</v>
      </c>
      <c r="G840" s="426">
        <v>42781</v>
      </c>
      <c r="H840" s="443">
        <v>600</v>
      </c>
      <c r="I840" s="428">
        <v>16.52</v>
      </c>
      <c r="J840" s="429">
        <v>0.22</v>
      </c>
      <c r="K840" s="429">
        <f t="shared" si="124"/>
        <v>9911.7800000000007</v>
      </c>
      <c r="L840" s="427"/>
      <c r="M840" s="429"/>
    </row>
    <row r="841" spans="1:13" x14ac:dyDescent="0.25">
      <c r="A841" s="526"/>
      <c r="B841" s="473">
        <v>42702</v>
      </c>
      <c r="C841" s="427">
        <v>300</v>
      </c>
      <c r="D841" s="428">
        <v>15.65</v>
      </c>
      <c r="E841" s="429">
        <v>0</v>
      </c>
      <c r="F841" s="429">
        <f t="shared" si="127"/>
        <v>4695</v>
      </c>
      <c r="G841" s="426">
        <v>42781</v>
      </c>
      <c r="H841" s="443">
        <v>300</v>
      </c>
      <c r="I841" s="428">
        <v>16.440000000000001</v>
      </c>
      <c r="J841" s="429">
        <v>0.11</v>
      </c>
      <c r="K841" s="429">
        <f t="shared" si="124"/>
        <v>4931.8900000000003</v>
      </c>
      <c r="L841" s="427"/>
      <c r="M841" s="429"/>
    </row>
    <row r="842" spans="1:13" x14ac:dyDescent="0.25">
      <c r="A842" s="427"/>
      <c r="B842" s="473">
        <v>42703</v>
      </c>
      <c r="C842" s="427">
        <v>300</v>
      </c>
      <c r="D842" s="428">
        <v>14.78</v>
      </c>
      <c r="E842" s="429">
        <v>0</v>
      </c>
      <c r="F842" s="429">
        <f t="shared" si="127"/>
        <v>4434</v>
      </c>
      <c r="G842" s="426">
        <v>42782</v>
      </c>
      <c r="H842" s="443">
        <v>300</v>
      </c>
      <c r="I842" s="428">
        <v>17</v>
      </c>
      <c r="J842" s="429">
        <v>0.11</v>
      </c>
      <c r="K842" s="429">
        <f t="shared" si="124"/>
        <v>5099.8900000000003</v>
      </c>
      <c r="L842" s="427"/>
      <c r="M842" s="429"/>
    </row>
    <row r="843" spans="1:13" x14ac:dyDescent="0.25">
      <c r="A843" s="427"/>
      <c r="B843" s="473">
        <v>42705</v>
      </c>
      <c r="C843" s="427">
        <v>350</v>
      </c>
      <c r="D843" s="428">
        <v>17.600000000000001</v>
      </c>
      <c r="E843" s="429">
        <v>0</v>
      </c>
      <c r="F843" s="429">
        <f t="shared" si="127"/>
        <v>6160.0000000000009</v>
      </c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>
        <v>42711</v>
      </c>
      <c r="C844" s="427">
        <v>500</v>
      </c>
      <c r="D844" s="428">
        <v>18.12</v>
      </c>
      <c r="E844" s="429">
        <v>0</v>
      </c>
      <c r="F844" s="429">
        <f t="shared" si="127"/>
        <v>9060</v>
      </c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>
        <v>42713</v>
      </c>
      <c r="C845" s="427">
        <v>500</v>
      </c>
      <c r="D845" s="428">
        <v>18.12</v>
      </c>
      <c r="E845" s="429">
        <v>0</v>
      </c>
      <c r="F845" s="429">
        <f t="shared" si="127"/>
        <v>9060</v>
      </c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>
        <v>42718</v>
      </c>
      <c r="C846" s="427">
        <v>200</v>
      </c>
      <c r="D846" s="428">
        <v>18.73</v>
      </c>
      <c r="E846" s="429">
        <v>-1</v>
      </c>
      <c r="F846" s="429">
        <f t="shared" si="127"/>
        <v>3745</v>
      </c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>
        <v>42733</v>
      </c>
      <c r="C847" s="427">
        <v>1000</v>
      </c>
      <c r="D847" s="428">
        <v>17.64</v>
      </c>
      <c r="E847" s="429">
        <v>-1.5</v>
      </c>
      <c r="F847" s="429">
        <f t="shared" si="127"/>
        <v>17638.5</v>
      </c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>
        <v>42734</v>
      </c>
      <c r="C848" s="427">
        <v>1000</v>
      </c>
      <c r="D848" s="428">
        <v>17.329999999999998</v>
      </c>
      <c r="E848" s="429">
        <v>0</v>
      </c>
      <c r="F848" s="429">
        <f t="shared" si="127"/>
        <v>17330</v>
      </c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>
        <v>42741</v>
      </c>
      <c r="C849" s="427">
        <v>500</v>
      </c>
      <c r="D849" s="428">
        <v>17.88</v>
      </c>
      <c r="E849" s="429">
        <v>0</v>
      </c>
      <c r="F849" s="429">
        <f t="shared" si="127"/>
        <v>8940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42748</v>
      </c>
      <c r="C850" s="427">
        <v>500</v>
      </c>
      <c r="D850" s="428">
        <v>17.260000000000002</v>
      </c>
      <c r="E850" s="429">
        <v>0</v>
      </c>
      <c r="F850" s="429">
        <f t="shared" si="127"/>
        <v>8630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525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525"/>
      <c r="B854" s="473"/>
      <c r="C854" s="427"/>
      <c r="D854" s="428"/>
      <c r="E854" s="429"/>
      <c r="F854" s="429"/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525"/>
      <c r="B855" s="473"/>
      <c r="C855" s="427"/>
      <c r="D855" s="428"/>
      <c r="E855" s="429"/>
      <c r="F855" s="429"/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525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427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427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427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427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45" t="s">
        <v>81</v>
      </c>
      <c r="B874" s="530"/>
      <c r="C874" s="468">
        <f>SUM(C613:C873)</f>
        <v>133812</v>
      </c>
      <c r="D874" s="447"/>
      <c r="E874" s="447"/>
      <c r="F874" s="447">
        <f>SUM(F613:F873)</f>
        <v>1899450.8389999999</v>
      </c>
      <c r="G874" s="446"/>
      <c r="H874" s="468">
        <f>SUM(H613:H873)</f>
        <v>133812</v>
      </c>
      <c r="I874" s="531"/>
      <c r="J874" s="447"/>
      <c r="K874" s="447">
        <f>SUM(K613:K873)</f>
        <v>1911314.2100000016</v>
      </c>
      <c r="L874" s="446"/>
      <c r="M874" s="447">
        <f>SUM(M613:M623)</f>
        <v>2752.2000000000003</v>
      </c>
    </row>
    <row r="875" spans="1:13" ht="15.75" thickBot="1" x14ac:dyDescent="0.3">
      <c r="A875" s="448" t="s">
        <v>191</v>
      </c>
      <c r="B875" s="532"/>
      <c r="C875" s="450">
        <f>SumByColor($A$125, C613:C873)</f>
        <v>0</v>
      </c>
      <c r="D875" s="450"/>
      <c r="E875" s="450"/>
      <c r="F875" s="451">
        <f>SumByColor($A$125, F613:F873)</f>
        <v>0</v>
      </c>
      <c r="G875" s="450"/>
      <c r="H875" s="450">
        <f>SumByColor($A$125, H613:H873)</f>
        <v>0</v>
      </c>
      <c r="I875" s="450"/>
      <c r="J875" s="451"/>
      <c r="K875" s="451">
        <f>SumByColor($A$125, K613:K873)</f>
        <v>0</v>
      </c>
      <c r="L875" s="450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</sheetData>
  <mergeCells count="5">
    <mergeCell ref="O23:P23"/>
    <mergeCell ref="A80:A82"/>
    <mergeCell ref="A87:A90"/>
    <mergeCell ref="A96:A99"/>
    <mergeCell ref="A100:A104"/>
  </mergeCells>
  <conditionalFormatting sqref="F359:F377 H359:H377 H512 F512 H583:H607 F583:F607 F147:F236 H147:H236 H289:H293 F289:F293 K129:K299 F303:F306 H303:H306 K304:K306 H316:H318 F316:F318 K316:K318 K348:K349 F348:F349 H348:H349">
    <cfRule type="expression" dxfId="2610" priority="215">
      <formula>F129&gt;0</formula>
    </cfRule>
    <cfRule type="expression" dxfId="2609" priority="216">
      <formula>F129&lt;0</formula>
    </cfRule>
  </conditionalFormatting>
  <conditionalFormatting sqref="O24:O61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0">
      <iconSet iconSet="3Arrows">
        <cfvo type="percent" val="0"/>
        <cfvo type="num" val="0"/>
        <cfvo type="num" val="0"/>
      </iconSet>
    </cfRule>
  </conditionalFormatting>
  <conditionalFormatting sqref="F352:F358">
    <cfRule type="expression" dxfId="2608" priority="208">
      <formula>F352&gt;0</formula>
    </cfRule>
    <cfRule type="expression" dxfId="2607" priority="209">
      <formula>F352&lt;0</formula>
    </cfRule>
  </conditionalFormatting>
  <conditionalFormatting sqref="H352:H358">
    <cfRule type="expression" dxfId="2606" priority="204">
      <formula>H352&gt;0</formula>
    </cfRule>
    <cfRule type="expression" dxfId="2605" priority="205">
      <formula>H352&lt;0</formula>
    </cfRule>
  </conditionalFormatting>
  <conditionalFormatting sqref="Q8">
    <cfRule type="expression" dxfId="2604" priority="190">
      <formula>Q8&gt;0</formula>
    </cfRule>
    <cfRule type="expression" dxfId="2603" priority="191">
      <formula>Q8&lt;0</formula>
    </cfRule>
  </conditionalFormatting>
  <conditionalFormatting sqref="Q7">
    <cfRule type="expression" dxfId="2602" priority="192">
      <formula>Q7&gt;0</formula>
    </cfRule>
    <cfRule type="expression" dxfId="2601" priority="193">
      <formula>Q7&lt;0</formula>
    </cfRule>
  </conditionalFormatting>
  <conditionalFormatting sqref="F460:F466">
    <cfRule type="expression" dxfId="2600" priority="164">
      <formula>F460&gt;0</formula>
    </cfRule>
    <cfRule type="expression" dxfId="2599" priority="165">
      <formula>F460&lt;0</formula>
    </cfRule>
  </conditionalFormatting>
  <conditionalFormatting sqref="F385:F403 H385:H403">
    <cfRule type="expression" dxfId="2598" priority="186">
      <formula>F385&gt;0</formula>
    </cfRule>
    <cfRule type="expression" dxfId="2597" priority="187">
      <formula>F385&lt;0</formula>
    </cfRule>
  </conditionalFormatting>
  <conditionalFormatting sqref="F378:F384">
    <cfRule type="expression" dxfId="2596" priority="184">
      <formula>F378&gt;0</formula>
    </cfRule>
    <cfRule type="expression" dxfId="2595" priority="185">
      <formula>F378&lt;0</formula>
    </cfRule>
  </conditionalFormatting>
  <conditionalFormatting sqref="H378:H384">
    <cfRule type="expression" dxfId="2594" priority="182">
      <formula>H378&gt;0</formula>
    </cfRule>
    <cfRule type="expression" dxfId="2593" priority="183">
      <formula>H378&lt;0</formula>
    </cfRule>
  </conditionalFormatting>
  <conditionalFormatting sqref="F411:F429 H411:H429">
    <cfRule type="expression" dxfId="2592" priority="180">
      <formula>F411&gt;0</formula>
    </cfRule>
    <cfRule type="expression" dxfId="2591" priority="181">
      <formula>F411&lt;0</formula>
    </cfRule>
  </conditionalFormatting>
  <conditionalFormatting sqref="F404:F410">
    <cfRule type="expression" dxfId="2590" priority="178">
      <formula>F404&gt;0</formula>
    </cfRule>
    <cfRule type="expression" dxfId="2589" priority="179">
      <formula>F404&lt;0</formula>
    </cfRule>
  </conditionalFormatting>
  <conditionalFormatting sqref="H404:H410">
    <cfRule type="expression" dxfId="2588" priority="176">
      <formula>H404&gt;0</formula>
    </cfRule>
    <cfRule type="expression" dxfId="2587" priority="177">
      <formula>H404&lt;0</formula>
    </cfRule>
  </conditionalFormatting>
  <conditionalFormatting sqref="F437:F454 H437:H454">
    <cfRule type="expression" dxfId="2586" priority="174">
      <formula>F437&gt;0</formula>
    </cfRule>
    <cfRule type="expression" dxfId="2585" priority="175">
      <formula>F437&lt;0</formula>
    </cfRule>
  </conditionalFormatting>
  <conditionalFormatting sqref="F430:F436">
    <cfRule type="expression" dxfId="2584" priority="172">
      <formula>F430&gt;0</formula>
    </cfRule>
    <cfRule type="expression" dxfId="2583" priority="173">
      <formula>F430&lt;0</formula>
    </cfRule>
  </conditionalFormatting>
  <conditionalFormatting sqref="H430:H436">
    <cfRule type="expression" dxfId="2582" priority="170">
      <formula>H430&gt;0</formula>
    </cfRule>
    <cfRule type="expression" dxfId="2581" priority="171">
      <formula>H430&lt;0</formula>
    </cfRule>
  </conditionalFormatting>
  <conditionalFormatting sqref="F455:F459 H455:H459">
    <cfRule type="expression" dxfId="2580" priority="168">
      <formula>F455&gt;0</formula>
    </cfRule>
    <cfRule type="expression" dxfId="2579" priority="169">
      <formula>F455&lt;0</formula>
    </cfRule>
  </conditionalFormatting>
  <conditionalFormatting sqref="F467:F482 H467:H482">
    <cfRule type="expression" dxfId="2578" priority="166">
      <formula>F467&gt;0</formula>
    </cfRule>
    <cfRule type="expression" dxfId="2577" priority="167">
      <formula>F467&lt;0</formula>
    </cfRule>
  </conditionalFormatting>
  <conditionalFormatting sqref="H460:H466">
    <cfRule type="expression" dxfId="2576" priority="162">
      <formula>H460&gt;0</formula>
    </cfRule>
    <cfRule type="expression" dxfId="2575" priority="163">
      <formula>H460&lt;0</formula>
    </cfRule>
  </conditionalFormatting>
  <conditionalFormatting sqref="F483 H483">
    <cfRule type="expression" dxfId="2574" priority="160">
      <formula>F483&gt;0</formula>
    </cfRule>
    <cfRule type="expression" dxfId="2573" priority="161">
      <formula>F483&lt;0</formula>
    </cfRule>
  </conditionalFormatting>
  <conditionalFormatting sqref="F484:F488 H484:H488">
    <cfRule type="expression" dxfId="2572" priority="158">
      <formula>F484&gt;0</formula>
    </cfRule>
    <cfRule type="expression" dxfId="2571" priority="159">
      <formula>F484&lt;0</formula>
    </cfRule>
  </conditionalFormatting>
  <conditionalFormatting sqref="F496:F511 H496:H511">
    <cfRule type="expression" dxfId="2570" priority="156">
      <formula>F496&gt;0</formula>
    </cfRule>
    <cfRule type="expression" dxfId="2569" priority="157">
      <formula>F496&lt;0</formula>
    </cfRule>
  </conditionalFormatting>
  <conditionalFormatting sqref="F489:F495">
    <cfRule type="expression" dxfId="2568" priority="154">
      <formula>F489&gt;0</formula>
    </cfRule>
    <cfRule type="expression" dxfId="2567" priority="155">
      <formula>F489&lt;0</formula>
    </cfRule>
  </conditionalFormatting>
  <conditionalFormatting sqref="H489:H495">
    <cfRule type="expression" dxfId="2566" priority="152">
      <formula>H489&gt;0</formula>
    </cfRule>
    <cfRule type="expression" dxfId="2565" priority="153">
      <formula>H489&lt;0</formula>
    </cfRule>
  </conditionalFormatting>
  <conditionalFormatting sqref="F513:F518 H513:H518">
    <cfRule type="expression" dxfId="2564" priority="150">
      <formula>F513&gt;0</formula>
    </cfRule>
    <cfRule type="expression" dxfId="2563" priority="151">
      <formula>F513&lt;0</formula>
    </cfRule>
  </conditionalFormatting>
  <conditionalFormatting sqref="F519 H519">
    <cfRule type="expression" dxfId="2562" priority="148">
      <formula>F519&gt;0</formula>
    </cfRule>
    <cfRule type="expression" dxfId="2561" priority="149">
      <formula>F519&lt;0</formula>
    </cfRule>
  </conditionalFormatting>
  <conditionalFormatting sqref="F520:F524 H520:H524">
    <cfRule type="expression" dxfId="2560" priority="146">
      <formula>F520&gt;0</formula>
    </cfRule>
    <cfRule type="expression" dxfId="2559" priority="147">
      <formula>F520&lt;0</formula>
    </cfRule>
  </conditionalFormatting>
  <conditionalFormatting sqref="F532:F547 H532:H547">
    <cfRule type="expression" dxfId="2558" priority="144">
      <formula>F532&gt;0</formula>
    </cfRule>
    <cfRule type="expression" dxfId="2557" priority="145">
      <formula>F532&lt;0</formula>
    </cfRule>
  </conditionalFormatting>
  <conditionalFormatting sqref="F525:F531">
    <cfRule type="expression" dxfId="2556" priority="142">
      <formula>F525&gt;0</formula>
    </cfRule>
    <cfRule type="expression" dxfId="2555" priority="143">
      <formula>F525&lt;0</formula>
    </cfRule>
  </conditionalFormatting>
  <conditionalFormatting sqref="H525:H531">
    <cfRule type="expression" dxfId="2554" priority="140">
      <formula>H525&gt;0</formula>
    </cfRule>
    <cfRule type="expression" dxfId="2553" priority="141">
      <formula>H525&lt;0</formula>
    </cfRule>
  </conditionalFormatting>
  <conditionalFormatting sqref="F548:F553 H548:H553">
    <cfRule type="expression" dxfId="2552" priority="138">
      <formula>F548&gt;0</formula>
    </cfRule>
    <cfRule type="expression" dxfId="2551" priority="139">
      <formula>F548&lt;0</formula>
    </cfRule>
  </conditionalFormatting>
  <conditionalFormatting sqref="F554 H554">
    <cfRule type="expression" dxfId="2550" priority="136">
      <formula>F554&gt;0</formula>
    </cfRule>
    <cfRule type="expression" dxfId="2549" priority="137">
      <formula>F554&lt;0</formula>
    </cfRule>
  </conditionalFormatting>
  <conditionalFormatting sqref="F555:F559 H555:H559">
    <cfRule type="expression" dxfId="2548" priority="134">
      <formula>F555&gt;0</formula>
    </cfRule>
    <cfRule type="expression" dxfId="2547" priority="135">
      <formula>F555&lt;0</formula>
    </cfRule>
  </conditionalFormatting>
  <conditionalFormatting sqref="F567:F582 H567:H582">
    <cfRule type="expression" dxfId="2546" priority="132">
      <formula>F567&gt;0</formula>
    </cfRule>
    <cfRule type="expression" dxfId="2545" priority="133">
      <formula>F567&lt;0</formula>
    </cfRule>
  </conditionalFormatting>
  <conditionalFormatting sqref="F560:F566">
    <cfRule type="expression" dxfId="2544" priority="130">
      <formula>F560&gt;0</formula>
    </cfRule>
    <cfRule type="expression" dxfId="2543" priority="131">
      <formula>F560&lt;0</formula>
    </cfRule>
  </conditionalFormatting>
  <conditionalFormatting sqref="H560:H566">
    <cfRule type="expression" dxfId="2542" priority="128">
      <formula>H560&gt;0</formula>
    </cfRule>
    <cfRule type="expression" dxfId="2541" priority="129">
      <formula>H560&lt;0</formula>
    </cfRule>
  </conditionalFormatting>
  <conditionalFormatting sqref="M611">
    <cfRule type="expression" dxfId="2540" priority="126">
      <formula>M611&gt;0</formula>
    </cfRule>
    <cfRule type="expression" dxfId="2539" priority="127">
      <formula>M611&lt;0</formula>
    </cfRule>
  </conditionalFormatting>
  <conditionalFormatting sqref="F135:F146">
    <cfRule type="expression" dxfId="2538" priority="122">
      <formula>F135&gt;0</formula>
    </cfRule>
    <cfRule type="expression" dxfId="2537" priority="123">
      <formula>F135&lt;0</formula>
    </cfRule>
  </conditionalFormatting>
  <conditionalFormatting sqref="H135:H146">
    <cfRule type="expression" dxfId="2536" priority="120">
      <formula>H135&gt;0</formula>
    </cfRule>
    <cfRule type="expression" dxfId="2535" priority="121">
      <formula>H135&lt;0</formula>
    </cfRule>
  </conditionalFormatting>
  <conditionalFormatting sqref="F129:F134 H129:H134">
    <cfRule type="expression" dxfId="2534" priority="118">
      <formula>F129&gt;0</formula>
    </cfRule>
    <cfRule type="expression" dxfId="2533" priority="119">
      <formula>F129&lt;0</formula>
    </cfRule>
  </conditionalFormatting>
  <conditionalFormatting sqref="J131">
    <cfRule type="expression" dxfId="2532" priority="116">
      <formula>J131&gt;0</formula>
    </cfRule>
    <cfRule type="expression" dxfId="2531" priority="117">
      <formula>J131&lt;0</formula>
    </cfRule>
  </conditionalFormatting>
  <conditionalFormatting sqref="J132:J138">
    <cfRule type="expression" dxfId="2530" priority="114">
      <formula>J132&gt;0</formula>
    </cfRule>
    <cfRule type="expression" dxfId="2529" priority="115">
      <formula>J132&lt;0</formula>
    </cfRule>
  </conditionalFormatting>
  <conditionalFormatting sqref="L131:L213 L220 L222">
    <cfRule type="expression" dxfId="2528" priority="110">
      <formula>L131&gt;0</formula>
    </cfRule>
    <cfRule type="expression" dxfId="2527" priority="111">
      <formula>L131&lt;0</formula>
    </cfRule>
  </conditionalFormatting>
  <conditionalFormatting sqref="Q10">
    <cfRule type="expression" dxfId="2526" priority="108">
      <formula>Q10&gt;0</formula>
    </cfRule>
    <cfRule type="expression" dxfId="2525" priority="109">
      <formula>Q10&lt;0</formula>
    </cfRule>
  </conditionalFormatting>
  <conditionalFormatting sqref="H242:H244 F242:F244">
    <cfRule type="expression" dxfId="2524" priority="105">
      <formula>F242&gt;0</formula>
    </cfRule>
    <cfRule type="expression" dxfId="2523" priority="106">
      <formula>F242&lt;0</formula>
    </cfRule>
  </conditionalFormatting>
  <conditionalFormatting sqref="H238:H240 F238:F240">
    <cfRule type="expression" dxfId="2522" priority="103">
      <formula>F238&gt;0</formula>
    </cfRule>
    <cfRule type="expression" dxfId="2521" priority="104">
      <formula>F238&lt;0</formula>
    </cfRule>
  </conditionalFormatting>
  <conditionalFormatting sqref="H237 F237">
    <cfRule type="expression" dxfId="2520" priority="101">
      <formula>F237&gt;0</formula>
    </cfRule>
    <cfRule type="expression" dxfId="2519" priority="102">
      <formula>F237&lt;0</formula>
    </cfRule>
  </conditionalFormatting>
  <conditionalFormatting sqref="H241 F241">
    <cfRule type="expression" dxfId="2518" priority="99">
      <formula>F241&gt;0</formula>
    </cfRule>
    <cfRule type="expression" dxfId="2517" priority="100">
      <formula>F241&lt;0</formula>
    </cfRule>
  </conditionalFormatting>
  <conditionalFormatting sqref="H247:H250 F247:F250">
    <cfRule type="expression" dxfId="2516" priority="95">
      <formula>F247&gt;0</formula>
    </cfRule>
    <cfRule type="expression" dxfId="2515" priority="96">
      <formula>F247&lt;0</formula>
    </cfRule>
  </conditionalFormatting>
  <conditionalFormatting sqref="H245:H246 F245:F246">
    <cfRule type="expression" dxfId="2514" priority="93">
      <formula>F245&gt;0</formula>
    </cfRule>
    <cfRule type="expression" dxfId="2513" priority="94">
      <formula>F245&lt;0</formula>
    </cfRule>
  </conditionalFormatting>
  <conditionalFormatting sqref="H272 F272">
    <cfRule type="expression" dxfId="2512" priority="91">
      <formula>F272&gt;0</formula>
    </cfRule>
    <cfRule type="expression" dxfId="2511" priority="92">
      <formula>F272&lt;0</formula>
    </cfRule>
  </conditionalFormatting>
  <conditionalFormatting sqref="H253:H255 F253:F255">
    <cfRule type="expression" dxfId="2510" priority="89">
      <formula>F253&gt;0</formula>
    </cfRule>
    <cfRule type="expression" dxfId="2509" priority="90">
      <formula>F253&lt;0</formula>
    </cfRule>
  </conditionalFormatting>
  <conditionalFormatting sqref="H251:H252 F251:F252">
    <cfRule type="expression" dxfId="2508" priority="87">
      <formula>F251&gt;0</formula>
    </cfRule>
    <cfRule type="expression" dxfId="2507" priority="88">
      <formula>F251&lt;0</formula>
    </cfRule>
  </conditionalFormatting>
  <conditionalFormatting sqref="H265:H267 F265:F267">
    <cfRule type="expression" dxfId="2506" priority="85">
      <formula>F265&gt;0</formula>
    </cfRule>
    <cfRule type="expression" dxfId="2505" priority="86">
      <formula>F265&lt;0</formula>
    </cfRule>
  </conditionalFormatting>
  <conditionalFormatting sqref="H264 F264">
    <cfRule type="expression" dxfId="2504" priority="83">
      <formula>F264&gt;0</formula>
    </cfRule>
    <cfRule type="expression" dxfId="2503" priority="84">
      <formula>F264&lt;0</formula>
    </cfRule>
  </conditionalFormatting>
  <conditionalFormatting sqref="H261:H263 F261:F263">
    <cfRule type="expression" dxfId="2502" priority="81">
      <formula>F261&gt;0</formula>
    </cfRule>
    <cfRule type="expression" dxfId="2501" priority="82">
      <formula>F261&lt;0</formula>
    </cfRule>
  </conditionalFormatting>
  <conditionalFormatting sqref="H260 F260">
    <cfRule type="expression" dxfId="2500" priority="79">
      <formula>F260&gt;0</formula>
    </cfRule>
    <cfRule type="expression" dxfId="2499" priority="80">
      <formula>F260&lt;0</formula>
    </cfRule>
  </conditionalFormatting>
  <conditionalFormatting sqref="H257:H259 F257:F259">
    <cfRule type="expression" dxfId="2498" priority="77">
      <formula>F257&gt;0</formula>
    </cfRule>
    <cfRule type="expression" dxfId="2497" priority="78">
      <formula>F257&lt;0</formula>
    </cfRule>
  </conditionalFormatting>
  <conditionalFormatting sqref="H256 F256">
    <cfRule type="expression" dxfId="2496" priority="75">
      <formula>F256&gt;0</formula>
    </cfRule>
    <cfRule type="expression" dxfId="2495" priority="76">
      <formula>F256&lt;0</formula>
    </cfRule>
  </conditionalFormatting>
  <conditionalFormatting sqref="H269:H271 F269:F271">
    <cfRule type="expression" dxfId="2494" priority="73">
      <formula>F269&gt;0</formula>
    </cfRule>
    <cfRule type="expression" dxfId="2493" priority="74">
      <formula>F269&lt;0</formula>
    </cfRule>
  </conditionalFormatting>
  <conditionalFormatting sqref="H268 F268">
    <cfRule type="expression" dxfId="2492" priority="71">
      <formula>F268&gt;0</formula>
    </cfRule>
    <cfRule type="expression" dxfId="2491" priority="72">
      <formula>F268&lt;0</formula>
    </cfRule>
  </conditionalFormatting>
  <conditionalFormatting sqref="H276 F276">
    <cfRule type="expression" dxfId="2490" priority="67">
      <formula>F276&gt;0</formula>
    </cfRule>
    <cfRule type="expression" dxfId="2489" priority="68">
      <formula>F276&lt;0</formula>
    </cfRule>
  </conditionalFormatting>
  <conditionalFormatting sqref="H273:H275 F273:F275">
    <cfRule type="expression" dxfId="2488" priority="65">
      <formula>F273&gt;0</formula>
    </cfRule>
    <cfRule type="expression" dxfId="2487" priority="66">
      <formula>F273&lt;0</formula>
    </cfRule>
  </conditionalFormatting>
  <conditionalFormatting sqref="H287:H288 F287:F288">
    <cfRule type="expression" dxfId="2486" priority="63">
      <formula>F287&gt;0</formula>
    </cfRule>
    <cfRule type="expression" dxfId="2485" priority="64">
      <formula>F287&lt;0</formula>
    </cfRule>
  </conditionalFormatting>
  <conditionalFormatting sqref="H283:H286 F283:F286">
    <cfRule type="expression" dxfId="2484" priority="59">
      <formula>F283&gt;0</formula>
    </cfRule>
    <cfRule type="expression" dxfId="2483" priority="60">
      <formula>F283&lt;0</formula>
    </cfRule>
  </conditionalFormatting>
  <conditionalFormatting sqref="H281:H282 F281:F282">
    <cfRule type="expression" dxfId="2482" priority="57">
      <formula>F281&gt;0</formula>
    </cfRule>
    <cfRule type="expression" dxfId="2481" priority="58">
      <formula>F281&lt;0</formula>
    </cfRule>
  </conditionalFormatting>
  <conditionalFormatting sqref="H277:H280 F277:F280">
    <cfRule type="expression" dxfId="2480" priority="53">
      <formula>F277&gt;0</formula>
    </cfRule>
    <cfRule type="expression" dxfId="2479" priority="54">
      <formula>F277&lt;0</formula>
    </cfRule>
  </conditionalFormatting>
  <conditionalFormatting sqref="F296:F299 H296:H299">
    <cfRule type="expression" dxfId="2478" priority="51">
      <formula>F296&gt;0</formula>
    </cfRule>
    <cfRule type="expression" dxfId="2477" priority="52">
      <formula>F296&lt;0</formula>
    </cfRule>
  </conditionalFormatting>
  <conditionalFormatting sqref="F294:F295 H294:H295">
    <cfRule type="expression" dxfId="2476" priority="49">
      <formula>F294&gt;0</formula>
    </cfRule>
    <cfRule type="expression" dxfId="2475" priority="50">
      <formula>F294&lt;0</formula>
    </cfRule>
  </conditionalFormatting>
  <conditionalFormatting sqref="F300:F302 H300:H302 K300:K303">
    <cfRule type="expression" dxfId="2474" priority="43">
      <formula>F300&gt;0</formula>
    </cfRule>
    <cfRule type="expression" dxfId="2473" priority="44">
      <formula>F300&lt;0</formula>
    </cfRule>
  </conditionalFormatting>
  <conditionalFormatting sqref="H307:H309 F307:F309 K307:K310">
    <cfRule type="expression" dxfId="2472" priority="39">
      <formula>F307&gt;0</formula>
    </cfRule>
    <cfRule type="expression" dxfId="2471" priority="40">
      <formula>F307&lt;0</formula>
    </cfRule>
  </conditionalFormatting>
  <conditionalFormatting sqref="H310:H313 F310:F313 K311:K313">
    <cfRule type="expression" dxfId="2470" priority="37">
      <formula>F310&gt;0</formula>
    </cfRule>
    <cfRule type="expression" dxfId="2469" priority="38">
      <formula>F310&lt;0</formula>
    </cfRule>
  </conditionalFormatting>
  <conditionalFormatting sqref="H314:H315 F314:F315 K314:K315">
    <cfRule type="expression" dxfId="2468" priority="35">
      <formula>F314&gt;0</formula>
    </cfRule>
    <cfRule type="expression" dxfId="2467" priority="36">
      <formula>F314&lt;0</formula>
    </cfRule>
  </conditionalFormatting>
  <conditionalFormatting sqref="K331 F331 H331">
    <cfRule type="expression" dxfId="2466" priority="33">
      <formula>F331&gt;0</formula>
    </cfRule>
    <cfRule type="expression" dxfId="2465" priority="34">
      <formula>F331&lt;0</formula>
    </cfRule>
  </conditionalFormatting>
  <conditionalFormatting sqref="K319:K321 F319:F321 H319:H321">
    <cfRule type="expression" dxfId="2464" priority="31">
      <formula>F319&gt;0</formula>
    </cfRule>
    <cfRule type="expression" dxfId="2463" priority="32">
      <formula>F319&lt;0</formula>
    </cfRule>
  </conditionalFormatting>
  <conditionalFormatting sqref="F323:F325 H323:H325 K323:K325">
    <cfRule type="expression" dxfId="2462" priority="27">
      <formula>F323&gt;0</formula>
    </cfRule>
    <cfRule type="expression" dxfId="2461" priority="28">
      <formula>F323&lt;0</formula>
    </cfRule>
  </conditionalFormatting>
  <conditionalFormatting sqref="K322 F322 H322">
    <cfRule type="expression" dxfId="2460" priority="25">
      <formula>F322&gt;0</formula>
    </cfRule>
    <cfRule type="expression" dxfId="2459" priority="26">
      <formula>F322&lt;0</formula>
    </cfRule>
  </conditionalFormatting>
  <conditionalFormatting sqref="K326:K327 F326:F327 H326:H327">
    <cfRule type="expression" dxfId="2458" priority="23">
      <formula>F326&gt;0</formula>
    </cfRule>
    <cfRule type="expression" dxfId="2457" priority="24">
      <formula>F326&lt;0</formula>
    </cfRule>
  </conditionalFormatting>
  <conditionalFormatting sqref="K328:K330 F328:F330 H328:H330">
    <cfRule type="expression" dxfId="2456" priority="17">
      <formula>F328&gt;0</formula>
    </cfRule>
    <cfRule type="expression" dxfId="2455" priority="18">
      <formula>F328&lt;0</formula>
    </cfRule>
  </conditionalFormatting>
  <conditionalFormatting sqref="F336:F338 H336:H338">
    <cfRule type="expression" dxfId="2454" priority="15">
      <formula>F336&gt;0</formula>
    </cfRule>
    <cfRule type="expression" dxfId="2453" priority="16">
      <formula>F336&lt;0</formula>
    </cfRule>
  </conditionalFormatting>
  <conditionalFormatting sqref="F335 H335">
    <cfRule type="expression" dxfId="2452" priority="13">
      <formula>F335&gt;0</formula>
    </cfRule>
    <cfRule type="expression" dxfId="2451" priority="14">
      <formula>F335&lt;0</formula>
    </cfRule>
  </conditionalFormatting>
  <conditionalFormatting sqref="F332:F334 H332:H334 K332:K338">
    <cfRule type="expression" dxfId="2450" priority="11">
      <formula>F332&gt;0</formula>
    </cfRule>
    <cfRule type="expression" dxfId="2449" priority="12">
      <formula>F332&lt;0</formula>
    </cfRule>
  </conditionalFormatting>
  <conditionalFormatting sqref="K339 F339 H339">
    <cfRule type="expression" dxfId="2448" priority="9">
      <formula>F339&gt;0</formula>
    </cfRule>
    <cfRule type="expression" dxfId="2447" priority="10">
      <formula>F339&lt;0</formula>
    </cfRule>
  </conditionalFormatting>
  <conditionalFormatting sqref="K340:K342 F340:F342 H340:H342">
    <cfRule type="expression" dxfId="2446" priority="7">
      <formula>F340&gt;0</formula>
    </cfRule>
    <cfRule type="expression" dxfId="2445" priority="8">
      <formula>F340&lt;0</formula>
    </cfRule>
  </conditionalFormatting>
  <conditionalFormatting sqref="K346:K347 F346:F347 H346:H347">
    <cfRule type="expression" dxfId="2444" priority="5">
      <formula>F346&gt;0</formula>
    </cfRule>
    <cfRule type="expression" dxfId="2443" priority="6">
      <formula>F346&lt;0</formula>
    </cfRule>
  </conditionalFormatting>
  <conditionalFormatting sqref="K344:K345 F344:F345 H344:H345">
    <cfRule type="expression" dxfId="2442" priority="3">
      <formula>F344&gt;0</formula>
    </cfRule>
    <cfRule type="expression" dxfId="2441" priority="4">
      <formula>F344&lt;0</formula>
    </cfRule>
  </conditionalFormatting>
  <conditionalFormatting sqref="K343 F343 H343">
    <cfRule type="expression" dxfId="2440" priority="1">
      <formula>F343&gt;0</formula>
    </cfRule>
    <cfRule type="expression" dxfId="2439" priority="2">
      <formula>F343&lt;0</formula>
    </cfRule>
  </conditionalFormatting>
  <hyperlinks>
    <hyperlink ref="A3" location="ACTIVE!A1" display="Back"/>
    <hyperlink ref="A61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387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5.1031754899550884E-2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8.94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8.94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-1141.8100000000013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-1141.8100000000013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1.7897091722595081E-2</v>
      </c>
      <c r="R11">
        <v>0.04</v>
      </c>
      <c r="T11" s="738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9.4105263157894736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1086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108</v>
      </c>
      <c r="T18" s="1">
        <v>43305</v>
      </c>
      <c r="U18" t="s">
        <v>1237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82" t="s">
        <v>78</v>
      </c>
      <c r="P20" s="882"/>
      <c r="T20" s="1">
        <v>43472</v>
      </c>
      <c r="U20" t="s">
        <v>1359</v>
      </c>
      <c r="W20" s="134"/>
    </row>
    <row r="21" spans="1:34" ht="15.75" thickTop="1" x14ac:dyDescent="0.25">
      <c r="O21" s="81">
        <v>1.1000000000000001</v>
      </c>
      <c r="P21" s="81">
        <f>O21*$Q$4</f>
        <v>9.8339999999999996</v>
      </c>
      <c r="W21" s="134"/>
    </row>
    <row r="22" spans="1:34" x14ac:dyDescent="0.25">
      <c r="O22" s="81">
        <v>1.0900000000000001</v>
      </c>
      <c r="P22" s="81">
        <f t="shared" ref="P22:P41" si="11">O22*$Q$4</f>
        <v>9.7446000000000002</v>
      </c>
      <c r="W22" s="134"/>
    </row>
    <row r="23" spans="1:34" x14ac:dyDescent="0.25">
      <c r="O23" s="81">
        <v>1.08</v>
      </c>
      <c r="P23" s="81">
        <f t="shared" si="11"/>
        <v>9.6552000000000007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9.5657999999999994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9.4763999999999999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9.3870000000000005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9.2975999999999992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9.2081999999999997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9.1188000000000002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9.029399999999999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8.94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8.8506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8.7611999999999988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8.6717999999999993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8.5823999999999998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8.4929999999999986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8.4035999999999991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8.3141999999999996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8.2248000000000001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8.1354000000000006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8.0459999999999994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38" priority="25">
      <formula>Q7&gt;0</formula>
    </cfRule>
    <cfRule type="expression" dxfId="2437" priority="26">
      <formula>Q7&lt;0</formula>
    </cfRule>
  </conditionalFormatting>
  <conditionalFormatting sqref="Q8">
    <cfRule type="expression" dxfId="2436" priority="23">
      <formula>Q8&gt;0</formula>
    </cfRule>
    <cfRule type="expression" dxfId="2435" priority="24">
      <formula>Q8&lt;0</formula>
    </cfRule>
  </conditionalFormatting>
  <conditionalFormatting sqref="F25:F30 F34:F63">
    <cfRule type="expression" dxfId="2434" priority="21">
      <formula>F25&gt;0</formula>
    </cfRule>
    <cfRule type="expression" dxfId="2433" priority="22">
      <formula>F25&lt;0</formula>
    </cfRule>
  </conditionalFormatting>
  <conditionalFormatting sqref="H25:H30 H34:H63">
    <cfRule type="expression" dxfId="2432" priority="19">
      <formula>H25&gt;0</formula>
    </cfRule>
    <cfRule type="expression" dxfId="2431" priority="20">
      <formula>H25&lt;0</formula>
    </cfRule>
  </conditionalFormatting>
  <conditionalFormatting sqref="F89:F110">
    <cfRule type="expression" dxfId="2430" priority="17">
      <formula>F89&gt;0</formula>
    </cfRule>
    <cfRule type="expression" dxfId="2429" priority="18">
      <formula>F89&lt;0</formula>
    </cfRule>
  </conditionalFormatting>
  <conditionalFormatting sqref="H89:H110">
    <cfRule type="expression" dxfId="2428" priority="15">
      <formula>H89&gt;0</formula>
    </cfRule>
    <cfRule type="expression" dxfId="2427" priority="16">
      <formula>H89&lt;0</formula>
    </cfRule>
  </conditionalFormatting>
  <conditionalFormatting sqref="Q10">
    <cfRule type="expression" dxfId="2426" priority="13">
      <formula>Q10&gt;0</formula>
    </cfRule>
    <cfRule type="expression" dxfId="2425" priority="14">
      <formula>Q10&lt;0</formula>
    </cfRule>
  </conditionalFormatting>
  <conditionalFormatting sqref="J25:J38">
    <cfRule type="expression" dxfId="2424" priority="11">
      <formula>J25&gt;0</formula>
    </cfRule>
    <cfRule type="expression" dxfId="2423" priority="12">
      <formula>J25&lt;0</formula>
    </cfRule>
  </conditionalFormatting>
  <conditionalFormatting sqref="K25:K38">
    <cfRule type="expression" dxfId="2422" priority="9">
      <formula>K25&gt;0</formula>
    </cfRule>
    <cfRule type="expression" dxfId="2421" priority="10">
      <formula>K25&lt;0</formula>
    </cfRule>
  </conditionalFormatting>
  <conditionalFormatting sqref="L25:L38">
    <cfRule type="expression" dxfId="2420" priority="7">
      <formula>L25&gt;0</formula>
    </cfRule>
    <cfRule type="expression" dxfId="2419" priority="8">
      <formula>L25&lt;0</formula>
    </cfRule>
  </conditionalFormatting>
  <conditionalFormatting sqref="W1:W47">
    <cfRule type="iconSet" priority="625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18" priority="5">
      <formula>F31&gt;0</formula>
    </cfRule>
    <cfRule type="expression" dxfId="2417" priority="6">
      <formula>F31&lt;0</formula>
    </cfRule>
  </conditionalFormatting>
  <conditionalFormatting sqref="H31:H33">
    <cfRule type="expression" dxfId="2416" priority="3">
      <formula>H31&gt;0</formula>
    </cfRule>
    <cfRule type="expression" dxfId="2415" priority="4">
      <formula>H31&lt;0</formula>
    </cfRule>
  </conditionalFormatting>
  <conditionalFormatting sqref="J61">
    <cfRule type="expression" dxfId="2414" priority="1">
      <formula>J61&gt;0</formula>
    </cfRule>
    <cfRule type="expression" dxfId="2413" priority="2">
      <formula>J61&lt;0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200</v>
      </c>
      <c r="T2" s="1" t="s">
        <v>1113</v>
      </c>
      <c r="U2" t="s">
        <v>1244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45.118149999999993</v>
      </c>
      <c r="T3" s="1"/>
      <c r="U3" t="s">
        <v>1273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40.25</v>
      </c>
      <c r="R4" s="425">
        <v>2.5000000000000001E-3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43"/>
      <c r="L5" s="72">
        <v>43476</v>
      </c>
      <c r="M5" s="7">
        <v>30.63</v>
      </c>
      <c r="O5" s="11" t="s">
        <v>67</v>
      </c>
      <c r="Q5" s="3">
        <f>Q4*Q2</f>
        <v>8050</v>
      </c>
      <c r="T5" s="1">
        <v>43160</v>
      </c>
      <c r="U5" t="s">
        <v>968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9023.6299999999992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-973.6299999999992</v>
      </c>
      <c r="R7">
        <v>200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-973.6299999999992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-0.1078978193919741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4">
        <v>43285</v>
      </c>
      <c r="U10" t="s">
        <v>1135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8.6956521739130436E-3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947</v>
      </c>
      <c r="Q13" s="2">
        <f>Q4/2.075</f>
        <v>19.397590361445783</v>
      </c>
      <c r="T13" s="1">
        <v>43319</v>
      </c>
      <c r="U13" t="s">
        <v>1212</v>
      </c>
    </row>
    <row r="14" spans="1:21" x14ac:dyDescent="0.25">
      <c r="H14" s="70"/>
      <c r="O14" s="11" t="s">
        <v>1034</v>
      </c>
      <c r="Q14" s="1">
        <v>43425</v>
      </c>
      <c r="U14" t="s">
        <v>1213</v>
      </c>
    </row>
    <row r="15" spans="1:21" x14ac:dyDescent="0.25">
      <c r="H15" s="70"/>
      <c r="U15" t="s">
        <v>1214</v>
      </c>
    </row>
    <row r="16" spans="1:21" x14ac:dyDescent="0.25">
      <c r="H16" s="70"/>
    </row>
    <row r="17" spans="1:21" x14ac:dyDescent="0.25">
      <c r="T17" s="1">
        <v>43348</v>
      </c>
      <c r="U17" t="s">
        <v>1261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250</v>
      </c>
      <c r="I18" s="18"/>
      <c r="J18" s="18"/>
      <c r="K18" s="18">
        <f>SUM(K2:K5)</f>
        <v>10615.86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250</v>
      </c>
      <c r="D19" s="279"/>
      <c r="E19" s="279"/>
      <c r="F19" s="280">
        <f>SumByColor($A$19,F2:F17)</f>
        <v>10278</v>
      </c>
      <c r="G19" s="279"/>
      <c r="H19" s="279">
        <f>SumByColor($A$19,H2:H17)</f>
        <v>250</v>
      </c>
      <c r="I19" s="279"/>
      <c r="J19" s="279"/>
      <c r="K19" s="280">
        <f>SumByColor($A$19,K2:K17)</f>
        <v>10616</v>
      </c>
      <c r="L19" s="279"/>
      <c r="M19" s="280">
        <f>SumByColor($A$19,M2:M17)</f>
        <v>88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44.275000000000006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43.872500000000002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43.470000000000006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43.067500000000003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42.664999999999999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42.262500000000003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41.86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41.457500000000003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41.055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40.652500000000003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40.25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39.847499999999997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39.445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39.042499999999997</v>
      </c>
    </row>
    <row r="37" spans="1:17" x14ac:dyDescent="0.25">
      <c r="A37" s="33" t="s">
        <v>1169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38.64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38.237499999999997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37.835000000000001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37.432500000000005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37.03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36.627499999999998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36.225000000000001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8" si="8">C48*(E48-D48)</f>
        <v>-1441.9999999999991</v>
      </c>
      <c r="G48" s="39">
        <f t="shared" ref="G48:G58" si="9">D48*C48</f>
        <v>14976.5</v>
      </c>
      <c r="H48" s="179">
        <f t="shared" ref="H48:H58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412" priority="37">
      <formula>F51&gt;0</formula>
    </cfRule>
    <cfRule type="expression" dxfId="2411" priority="38">
      <formula>F51&lt;0</formula>
    </cfRule>
  </conditionalFormatting>
  <conditionalFormatting sqref="Q7">
    <cfRule type="expression" dxfId="2410" priority="35">
      <formula>Q7&gt;0</formula>
    </cfRule>
    <cfRule type="expression" dxfId="2409" priority="36">
      <formula>Q7&lt;0</formula>
    </cfRule>
  </conditionalFormatting>
  <conditionalFormatting sqref="Q8">
    <cfRule type="expression" dxfId="2408" priority="33">
      <formula>Q8&gt;0</formula>
    </cfRule>
    <cfRule type="expression" dxfId="2407" priority="34">
      <formula>Q8&lt;0</formula>
    </cfRule>
  </conditionalFormatting>
  <conditionalFormatting sqref="F31:F49">
    <cfRule type="expression" dxfId="2406" priority="31">
      <formula>F31&gt;0</formula>
    </cfRule>
    <cfRule type="expression" dxfId="2405" priority="32">
      <formula>F31&lt;0</formula>
    </cfRule>
  </conditionalFormatting>
  <conditionalFormatting sqref="H31:H49">
    <cfRule type="expression" dxfId="2404" priority="29">
      <formula>H31&gt;0</formula>
    </cfRule>
    <cfRule type="expression" dxfId="2403" priority="30">
      <formula>H31&lt;0</formula>
    </cfRule>
  </conditionalFormatting>
  <conditionalFormatting sqref="Q10">
    <cfRule type="expression" dxfId="2402" priority="27">
      <formula>Q10&gt;0</formula>
    </cfRule>
    <cfRule type="expression" dxfId="2401" priority="28">
      <formula>Q10&lt;0</formula>
    </cfRule>
  </conditionalFormatting>
  <conditionalFormatting sqref="J25:J38">
    <cfRule type="expression" dxfId="2400" priority="25">
      <formula>J25&gt;0</formula>
    </cfRule>
    <cfRule type="expression" dxfId="2399" priority="26">
      <formula>J25&lt;0</formula>
    </cfRule>
  </conditionalFormatting>
  <conditionalFormatting sqref="K38">
    <cfRule type="expression" dxfId="2398" priority="23">
      <formula>K38&gt;0</formula>
    </cfRule>
    <cfRule type="expression" dxfId="2397" priority="24">
      <formula>K38&lt;0</formula>
    </cfRule>
  </conditionalFormatting>
  <conditionalFormatting sqref="L25:L38">
    <cfRule type="expression" dxfId="2396" priority="21">
      <formula>L25&gt;0</formula>
    </cfRule>
    <cfRule type="expression" dxfId="2395" priority="22">
      <formula>L25&lt;0</formula>
    </cfRule>
  </conditionalFormatting>
  <conditionalFormatting sqref="F95:F116">
    <cfRule type="expression" dxfId="2394" priority="19">
      <formula>F95&gt;0</formula>
    </cfRule>
    <cfRule type="expression" dxfId="2393" priority="20">
      <formula>F95&lt;0</formula>
    </cfRule>
  </conditionalFormatting>
  <conditionalFormatting sqref="H95:H116">
    <cfRule type="expression" dxfId="2392" priority="17">
      <formula>H95&gt;0</formula>
    </cfRule>
    <cfRule type="expression" dxfId="2391" priority="18">
      <formula>H95&lt;0</formula>
    </cfRule>
  </conditionalFormatting>
  <conditionalFormatting sqref="J95:J108">
    <cfRule type="expression" dxfId="2390" priority="15">
      <formula>J95&gt;0</formula>
    </cfRule>
    <cfRule type="expression" dxfId="2389" priority="16">
      <formula>J95&lt;0</formula>
    </cfRule>
  </conditionalFormatting>
  <conditionalFormatting sqref="K95:K108">
    <cfRule type="expression" dxfId="2388" priority="13">
      <formula>K95&gt;0</formula>
    </cfRule>
    <cfRule type="expression" dxfId="2387" priority="14">
      <formula>K95&lt;0</formula>
    </cfRule>
  </conditionalFormatting>
  <conditionalFormatting sqref="L95:L108">
    <cfRule type="expression" dxfId="2386" priority="11">
      <formula>L95&gt;0</formula>
    </cfRule>
    <cfRule type="expression" dxfId="2385" priority="12">
      <formula>L95&lt;0</formula>
    </cfRule>
  </conditionalFormatting>
  <conditionalFormatting sqref="F25:F30">
    <cfRule type="expression" dxfId="2384" priority="9">
      <formula>F25&gt;0</formula>
    </cfRule>
    <cfRule type="expression" dxfId="2383" priority="10">
      <formula>F25&lt;0</formula>
    </cfRule>
  </conditionalFormatting>
  <conditionalFormatting sqref="H25:H30">
    <cfRule type="expression" dxfId="2382" priority="7">
      <formula>H25&gt;0</formula>
    </cfRule>
    <cfRule type="expression" dxfId="2381" priority="8">
      <formula>H25&lt;0</formula>
    </cfRule>
  </conditionalFormatting>
  <conditionalFormatting sqref="F50">
    <cfRule type="expression" dxfId="2380" priority="5">
      <formula>F50&gt;0</formula>
    </cfRule>
    <cfRule type="expression" dxfId="2379" priority="6">
      <formula>F50&lt;0</formula>
    </cfRule>
  </conditionalFormatting>
  <conditionalFormatting sqref="H50">
    <cfRule type="expression" dxfId="2378" priority="3">
      <formula>H50&gt;0</formula>
    </cfRule>
    <cfRule type="expression" dxfId="2377" priority="4">
      <formula>H50&lt;0</formula>
    </cfRule>
  </conditionalFormatting>
  <conditionalFormatting sqref="H62:H63 F62:F63">
    <cfRule type="expression" dxfId="2376" priority="1">
      <formula>F62&gt;0</formula>
    </cfRule>
    <cfRule type="expression" dxfId="2375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1299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79.72</v>
      </c>
      <c r="R4" s="425">
        <v>1.9099999999999999E-2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4783.2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-697.80000000000018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-697.80000000000018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-0.12731253420908598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2.2579026593075768E-2</v>
      </c>
      <c r="R11">
        <v>1.8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87.692000000000007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86.894800000000004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86.0976</v>
      </c>
    </row>
    <row r="20" spans="1:16" x14ac:dyDescent="0.25">
      <c r="O20" s="81">
        <v>1.07</v>
      </c>
      <c r="P20" s="81">
        <f t="shared" si="0"/>
        <v>85.30040000000001</v>
      </c>
    </row>
    <row r="21" spans="1:16" x14ac:dyDescent="0.25">
      <c r="O21" s="81">
        <v>1.06</v>
      </c>
      <c r="P21" s="81">
        <f t="shared" si="0"/>
        <v>84.503200000000007</v>
      </c>
    </row>
    <row r="22" spans="1:16" x14ac:dyDescent="0.25">
      <c r="O22" s="81">
        <v>1.05</v>
      </c>
      <c r="P22" s="81">
        <f t="shared" si="0"/>
        <v>83.706000000000003</v>
      </c>
    </row>
    <row r="23" spans="1:16" x14ac:dyDescent="0.25">
      <c r="O23" s="81">
        <v>1.04</v>
      </c>
      <c r="P23" s="81">
        <f t="shared" si="0"/>
        <v>82.908799999999999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82.111599999999996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81.314400000000006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80.517200000000003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79.72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78.922799999999995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78.125599999999991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77.328400000000002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76.531199999999998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75.733999999999995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74.936799999999991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74.139600000000002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73.342399999999998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72.545200000000008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71.748000000000005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74" priority="35">
      <formula>F47&gt;0</formula>
    </cfRule>
    <cfRule type="expression" dxfId="2373" priority="36">
      <formula>F47&lt;0</formula>
    </cfRule>
  </conditionalFormatting>
  <conditionalFormatting sqref="Q7">
    <cfRule type="expression" dxfId="2372" priority="33">
      <formula>Q7&gt;0</formula>
    </cfRule>
    <cfRule type="expression" dxfId="2371" priority="34">
      <formula>Q7&lt;0</formula>
    </cfRule>
  </conditionalFormatting>
  <conditionalFormatting sqref="Q8">
    <cfRule type="expression" dxfId="2370" priority="31">
      <formula>Q8&gt;0</formula>
    </cfRule>
    <cfRule type="expression" dxfId="2369" priority="32">
      <formula>Q8&lt;0</formula>
    </cfRule>
  </conditionalFormatting>
  <conditionalFormatting sqref="F30:F46">
    <cfRule type="expression" dxfId="2368" priority="29">
      <formula>F30&gt;0</formula>
    </cfRule>
    <cfRule type="expression" dxfId="2367" priority="30">
      <formula>F30&lt;0</formula>
    </cfRule>
  </conditionalFormatting>
  <conditionalFormatting sqref="H30:H46">
    <cfRule type="expression" dxfId="2366" priority="27">
      <formula>H30&gt;0</formula>
    </cfRule>
    <cfRule type="expression" dxfId="2365" priority="28">
      <formula>H30&lt;0</formula>
    </cfRule>
  </conditionalFormatting>
  <conditionalFormatting sqref="Q10">
    <cfRule type="expression" dxfId="2364" priority="25">
      <formula>Q10&gt;0</formula>
    </cfRule>
    <cfRule type="expression" dxfId="2363" priority="26">
      <formula>Q10&lt;0</formula>
    </cfRule>
  </conditionalFormatting>
  <conditionalFormatting sqref="J25:J38">
    <cfRule type="expression" dxfId="2362" priority="23">
      <formula>J25&gt;0</formula>
    </cfRule>
    <cfRule type="expression" dxfId="2361" priority="24">
      <formula>J25&lt;0</formula>
    </cfRule>
  </conditionalFormatting>
  <conditionalFormatting sqref="K25:K38">
    <cfRule type="expression" dxfId="2360" priority="21">
      <formula>K25&gt;0</formula>
    </cfRule>
    <cfRule type="expression" dxfId="2359" priority="22">
      <formula>K25&lt;0</formula>
    </cfRule>
  </conditionalFormatting>
  <conditionalFormatting sqref="L25 L38">
    <cfRule type="expression" dxfId="2358" priority="19">
      <formula>L25&gt;0</formula>
    </cfRule>
    <cfRule type="expression" dxfId="2357" priority="20">
      <formula>L25&lt;0</formula>
    </cfRule>
  </conditionalFormatting>
  <conditionalFormatting sqref="F89:F110">
    <cfRule type="expression" dxfId="2356" priority="17">
      <formula>F89&gt;0</formula>
    </cfRule>
    <cfRule type="expression" dxfId="2355" priority="18">
      <formula>F89&lt;0</formula>
    </cfRule>
  </conditionalFormatting>
  <conditionalFormatting sqref="H89:H110">
    <cfRule type="expression" dxfId="2354" priority="15">
      <formula>H89&gt;0</formula>
    </cfRule>
    <cfRule type="expression" dxfId="2353" priority="16">
      <formula>H89&lt;0</formula>
    </cfRule>
  </conditionalFormatting>
  <conditionalFormatting sqref="J89:J102">
    <cfRule type="expression" dxfId="2352" priority="13">
      <formula>J89&gt;0</formula>
    </cfRule>
    <cfRule type="expression" dxfId="2351" priority="14">
      <formula>J89&lt;0</formula>
    </cfRule>
  </conditionalFormatting>
  <conditionalFormatting sqref="K89:K102">
    <cfRule type="expression" dxfId="2350" priority="11">
      <formula>K89&gt;0</formula>
    </cfRule>
    <cfRule type="expression" dxfId="2349" priority="12">
      <formula>K89&lt;0</formula>
    </cfRule>
  </conditionalFormatting>
  <conditionalFormatting sqref="L89:L102">
    <cfRule type="expression" dxfId="2348" priority="9">
      <formula>L89&gt;0</formula>
    </cfRule>
    <cfRule type="expression" dxfId="2347" priority="10">
      <formula>L89&lt;0</formula>
    </cfRule>
  </conditionalFormatting>
  <conditionalFormatting sqref="F29 F25:F26">
    <cfRule type="expression" dxfId="2346" priority="7">
      <formula>F25&gt;0</formula>
    </cfRule>
    <cfRule type="expression" dxfId="2345" priority="8">
      <formula>F25&lt;0</formula>
    </cfRule>
  </conditionalFormatting>
  <conditionalFormatting sqref="H29 H25:H27">
    <cfRule type="expression" dxfId="2344" priority="5">
      <formula>H25&gt;0</formula>
    </cfRule>
    <cfRule type="expression" dxfId="2343" priority="6">
      <formula>H25&lt;0</formula>
    </cfRule>
  </conditionalFormatting>
  <conditionalFormatting sqref="F27:F28">
    <cfRule type="expression" dxfId="2342" priority="3">
      <formula>F27&gt;0</formula>
    </cfRule>
    <cfRule type="expression" dxfId="2341" priority="4">
      <formula>F27&lt;0</formula>
    </cfRule>
  </conditionalFormatting>
  <conditionalFormatting sqref="H28">
    <cfRule type="expression" dxfId="2340" priority="1">
      <formula>H28&gt;0</formula>
    </cfRule>
    <cfRule type="expression" dxfId="233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46.34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46.34</v>
      </c>
      <c r="R4" s="425">
        <v>2.4500000000000001E-2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2.4928787224859732E-2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1355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50.974000000000011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50.510600000000011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50.047200000000004</v>
      </c>
    </row>
    <row r="20" spans="1:16" x14ac:dyDescent="0.25">
      <c r="O20" s="81">
        <v>1.07</v>
      </c>
      <c r="P20" s="81">
        <f t="shared" si="0"/>
        <v>49.583800000000004</v>
      </c>
    </row>
    <row r="21" spans="1:16" x14ac:dyDescent="0.25">
      <c r="O21" s="81">
        <v>1.06</v>
      </c>
      <c r="P21" s="81">
        <f t="shared" si="0"/>
        <v>49.120400000000004</v>
      </c>
    </row>
    <row r="22" spans="1:16" x14ac:dyDescent="0.25">
      <c r="O22" s="81">
        <v>1.05</v>
      </c>
      <c r="P22" s="81">
        <f t="shared" si="0"/>
        <v>48.657000000000004</v>
      </c>
    </row>
    <row r="23" spans="1:16" x14ac:dyDescent="0.25">
      <c r="O23" s="81">
        <v>1.04</v>
      </c>
      <c r="P23" s="81">
        <f t="shared" si="0"/>
        <v>48.193600000000004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47.730200000000004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47.266800000000003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46.803400000000003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46.34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45.876600000000003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45.413200000000003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44.949800000000003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44.486400000000003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44.023000000000003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43.559600000000003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43.096200000000003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42.632800000000003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42.169400000000003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41.706000000000003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38" priority="35">
      <formula>F47&gt;0</formula>
    </cfRule>
    <cfRule type="expression" dxfId="2337" priority="36">
      <formula>F47&lt;0</formula>
    </cfRule>
  </conditionalFormatting>
  <conditionalFormatting sqref="Q7">
    <cfRule type="expression" dxfId="2336" priority="33">
      <formula>Q7&gt;0</formula>
    </cfRule>
    <cfRule type="expression" dxfId="2335" priority="34">
      <formula>Q7&lt;0</formula>
    </cfRule>
  </conditionalFormatting>
  <conditionalFormatting sqref="Q8">
    <cfRule type="expression" dxfId="2334" priority="31">
      <formula>Q8&gt;0</formula>
    </cfRule>
    <cfRule type="expression" dxfId="2333" priority="32">
      <formula>Q8&lt;0</formula>
    </cfRule>
  </conditionalFormatting>
  <conditionalFormatting sqref="F30:F46">
    <cfRule type="expression" dxfId="2332" priority="29">
      <formula>F30&gt;0</formula>
    </cfRule>
    <cfRule type="expression" dxfId="2331" priority="30">
      <formula>F30&lt;0</formula>
    </cfRule>
  </conditionalFormatting>
  <conditionalFormatting sqref="H30:H46">
    <cfRule type="expression" dxfId="2330" priority="27">
      <formula>H30&gt;0</formula>
    </cfRule>
    <cfRule type="expression" dxfId="2329" priority="28">
      <formula>H30&lt;0</formula>
    </cfRule>
  </conditionalFormatting>
  <conditionalFormatting sqref="Q10">
    <cfRule type="expression" dxfId="2328" priority="25">
      <formula>Q10&gt;0</formula>
    </cfRule>
    <cfRule type="expression" dxfId="2327" priority="26">
      <formula>Q10&lt;0</formula>
    </cfRule>
  </conditionalFormatting>
  <conditionalFormatting sqref="J25:J38">
    <cfRule type="expression" dxfId="2326" priority="23">
      <formula>J25&gt;0</formula>
    </cfRule>
    <cfRule type="expression" dxfId="2325" priority="24">
      <formula>J25&lt;0</formula>
    </cfRule>
  </conditionalFormatting>
  <conditionalFormatting sqref="K25:K38">
    <cfRule type="expression" dxfId="2324" priority="21">
      <formula>K25&gt;0</formula>
    </cfRule>
    <cfRule type="expression" dxfId="2323" priority="22">
      <formula>K25&lt;0</formula>
    </cfRule>
  </conditionalFormatting>
  <conditionalFormatting sqref="L25 L38">
    <cfRule type="expression" dxfId="2322" priority="19">
      <formula>L25&gt;0</formula>
    </cfRule>
    <cfRule type="expression" dxfId="2321" priority="20">
      <formula>L25&lt;0</formula>
    </cfRule>
  </conditionalFormatting>
  <conditionalFormatting sqref="F89:F110">
    <cfRule type="expression" dxfId="2320" priority="17">
      <formula>F89&gt;0</formula>
    </cfRule>
    <cfRule type="expression" dxfId="2319" priority="18">
      <formula>F89&lt;0</formula>
    </cfRule>
  </conditionalFormatting>
  <conditionalFormatting sqref="H89:H110">
    <cfRule type="expression" dxfId="2318" priority="15">
      <formula>H89&gt;0</formula>
    </cfRule>
    <cfRule type="expression" dxfId="2317" priority="16">
      <formula>H89&lt;0</formula>
    </cfRule>
  </conditionalFormatting>
  <conditionalFormatting sqref="J89:J102">
    <cfRule type="expression" dxfId="2316" priority="13">
      <formula>J89&gt;0</formula>
    </cfRule>
    <cfRule type="expression" dxfId="2315" priority="14">
      <formula>J89&lt;0</formula>
    </cfRule>
  </conditionalFormatting>
  <conditionalFormatting sqref="K89:K102">
    <cfRule type="expression" dxfId="2314" priority="11">
      <formula>K89&gt;0</formula>
    </cfRule>
    <cfRule type="expression" dxfId="2313" priority="12">
      <formula>K89&lt;0</formula>
    </cfRule>
  </conditionalFormatting>
  <conditionalFormatting sqref="L89:L102">
    <cfRule type="expression" dxfId="2312" priority="9">
      <formula>L89&gt;0</formula>
    </cfRule>
    <cfRule type="expression" dxfId="2311" priority="10">
      <formula>L89&lt;0</formula>
    </cfRule>
  </conditionalFormatting>
  <conditionalFormatting sqref="F29 F25:F26">
    <cfRule type="expression" dxfId="2310" priority="7">
      <formula>F25&gt;0</formula>
    </cfRule>
    <cfRule type="expression" dxfId="2309" priority="8">
      <formula>F25&lt;0</formula>
    </cfRule>
  </conditionalFormatting>
  <conditionalFormatting sqref="H29 H25:H27">
    <cfRule type="expression" dxfId="2308" priority="5">
      <formula>H25&gt;0</formula>
    </cfRule>
    <cfRule type="expression" dxfId="2307" priority="6">
      <formula>H25&lt;0</formula>
    </cfRule>
  </conditionalFormatting>
  <conditionalFormatting sqref="F27:F28">
    <cfRule type="expression" dxfId="2306" priority="3">
      <formula>F27&gt;0</formula>
    </cfRule>
    <cfRule type="expression" dxfId="2305" priority="4">
      <formula>F27&lt;0</formula>
    </cfRule>
  </conditionalFormatting>
  <conditionalFormatting sqref="H28">
    <cfRule type="expression" dxfId="2304" priority="1">
      <formula>H28&gt;0</formula>
    </cfRule>
    <cfRule type="expression" dxfId="230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72">
        <v>43451</v>
      </c>
      <c r="C2" s="4">
        <v>25</v>
      </c>
      <c r="D2" s="3">
        <v>137</v>
      </c>
      <c r="E2" s="3">
        <v>0</v>
      </c>
      <c r="F2" s="3">
        <f>C2*D2+E2</f>
        <v>3425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145.82990000000001</v>
      </c>
      <c r="R4" s="425">
        <v>9.1000000000000004E-3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3645.7475000000004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3425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220.7475000000004</v>
      </c>
      <c r="R7">
        <v>25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220.7475000000004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6.4451824817518363E-2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7.9215579246779983E-3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160.41289000000003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158.95459100000002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157.49629200000001</v>
      </c>
    </row>
    <row r="20" spans="1:16" x14ac:dyDescent="0.25">
      <c r="O20" s="81">
        <v>1.07</v>
      </c>
      <c r="P20" s="81">
        <f t="shared" si="0"/>
        <v>156.03799300000003</v>
      </c>
    </row>
    <row r="21" spans="1:16" x14ac:dyDescent="0.25">
      <c r="O21" s="81">
        <v>1.06</v>
      </c>
      <c r="P21" s="81">
        <f t="shared" si="0"/>
        <v>154.57969400000002</v>
      </c>
    </row>
    <row r="22" spans="1:16" x14ac:dyDescent="0.25">
      <c r="O22" s="81">
        <v>1.05</v>
      </c>
      <c r="P22" s="81">
        <f t="shared" si="0"/>
        <v>153.12139500000001</v>
      </c>
    </row>
    <row r="23" spans="1:16" x14ac:dyDescent="0.25">
      <c r="O23" s="81">
        <v>1.04</v>
      </c>
      <c r="P23" s="81">
        <f t="shared" si="0"/>
        <v>151.66309600000002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150.20479700000001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148.746498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147.28819900000002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145.82990000000001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144.371601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142.91330200000002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141.455003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139.99670399999999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138.53840500000001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137.080106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135.62180700000002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134.16350800000001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132.70520900000002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131.24691000000001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02" priority="35">
      <formula>F47&gt;0</formula>
    </cfRule>
    <cfRule type="expression" dxfId="2301" priority="36">
      <formula>F47&lt;0</formula>
    </cfRule>
  </conditionalFormatting>
  <conditionalFormatting sqref="Q7">
    <cfRule type="expression" dxfId="2300" priority="33">
      <formula>Q7&gt;0</formula>
    </cfRule>
    <cfRule type="expression" dxfId="2299" priority="34">
      <formula>Q7&lt;0</formula>
    </cfRule>
  </conditionalFormatting>
  <conditionalFormatting sqref="Q8">
    <cfRule type="expression" dxfId="2298" priority="31">
      <formula>Q8&gt;0</formula>
    </cfRule>
    <cfRule type="expression" dxfId="2297" priority="32">
      <formula>Q8&lt;0</formula>
    </cfRule>
  </conditionalFormatting>
  <conditionalFormatting sqref="F30:F46">
    <cfRule type="expression" dxfId="2296" priority="29">
      <formula>F30&gt;0</formula>
    </cfRule>
    <cfRule type="expression" dxfId="2295" priority="30">
      <formula>F30&lt;0</formula>
    </cfRule>
  </conditionalFormatting>
  <conditionalFormatting sqref="H30:H46">
    <cfRule type="expression" dxfId="2294" priority="27">
      <formula>H30&gt;0</formula>
    </cfRule>
    <cfRule type="expression" dxfId="2293" priority="28">
      <formula>H30&lt;0</formula>
    </cfRule>
  </conditionalFormatting>
  <conditionalFormatting sqref="Q10">
    <cfRule type="expression" dxfId="2292" priority="25">
      <formula>Q10&gt;0</formula>
    </cfRule>
    <cfRule type="expression" dxfId="2291" priority="26">
      <formula>Q10&lt;0</formula>
    </cfRule>
  </conditionalFormatting>
  <conditionalFormatting sqref="J25:J38">
    <cfRule type="expression" dxfId="2290" priority="23">
      <formula>J25&gt;0</formula>
    </cfRule>
    <cfRule type="expression" dxfId="2289" priority="24">
      <formula>J25&lt;0</formula>
    </cfRule>
  </conditionalFormatting>
  <conditionalFormatting sqref="K25:K38">
    <cfRule type="expression" dxfId="2288" priority="21">
      <formula>K25&gt;0</formula>
    </cfRule>
    <cfRule type="expression" dxfId="2287" priority="22">
      <formula>K25&lt;0</formula>
    </cfRule>
  </conditionalFormatting>
  <conditionalFormatting sqref="L25 L38">
    <cfRule type="expression" dxfId="2286" priority="19">
      <formula>L25&gt;0</formula>
    </cfRule>
    <cfRule type="expression" dxfId="2285" priority="20">
      <formula>L25&lt;0</formula>
    </cfRule>
  </conditionalFormatting>
  <conditionalFormatting sqref="F89:F110">
    <cfRule type="expression" dxfId="2284" priority="17">
      <formula>F89&gt;0</formula>
    </cfRule>
    <cfRule type="expression" dxfId="2283" priority="18">
      <formula>F89&lt;0</formula>
    </cfRule>
  </conditionalFormatting>
  <conditionalFormatting sqref="H89:H110">
    <cfRule type="expression" dxfId="2282" priority="15">
      <formula>H89&gt;0</formula>
    </cfRule>
    <cfRule type="expression" dxfId="2281" priority="16">
      <formula>H89&lt;0</formula>
    </cfRule>
  </conditionalFormatting>
  <conditionalFormatting sqref="J89:J102">
    <cfRule type="expression" dxfId="2280" priority="13">
      <formula>J89&gt;0</formula>
    </cfRule>
    <cfRule type="expression" dxfId="2279" priority="14">
      <formula>J89&lt;0</formula>
    </cfRule>
  </conditionalFormatting>
  <conditionalFormatting sqref="K89:K102">
    <cfRule type="expression" dxfId="2278" priority="11">
      <formula>K89&gt;0</formula>
    </cfRule>
    <cfRule type="expression" dxfId="2277" priority="12">
      <formula>K89&lt;0</formula>
    </cfRule>
  </conditionalFormatting>
  <conditionalFormatting sqref="L89:L102">
    <cfRule type="expression" dxfId="2276" priority="9">
      <formula>L89&gt;0</formula>
    </cfRule>
    <cfRule type="expression" dxfId="2275" priority="10">
      <formula>L89&lt;0</formula>
    </cfRule>
  </conditionalFormatting>
  <conditionalFormatting sqref="F29 F25:F26">
    <cfRule type="expression" dxfId="2274" priority="7">
      <formula>F25&gt;0</formula>
    </cfRule>
    <cfRule type="expression" dxfId="2273" priority="8">
      <formula>F25&lt;0</formula>
    </cfRule>
  </conditionalFormatting>
  <conditionalFormatting sqref="H29 H25:H27">
    <cfRule type="expression" dxfId="2272" priority="5">
      <formula>H25&gt;0</formula>
    </cfRule>
    <cfRule type="expression" dxfId="2271" priority="6">
      <formula>H25&lt;0</formula>
    </cfRule>
  </conditionalFormatting>
  <conditionalFormatting sqref="F27:F28">
    <cfRule type="expression" dxfId="2270" priority="3">
      <formula>F27&gt;0</formula>
    </cfRule>
    <cfRule type="expression" dxfId="2269" priority="4">
      <formula>F27&lt;0</formula>
    </cfRule>
  </conditionalFormatting>
  <conditionalFormatting sqref="H28">
    <cfRule type="expression" dxfId="2268" priority="1">
      <formula>H28&gt;0</formula>
    </cfRule>
    <cfRule type="expression" dxfId="226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143.27000000000001</v>
      </c>
      <c r="R4" s="425">
        <v>-1.9E-3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3581.7500000000005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-84.499999999999545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-84.499999999999545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-2.3048073644732232E-2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6.1422489006770428E-3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32.561363636363637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157.59700000000004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156.16430000000003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154.73160000000001</v>
      </c>
    </row>
    <row r="20" spans="1:16" x14ac:dyDescent="0.25">
      <c r="O20" s="81">
        <v>1.07</v>
      </c>
      <c r="P20" s="81">
        <f t="shared" si="0"/>
        <v>153.29890000000003</v>
      </c>
    </row>
    <row r="21" spans="1:16" x14ac:dyDescent="0.25">
      <c r="O21" s="81">
        <v>1.06</v>
      </c>
      <c r="P21" s="81">
        <f t="shared" si="0"/>
        <v>151.86620000000002</v>
      </c>
    </row>
    <row r="22" spans="1:16" x14ac:dyDescent="0.25">
      <c r="O22" s="81">
        <v>1.05</v>
      </c>
      <c r="P22" s="81">
        <f t="shared" si="0"/>
        <v>150.43350000000001</v>
      </c>
    </row>
    <row r="23" spans="1:16" x14ac:dyDescent="0.25">
      <c r="O23" s="81">
        <v>1.04</v>
      </c>
      <c r="P23" s="81">
        <f t="shared" si="0"/>
        <v>149.00080000000003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147.56810000000002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146.1354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144.70270000000002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143.27000000000001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141.8373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140.40460000000002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138.97190000000001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137.53919999999999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136.10650000000001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134.6738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133.24110000000002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131.80840000000001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130.37570000000002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128.94300000000001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66" priority="43">
      <formula>F54&gt;0</formula>
    </cfRule>
    <cfRule type="expression" dxfId="2265" priority="44">
      <formula>F54&lt;0</formula>
    </cfRule>
  </conditionalFormatting>
  <conditionalFormatting sqref="Q7">
    <cfRule type="expression" dxfId="2264" priority="41">
      <formula>Q7&gt;0</formula>
    </cfRule>
    <cfRule type="expression" dxfId="2263" priority="42">
      <formula>Q7&lt;0</formula>
    </cfRule>
  </conditionalFormatting>
  <conditionalFormatting sqref="Q8">
    <cfRule type="expression" dxfId="2262" priority="39">
      <formula>Q8&gt;0</formula>
    </cfRule>
    <cfRule type="expression" dxfId="2261" priority="40">
      <formula>Q8&lt;0</formula>
    </cfRule>
  </conditionalFormatting>
  <conditionalFormatting sqref="F33:F36 F38:F53">
    <cfRule type="expression" dxfId="2260" priority="37">
      <formula>F33&gt;0</formula>
    </cfRule>
    <cfRule type="expression" dxfId="2259" priority="38">
      <formula>F33&lt;0</formula>
    </cfRule>
  </conditionalFormatting>
  <conditionalFormatting sqref="H33:H36 H38:H53">
    <cfRule type="expression" dxfId="2258" priority="35">
      <formula>H33&gt;0</formula>
    </cfRule>
    <cfRule type="expression" dxfId="2257" priority="36">
      <formula>H33&lt;0</formula>
    </cfRule>
  </conditionalFormatting>
  <conditionalFormatting sqref="Q10">
    <cfRule type="expression" dxfId="2256" priority="33">
      <formula>Q10&gt;0</formula>
    </cfRule>
    <cfRule type="expression" dxfId="2255" priority="34">
      <formula>Q10&lt;0</formula>
    </cfRule>
  </conditionalFormatting>
  <conditionalFormatting sqref="J25:J37">
    <cfRule type="expression" dxfId="2254" priority="31">
      <formula>J25&gt;0</formula>
    </cfRule>
    <cfRule type="expression" dxfId="2253" priority="32">
      <formula>J25&lt;0</formula>
    </cfRule>
  </conditionalFormatting>
  <conditionalFormatting sqref="K25:K38">
    <cfRule type="expression" dxfId="2252" priority="29">
      <formula>K25&gt;0</formula>
    </cfRule>
    <cfRule type="expression" dxfId="2251" priority="30">
      <formula>K25&lt;0</formula>
    </cfRule>
  </conditionalFormatting>
  <conditionalFormatting sqref="L25">
    <cfRule type="expression" dxfId="2250" priority="27">
      <formula>L25&gt;0</formula>
    </cfRule>
    <cfRule type="expression" dxfId="2249" priority="28">
      <formula>L25&lt;0</formula>
    </cfRule>
  </conditionalFormatting>
  <conditionalFormatting sqref="F89:F110">
    <cfRule type="expression" dxfId="2248" priority="25">
      <formula>F89&gt;0</formula>
    </cfRule>
    <cfRule type="expression" dxfId="2247" priority="26">
      <formula>F89&lt;0</formula>
    </cfRule>
  </conditionalFormatting>
  <conditionalFormatting sqref="H89:H110">
    <cfRule type="expression" dxfId="2246" priority="23">
      <formula>H89&gt;0</formula>
    </cfRule>
    <cfRule type="expression" dxfId="2245" priority="24">
      <formula>H89&lt;0</formula>
    </cfRule>
  </conditionalFormatting>
  <conditionalFormatting sqref="J89:J102">
    <cfRule type="expression" dxfId="2244" priority="21">
      <formula>J89&gt;0</formula>
    </cfRule>
    <cfRule type="expression" dxfId="2243" priority="22">
      <formula>J89&lt;0</formula>
    </cfRule>
  </conditionalFormatting>
  <conditionalFormatting sqref="K89:K102">
    <cfRule type="expression" dxfId="2242" priority="19">
      <formula>K89&gt;0</formula>
    </cfRule>
    <cfRule type="expression" dxfId="2241" priority="20">
      <formula>K89&lt;0</formula>
    </cfRule>
  </conditionalFormatting>
  <conditionalFormatting sqref="L89:L102">
    <cfRule type="expression" dxfId="2240" priority="17">
      <formula>L89&gt;0</formula>
    </cfRule>
    <cfRule type="expression" dxfId="2239" priority="18">
      <formula>L89&lt;0</formula>
    </cfRule>
  </conditionalFormatting>
  <conditionalFormatting sqref="F29:F32">
    <cfRule type="expression" dxfId="2238" priority="15">
      <formula>F29&gt;0</formula>
    </cfRule>
    <cfRule type="expression" dxfId="2237" priority="16">
      <formula>F29&lt;0</formula>
    </cfRule>
  </conditionalFormatting>
  <conditionalFormatting sqref="H29:H32">
    <cfRule type="expression" dxfId="2236" priority="13">
      <formula>H29&gt;0</formula>
    </cfRule>
    <cfRule type="expression" dxfId="2235" priority="14">
      <formula>H29&lt;0</formula>
    </cfRule>
  </conditionalFormatting>
  <conditionalFormatting sqref="F25:F28">
    <cfRule type="expression" dxfId="2234" priority="11">
      <formula>F25&gt;0</formula>
    </cfRule>
    <cfRule type="expression" dxfId="2233" priority="12">
      <formula>F25&lt;0</formula>
    </cfRule>
  </conditionalFormatting>
  <conditionalFormatting sqref="H25:H28">
    <cfRule type="expression" dxfId="2232" priority="9">
      <formula>H25&gt;0</formula>
    </cfRule>
    <cfRule type="expression" dxfId="2231" priority="10">
      <formula>H25&lt;0</formula>
    </cfRule>
  </conditionalFormatting>
  <conditionalFormatting sqref="F37">
    <cfRule type="expression" dxfId="2230" priority="7">
      <formula>F37&gt;0</formula>
    </cfRule>
    <cfRule type="expression" dxfId="2229" priority="8">
      <formula>F37&lt;0</formula>
    </cfRule>
  </conditionalFormatting>
  <conditionalFormatting sqref="H37">
    <cfRule type="expression" dxfId="2228" priority="5">
      <formula>H37&gt;0</formula>
    </cfRule>
    <cfRule type="expression" dxfId="2227" priority="6">
      <formula>H37&lt;0</formula>
    </cfRule>
  </conditionalFormatting>
  <conditionalFormatting sqref="J49">
    <cfRule type="expression" dxfId="2226" priority="3">
      <formula>J49&gt;0</formula>
    </cfRule>
    <cfRule type="expression" dxfId="2225" priority="4">
      <formula>J49&lt;0</formula>
    </cfRule>
  </conditionalFormatting>
  <conditionalFormatting sqref="J38:J48">
    <cfRule type="expression" dxfId="2224" priority="1">
      <formula>J38&gt;0</formula>
    </cfRule>
    <cfRule type="expression" dxfId="222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1279</v>
      </c>
    </row>
    <row r="3" spans="1:21" x14ac:dyDescent="0.25">
      <c r="A3" s="22" t="s">
        <v>71</v>
      </c>
      <c r="B3" s="404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129.2099</v>
      </c>
      <c r="R4" s="425">
        <v>6.7999999999999996E-3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6460.4949999999999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164.42500000000018</v>
      </c>
      <c r="R7" s="29">
        <v>43500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164.42500000000018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2.6115497445231738E-2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8.9404914019746169E-3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142.13089000000002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140.83879100000001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139.54669200000001</v>
      </c>
    </row>
    <row r="20" spans="1:16" x14ac:dyDescent="0.25">
      <c r="O20" s="81">
        <v>1.07</v>
      </c>
      <c r="P20" s="81">
        <f t="shared" si="0"/>
        <v>138.254593</v>
      </c>
    </row>
    <row r="21" spans="1:16" x14ac:dyDescent="0.25">
      <c r="O21" s="81">
        <v>1.06</v>
      </c>
      <c r="P21" s="81">
        <f t="shared" si="0"/>
        <v>136.96249400000002</v>
      </c>
    </row>
    <row r="22" spans="1:16" x14ac:dyDescent="0.25">
      <c r="O22" s="81">
        <v>1.05</v>
      </c>
      <c r="P22" s="81">
        <f t="shared" si="0"/>
        <v>135.67039500000001</v>
      </c>
    </row>
    <row r="23" spans="1:16" x14ac:dyDescent="0.25">
      <c r="O23" s="81">
        <v>1.04</v>
      </c>
      <c r="P23" s="81">
        <f t="shared" si="0"/>
        <v>134.37829600000001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133.086197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131.79409800000002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130.50199900000001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129.2099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127.917801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126.625702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125.333603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124.041504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122.749405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121.457306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120.16520700000001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118.87310800000002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117.58100900000001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116.28891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2" priority="35">
      <formula>F47&gt;0</formula>
    </cfRule>
    <cfRule type="expression" dxfId="2221" priority="36">
      <formula>F47&lt;0</formula>
    </cfRule>
  </conditionalFormatting>
  <conditionalFormatting sqref="Q7">
    <cfRule type="expression" dxfId="2220" priority="33">
      <formula>Q7&gt;0</formula>
    </cfRule>
    <cfRule type="expression" dxfId="2219" priority="34">
      <formula>Q7&lt;0</formula>
    </cfRule>
  </conditionalFormatting>
  <conditionalFormatting sqref="Q8">
    <cfRule type="expression" dxfId="2218" priority="31">
      <formula>Q8&gt;0</formula>
    </cfRule>
    <cfRule type="expression" dxfId="2217" priority="32">
      <formula>Q8&lt;0</formula>
    </cfRule>
  </conditionalFormatting>
  <conditionalFormatting sqref="F30:F46">
    <cfRule type="expression" dxfId="2216" priority="29">
      <formula>F30&gt;0</formula>
    </cfRule>
    <cfRule type="expression" dxfId="2215" priority="30">
      <formula>F30&lt;0</formula>
    </cfRule>
  </conditionalFormatting>
  <conditionalFormatting sqref="H30:H46">
    <cfRule type="expression" dxfId="2214" priority="27">
      <formula>H30&gt;0</formula>
    </cfRule>
    <cfRule type="expression" dxfId="2213" priority="28">
      <formula>H30&lt;0</formula>
    </cfRule>
  </conditionalFormatting>
  <conditionalFormatting sqref="Q10">
    <cfRule type="expression" dxfId="2212" priority="25">
      <formula>Q10&gt;0</formula>
    </cfRule>
    <cfRule type="expression" dxfId="2211" priority="26">
      <formula>Q10&lt;0</formula>
    </cfRule>
  </conditionalFormatting>
  <conditionalFormatting sqref="J25:J38">
    <cfRule type="expression" dxfId="2210" priority="23">
      <formula>J25&gt;0</formula>
    </cfRule>
    <cfRule type="expression" dxfId="2209" priority="24">
      <formula>J25&lt;0</formula>
    </cfRule>
  </conditionalFormatting>
  <conditionalFormatting sqref="K25:K38">
    <cfRule type="expression" dxfId="2208" priority="21">
      <formula>K25&gt;0</formula>
    </cfRule>
    <cfRule type="expression" dxfId="2207" priority="22">
      <formula>K25&lt;0</formula>
    </cfRule>
  </conditionalFormatting>
  <conditionalFormatting sqref="L25 L38">
    <cfRule type="expression" dxfId="2206" priority="19">
      <formula>L25&gt;0</formula>
    </cfRule>
    <cfRule type="expression" dxfId="2205" priority="20">
      <formula>L25&lt;0</formula>
    </cfRule>
  </conditionalFormatting>
  <conditionalFormatting sqref="F89:F110">
    <cfRule type="expression" dxfId="2204" priority="17">
      <formula>F89&gt;0</formula>
    </cfRule>
    <cfRule type="expression" dxfId="2203" priority="18">
      <formula>F89&lt;0</formula>
    </cfRule>
  </conditionalFormatting>
  <conditionalFormatting sqref="H89:H110">
    <cfRule type="expression" dxfId="2202" priority="15">
      <formula>H89&gt;0</formula>
    </cfRule>
    <cfRule type="expression" dxfId="2201" priority="16">
      <formula>H89&lt;0</formula>
    </cfRule>
  </conditionalFormatting>
  <conditionalFormatting sqref="J89:J102">
    <cfRule type="expression" dxfId="2200" priority="13">
      <formula>J89&gt;0</formula>
    </cfRule>
    <cfRule type="expression" dxfId="2199" priority="14">
      <formula>J89&lt;0</formula>
    </cfRule>
  </conditionalFormatting>
  <conditionalFormatting sqref="K89:K102">
    <cfRule type="expression" dxfId="2198" priority="11">
      <formula>K89&gt;0</formula>
    </cfRule>
    <cfRule type="expression" dxfId="2197" priority="12">
      <formula>K89&lt;0</formula>
    </cfRule>
  </conditionalFormatting>
  <conditionalFormatting sqref="L89:L102">
    <cfRule type="expression" dxfId="2196" priority="9">
      <formula>L89&gt;0</formula>
    </cfRule>
    <cfRule type="expression" dxfId="2195" priority="10">
      <formula>L89&lt;0</formula>
    </cfRule>
  </conditionalFormatting>
  <conditionalFormatting sqref="F29 F25:F27">
    <cfRule type="expression" dxfId="2194" priority="7">
      <formula>F25&gt;0</formula>
    </cfRule>
    <cfRule type="expression" dxfId="2193" priority="8">
      <formula>F25&lt;0</formula>
    </cfRule>
  </conditionalFormatting>
  <conditionalFormatting sqref="H29 H25:H27">
    <cfRule type="expression" dxfId="2192" priority="5">
      <formula>H25&gt;0</formula>
    </cfRule>
    <cfRule type="expression" dxfId="2191" priority="6">
      <formula>H25&lt;0</formula>
    </cfRule>
  </conditionalFormatting>
  <conditionalFormatting sqref="F28">
    <cfRule type="expression" dxfId="2190" priority="3">
      <formula>F28&gt;0</formula>
    </cfRule>
    <cfRule type="expression" dxfId="2189" priority="4">
      <formula>F28&lt;0</formula>
    </cfRule>
  </conditionalFormatting>
  <conditionalFormatting sqref="H28">
    <cfRule type="expression" dxfId="2188" priority="1">
      <formula>H28&gt;0</formula>
    </cfRule>
    <cfRule type="expression" dxfId="218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1329</v>
      </c>
      <c r="C2" s="4">
        <v>200</v>
      </c>
      <c r="D2" s="3">
        <v>12.68</v>
      </c>
      <c r="E2" s="3">
        <v>0</v>
      </c>
      <c r="F2" s="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200</v>
      </c>
      <c r="T2" s="1"/>
      <c r="U2" t="s">
        <v>1335</v>
      </c>
    </row>
    <row r="3" spans="1:21" x14ac:dyDescent="0.25">
      <c r="A3" s="22" t="s">
        <v>71</v>
      </c>
      <c r="B3" s="498" t="s">
        <v>1334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11.927800000000001</v>
      </c>
      <c r="T3" s="1"/>
      <c r="U3" t="s">
        <v>1336</v>
      </c>
    </row>
    <row r="4" spans="1:21" x14ac:dyDescent="0.25">
      <c r="B4" s="404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13.33</v>
      </c>
      <c r="R4" s="425">
        <v>6.0000000000000001E-3</v>
      </c>
      <c r="T4" s="694"/>
      <c r="U4" s="30" t="s">
        <v>1338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2666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2385.5600000000004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280.4399999999996</v>
      </c>
      <c r="R7" s="29">
        <v>43487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280.4399999999996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0.1175573031070271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1.8754688672168042E-2</v>
      </c>
      <c r="R11">
        <f>0.25/4</f>
        <v>6.25E-2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Q4/R13</f>
        <v>9.8740740740740733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14.663000000000002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400</v>
      </c>
      <c r="I18" s="18"/>
      <c r="J18" s="18"/>
      <c r="K18" s="18">
        <f>SUM(K2:K8)</f>
        <v>4479.9399999999996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14.529700000000002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4342</v>
      </c>
      <c r="G19" s="279"/>
      <c r="H19" s="279">
        <f>SumByColor($A$19,H2:H17)</f>
        <v>400</v>
      </c>
      <c r="I19" s="279"/>
      <c r="J19" s="279"/>
      <c r="K19" s="280">
        <f>SumByColor($A$19,K2:K17)</f>
        <v>4480</v>
      </c>
      <c r="L19" s="279"/>
      <c r="M19" s="280">
        <f>SumByColor($A$19,M2:M17)</f>
        <v>12</v>
      </c>
      <c r="O19" s="81">
        <v>1.08</v>
      </c>
      <c r="P19" s="81">
        <f t="shared" si="0"/>
        <v>14.396400000000002</v>
      </c>
    </row>
    <row r="20" spans="1:16" x14ac:dyDescent="0.25">
      <c r="O20" s="81">
        <v>1.07</v>
      </c>
      <c r="P20" s="81">
        <f t="shared" si="0"/>
        <v>14.263100000000001</v>
      </c>
    </row>
    <row r="21" spans="1:16" x14ac:dyDescent="0.25">
      <c r="O21" s="81">
        <v>1.06</v>
      </c>
      <c r="P21" s="81">
        <f t="shared" si="0"/>
        <v>14.129800000000001</v>
      </c>
    </row>
    <row r="22" spans="1:16" x14ac:dyDescent="0.25">
      <c r="O22" s="81">
        <v>1.05</v>
      </c>
      <c r="P22" s="81">
        <f t="shared" si="0"/>
        <v>13.996500000000001</v>
      </c>
    </row>
    <row r="23" spans="1:16" x14ac:dyDescent="0.25">
      <c r="O23" s="81">
        <v>1.04</v>
      </c>
      <c r="P23" s="81">
        <f t="shared" si="0"/>
        <v>13.863200000000001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13.729900000000001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13.5966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13.4633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13.33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13.1967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13.0634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12.930099999999999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12.796799999999999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12.663499999999999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12.530199999999999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12.3969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12.2636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12.1303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11.997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1337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86" priority="47">
      <formula>F54&gt;0</formula>
    </cfRule>
    <cfRule type="expression" dxfId="2185" priority="48">
      <formula>F54&lt;0</formula>
    </cfRule>
  </conditionalFormatting>
  <conditionalFormatting sqref="Q7">
    <cfRule type="expression" dxfId="2184" priority="45">
      <formula>Q7&gt;0</formula>
    </cfRule>
    <cfRule type="expression" dxfId="2183" priority="46">
      <formula>Q7&lt;0</formula>
    </cfRule>
  </conditionalFormatting>
  <conditionalFormatting sqref="Q8">
    <cfRule type="expression" dxfId="2182" priority="43">
      <formula>Q8&gt;0</formula>
    </cfRule>
    <cfRule type="expression" dxfId="2181" priority="44">
      <formula>Q8&lt;0</formula>
    </cfRule>
  </conditionalFormatting>
  <conditionalFormatting sqref="F33:F36 F38:F53">
    <cfRule type="expression" dxfId="2180" priority="41">
      <formula>F33&gt;0</formula>
    </cfRule>
    <cfRule type="expression" dxfId="2179" priority="42">
      <formula>F33&lt;0</formula>
    </cfRule>
  </conditionalFormatting>
  <conditionalFormatting sqref="H33:H36 H38:H53">
    <cfRule type="expression" dxfId="2178" priority="39">
      <formula>H33&gt;0</formula>
    </cfRule>
    <cfRule type="expression" dxfId="2177" priority="40">
      <formula>H33&lt;0</formula>
    </cfRule>
  </conditionalFormatting>
  <conditionalFormatting sqref="Q10">
    <cfRule type="expression" dxfId="2176" priority="37">
      <formula>Q10&gt;0</formula>
    </cfRule>
    <cfRule type="expression" dxfId="2175" priority="38">
      <formula>Q10&lt;0</formula>
    </cfRule>
  </conditionalFormatting>
  <conditionalFormatting sqref="J25:J37">
    <cfRule type="expression" dxfId="2174" priority="35">
      <formula>J25&gt;0</formula>
    </cfRule>
    <cfRule type="expression" dxfId="2173" priority="36">
      <formula>J25&lt;0</formula>
    </cfRule>
  </conditionalFormatting>
  <conditionalFormatting sqref="K25:K38">
    <cfRule type="expression" dxfId="2172" priority="33">
      <formula>K25&gt;0</formula>
    </cfRule>
    <cfRule type="expression" dxfId="2171" priority="34">
      <formula>K25&lt;0</formula>
    </cfRule>
  </conditionalFormatting>
  <conditionalFormatting sqref="L25">
    <cfRule type="expression" dxfId="2170" priority="31">
      <formula>L25&gt;0</formula>
    </cfRule>
    <cfRule type="expression" dxfId="2169" priority="32">
      <formula>L25&lt;0</formula>
    </cfRule>
  </conditionalFormatting>
  <conditionalFormatting sqref="F89:F110">
    <cfRule type="expression" dxfId="2168" priority="29">
      <formula>F89&gt;0</formula>
    </cfRule>
    <cfRule type="expression" dxfId="2167" priority="30">
      <formula>F89&lt;0</formula>
    </cfRule>
  </conditionalFormatting>
  <conditionalFormatting sqref="H89:H110">
    <cfRule type="expression" dxfId="2166" priority="27">
      <formula>H89&gt;0</formula>
    </cfRule>
    <cfRule type="expression" dxfId="2165" priority="28">
      <formula>H89&lt;0</formula>
    </cfRule>
  </conditionalFormatting>
  <conditionalFormatting sqref="J89:J102">
    <cfRule type="expression" dxfId="2164" priority="25">
      <formula>J89&gt;0</formula>
    </cfRule>
    <cfRule type="expression" dxfId="2163" priority="26">
      <formula>J89&lt;0</formula>
    </cfRule>
  </conditionalFormatting>
  <conditionalFormatting sqref="K89:K102">
    <cfRule type="expression" dxfId="2162" priority="23">
      <formula>K89&gt;0</formula>
    </cfRule>
    <cfRule type="expression" dxfId="2161" priority="24">
      <formula>K89&lt;0</formula>
    </cfRule>
  </conditionalFormatting>
  <conditionalFormatting sqref="L89:L102">
    <cfRule type="expression" dxfId="2160" priority="21">
      <formula>L89&gt;0</formula>
    </cfRule>
    <cfRule type="expression" dxfId="2159" priority="22">
      <formula>L89&lt;0</formula>
    </cfRule>
  </conditionalFormatting>
  <conditionalFormatting sqref="F30:F32">
    <cfRule type="expression" dxfId="2158" priority="19">
      <formula>F30&gt;0</formula>
    </cfRule>
    <cfRule type="expression" dxfId="2157" priority="20">
      <formula>F30&lt;0</formula>
    </cfRule>
  </conditionalFormatting>
  <conditionalFormatting sqref="H30:H32">
    <cfRule type="expression" dxfId="2156" priority="17">
      <formula>H30&gt;0</formula>
    </cfRule>
    <cfRule type="expression" dxfId="2155" priority="18">
      <formula>H30&lt;0</formula>
    </cfRule>
  </conditionalFormatting>
  <conditionalFormatting sqref="F25:F27">
    <cfRule type="expression" dxfId="2154" priority="15">
      <formula>F25&gt;0</formula>
    </cfRule>
    <cfRule type="expression" dxfId="2153" priority="16">
      <formula>F25&lt;0</formula>
    </cfRule>
  </conditionalFormatting>
  <conditionalFormatting sqref="H25:H27">
    <cfRule type="expression" dxfId="2152" priority="13">
      <formula>H25&gt;0</formula>
    </cfRule>
    <cfRule type="expression" dxfId="2151" priority="14">
      <formula>H25&lt;0</formula>
    </cfRule>
  </conditionalFormatting>
  <conditionalFormatting sqref="F37">
    <cfRule type="expression" dxfId="2150" priority="11">
      <formula>F37&gt;0</formula>
    </cfRule>
    <cfRule type="expression" dxfId="2149" priority="12">
      <formula>F37&lt;0</formula>
    </cfRule>
  </conditionalFormatting>
  <conditionalFormatting sqref="H37">
    <cfRule type="expression" dxfId="2148" priority="9">
      <formula>H37&gt;0</formula>
    </cfRule>
    <cfRule type="expression" dxfId="2147" priority="10">
      <formula>H37&lt;0</formula>
    </cfRule>
  </conditionalFormatting>
  <conditionalFormatting sqref="J49">
    <cfRule type="expression" dxfId="2146" priority="7">
      <formula>J49&gt;0</formula>
    </cfRule>
    <cfRule type="expression" dxfId="2145" priority="8">
      <formula>J49&lt;0</formula>
    </cfRule>
  </conditionalFormatting>
  <conditionalFormatting sqref="J38:J48">
    <cfRule type="expression" dxfId="2144" priority="5">
      <formula>J38&gt;0</formula>
    </cfRule>
    <cfRule type="expression" dxfId="2143" priority="6">
      <formula>J38&lt;0</formula>
    </cfRule>
  </conditionalFormatting>
  <conditionalFormatting sqref="F28:F29">
    <cfRule type="expression" dxfId="2142" priority="3">
      <formula>F28&gt;0</formula>
    </cfRule>
    <cfRule type="expression" dxfId="2141" priority="4">
      <formula>F28&lt;0</formula>
    </cfRule>
  </conditionalFormatting>
  <conditionalFormatting sqref="H28:H29">
    <cfRule type="expression" dxfId="2140" priority="1">
      <formula>H28&gt;0</formula>
    </cfRule>
    <cfRule type="expression" dxfId="213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51.63</v>
      </c>
      <c r="T3" s="1"/>
      <c r="U3" s="22" t="s">
        <v>1051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51.63</v>
      </c>
      <c r="R4" s="425">
        <v>4.1999999999999997E-3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2.9052876234747237E-2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56.793000000000006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56.276700000000005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55.760400000000004</v>
      </c>
    </row>
    <row r="20" spans="1:21" x14ac:dyDescent="0.25">
      <c r="O20" s="81">
        <v>1.07</v>
      </c>
      <c r="P20" s="81">
        <f t="shared" si="0"/>
        <v>55.244100000000003</v>
      </c>
    </row>
    <row r="21" spans="1:21" x14ac:dyDescent="0.25">
      <c r="O21" s="81">
        <v>1.06</v>
      </c>
      <c r="P21" s="81">
        <f t="shared" si="0"/>
        <v>54.727800000000002</v>
      </c>
    </row>
    <row r="22" spans="1:21" x14ac:dyDescent="0.25">
      <c r="O22" s="81">
        <v>1.05</v>
      </c>
      <c r="P22" s="81">
        <f t="shared" si="0"/>
        <v>54.211500000000008</v>
      </c>
    </row>
    <row r="23" spans="1:21" x14ac:dyDescent="0.25">
      <c r="O23" s="81">
        <v>1.04</v>
      </c>
      <c r="P23" s="81">
        <f t="shared" si="0"/>
        <v>53.695200000000007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53.178900000000006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52.662600000000005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52.146300000000004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51.63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51.113700000000001</v>
      </c>
      <c r="U28" t="s">
        <v>1049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50.5974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50.081099999999999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49.564799999999998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49.048499999999997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48.532200000000003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48.015900000000002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47.499600000000001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46.983300000000007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46.467000000000006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38" priority="35">
      <formula>F47&gt;0</formula>
    </cfRule>
    <cfRule type="expression" dxfId="2137" priority="36">
      <formula>F47&lt;0</formula>
    </cfRule>
  </conditionalFormatting>
  <conditionalFormatting sqref="Q7">
    <cfRule type="expression" dxfId="2136" priority="33">
      <formula>Q7&gt;0</formula>
    </cfRule>
    <cfRule type="expression" dxfId="2135" priority="34">
      <formula>Q7&lt;0</formula>
    </cfRule>
  </conditionalFormatting>
  <conditionalFormatting sqref="Q8">
    <cfRule type="expression" dxfId="2134" priority="31">
      <formula>Q8&gt;0</formula>
    </cfRule>
    <cfRule type="expression" dxfId="2133" priority="32">
      <formula>Q8&lt;0</formula>
    </cfRule>
  </conditionalFormatting>
  <conditionalFormatting sqref="F30:F46">
    <cfRule type="expression" dxfId="2132" priority="29">
      <formula>F30&gt;0</formula>
    </cfRule>
    <cfRule type="expression" dxfId="2131" priority="30">
      <formula>F30&lt;0</formula>
    </cfRule>
  </conditionalFormatting>
  <conditionalFormatting sqref="H30:H46">
    <cfRule type="expression" dxfId="2130" priority="27">
      <formula>H30&gt;0</formula>
    </cfRule>
    <cfRule type="expression" dxfId="2129" priority="28">
      <formula>H30&lt;0</formula>
    </cfRule>
  </conditionalFormatting>
  <conditionalFormatting sqref="Q10">
    <cfRule type="expression" dxfId="2128" priority="25">
      <formula>Q10&gt;0</formula>
    </cfRule>
    <cfRule type="expression" dxfId="2127" priority="26">
      <formula>Q10&lt;0</formula>
    </cfRule>
  </conditionalFormatting>
  <conditionalFormatting sqref="J25:J38">
    <cfRule type="expression" dxfId="2126" priority="23">
      <formula>J25&gt;0</formula>
    </cfRule>
    <cfRule type="expression" dxfId="2125" priority="24">
      <formula>J25&lt;0</formula>
    </cfRule>
  </conditionalFormatting>
  <conditionalFormatting sqref="K25:K38">
    <cfRule type="expression" dxfId="2124" priority="21">
      <formula>K25&gt;0</formula>
    </cfRule>
    <cfRule type="expression" dxfId="2123" priority="22">
      <formula>K25&lt;0</formula>
    </cfRule>
  </conditionalFormatting>
  <conditionalFormatting sqref="L25 L38">
    <cfRule type="expression" dxfId="2122" priority="19">
      <formula>L25&gt;0</formula>
    </cfRule>
    <cfRule type="expression" dxfId="2121" priority="20">
      <formula>L25&lt;0</formula>
    </cfRule>
  </conditionalFormatting>
  <conditionalFormatting sqref="F89:F110">
    <cfRule type="expression" dxfId="2120" priority="17">
      <formula>F89&gt;0</formula>
    </cfRule>
    <cfRule type="expression" dxfId="2119" priority="18">
      <formula>F89&lt;0</formula>
    </cfRule>
  </conditionalFormatting>
  <conditionalFormatting sqref="H89:H110">
    <cfRule type="expression" dxfId="2118" priority="15">
      <formula>H89&gt;0</formula>
    </cfRule>
    <cfRule type="expression" dxfId="2117" priority="16">
      <formula>H89&lt;0</formula>
    </cfRule>
  </conditionalFormatting>
  <conditionalFormatting sqref="J89:J102">
    <cfRule type="expression" dxfId="2116" priority="13">
      <formula>J89&gt;0</formula>
    </cfRule>
    <cfRule type="expression" dxfId="2115" priority="14">
      <formula>J89&lt;0</formula>
    </cfRule>
  </conditionalFormatting>
  <conditionalFormatting sqref="K89:K102">
    <cfRule type="expression" dxfId="2114" priority="11">
      <formula>K89&gt;0</formula>
    </cfRule>
    <cfRule type="expression" dxfId="2113" priority="12">
      <formula>K89&lt;0</formula>
    </cfRule>
  </conditionalFormatting>
  <conditionalFormatting sqref="L89:L102">
    <cfRule type="expression" dxfId="2112" priority="9">
      <formula>L89&gt;0</formula>
    </cfRule>
    <cfRule type="expression" dxfId="2111" priority="10">
      <formula>L89&lt;0</formula>
    </cfRule>
  </conditionalFormatting>
  <conditionalFormatting sqref="F25 F29">
    <cfRule type="expression" dxfId="2110" priority="7">
      <formula>F25&gt;0</formula>
    </cfRule>
    <cfRule type="expression" dxfId="2109" priority="8">
      <formula>F25&lt;0</formula>
    </cfRule>
  </conditionalFormatting>
  <conditionalFormatting sqref="H29 H25:H27">
    <cfRule type="expression" dxfId="2108" priority="5">
      <formula>H25&gt;0</formula>
    </cfRule>
    <cfRule type="expression" dxfId="2107" priority="6">
      <formula>H25&lt;0</formula>
    </cfRule>
  </conditionalFormatting>
  <conditionalFormatting sqref="F26:F28">
    <cfRule type="expression" dxfId="2106" priority="3">
      <formula>F26&gt;0</formula>
    </cfRule>
    <cfRule type="expression" dxfId="2105" priority="4">
      <formula>F26&lt;0</formula>
    </cfRule>
  </conditionalFormatting>
  <conditionalFormatting sqref="H28">
    <cfRule type="expression" dxfId="2104" priority="1">
      <formula>H28&gt;0</formula>
    </cfRule>
    <cfRule type="expression" dxfId="2103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28.43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28.43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1113</v>
      </c>
      <c r="U7" t="s">
        <v>1114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1234</v>
      </c>
      <c r="U8" t="s">
        <v>1247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1.969750263805839E-2</v>
      </c>
      <c r="R11">
        <v>0.14000000000000001</v>
      </c>
      <c r="T11" s="734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1287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13.701204819277107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4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31.273000000000003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30.988700000000001</v>
      </c>
      <c r="Q24" s="2"/>
      <c r="T24" s="734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30.704400000000003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30.420100000000001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30.1358</v>
      </c>
      <c r="Q27" s="2"/>
      <c r="T27" s="735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29.851500000000001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29.5672</v>
      </c>
      <c r="Q29" s="2"/>
      <c r="T29" s="735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29.282900000000001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28.9986</v>
      </c>
      <c r="Q31" s="2"/>
      <c r="T31" s="735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28.714300000000001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28.43</v>
      </c>
      <c r="Q33" s="2"/>
      <c r="T33" s="734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28.145699999999998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27.8614</v>
      </c>
      <c r="Q35" s="2"/>
      <c r="T35" s="734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27.577099999999998</v>
      </c>
      <c r="T36" s="734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27.2928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27.008499999999998</v>
      </c>
      <c r="T38" s="734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26.7242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26.439900000000002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26.1556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25.871300000000002</v>
      </c>
      <c r="T42" s="734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25.587</v>
      </c>
      <c r="T43" s="734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1107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1054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1056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1058</v>
      </c>
      <c r="W51" s="134"/>
      <c r="AA51" s="2"/>
      <c r="AD51" s="2"/>
      <c r="AG51" s="2"/>
      <c r="AI51" s="2"/>
    </row>
    <row r="52" spans="1:39" x14ac:dyDescent="0.25">
      <c r="A52" s="886" t="s">
        <v>1285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1069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1123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1108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1109</v>
      </c>
      <c r="AA61" s="2"/>
      <c r="AD61" s="2"/>
      <c r="AG61" s="2"/>
      <c r="AI61" s="2"/>
    </row>
    <row r="62" spans="1:39" x14ac:dyDescent="0.25">
      <c r="U62" t="s">
        <v>1110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1120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1121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1195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1218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1268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1153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1288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1099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102" priority="127">
      <formula>F141&gt;0</formula>
    </cfRule>
    <cfRule type="expression" dxfId="2101" priority="128">
      <formula>F141&lt;0</formula>
    </cfRule>
  </conditionalFormatting>
  <conditionalFormatting sqref="F198:F211 F214:F258 F261:F262">
    <cfRule type="expression" dxfId="2100" priority="123">
      <formula>F198&gt;0</formula>
    </cfRule>
    <cfRule type="expression" dxfId="2099" priority="124">
      <formula>F198&lt;0</formula>
    </cfRule>
  </conditionalFormatting>
  <conditionalFormatting sqref="F198:F211 F214:F258 F261:F262">
    <cfRule type="expression" dxfId="2098" priority="125">
      <formula>F198&gt;0</formula>
    </cfRule>
    <cfRule type="expression" dxfId="2097" priority="126">
      <formula>F198&lt;0</formula>
    </cfRule>
  </conditionalFormatting>
  <conditionalFormatting sqref="H193:H211 H214:H258 H261:H262">
    <cfRule type="expression" dxfId="2096" priority="121">
      <formula>H193&gt;0</formula>
    </cfRule>
    <cfRule type="expression" dxfId="2095" priority="122">
      <formula>H193&lt;0</formula>
    </cfRule>
  </conditionalFormatting>
  <conditionalFormatting sqref="F189:F192">
    <cfRule type="expression" dxfId="2094" priority="115">
      <formula>F189&gt;0</formula>
    </cfRule>
    <cfRule type="expression" dxfId="2093" priority="116">
      <formula>F189&lt;0</formula>
    </cfRule>
  </conditionalFormatting>
  <conditionalFormatting sqref="H189:H192">
    <cfRule type="expression" dxfId="2092" priority="113">
      <formula>H189&gt;0</formula>
    </cfRule>
    <cfRule type="expression" dxfId="2091" priority="114">
      <formula>H189&lt;0</formula>
    </cfRule>
  </conditionalFormatting>
  <conditionalFormatting sqref="Q8">
    <cfRule type="expression" dxfId="2090" priority="109">
      <formula>Q8&gt;0</formula>
    </cfRule>
    <cfRule type="expression" dxfId="2089" priority="110">
      <formula>Q8&lt;0</formula>
    </cfRule>
  </conditionalFormatting>
  <conditionalFormatting sqref="Q7">
    <cfRule type="expression" dxfId="2088" priority="111">
      <formula>Q7&gt;0</formula>
    </cfRule>
    <cfRule type="expression" dxfId="2087" priority="112">
      <formula>Q7&lt;0</formula>
    </cfRule>
  </conditionalFormatting>
  <conditionalFormatting sqref="F212">
    <cfRule type="expression" dxfId="2086" priority="105">
      <formula>F212&gt;0</formula>
    </cfRule>
    <cfRule type="expression" dxfId="2085" priority="106">
      <formula>F212&lt;0</formula>
    </cfRule>
  </conditionalFormatting>
  <conditionalFormatting sqref="F212">
    <cfRule type="expression" dxfId="2084" priority="107">
      <formula>F212&gt;0</formula>
    </cfRule>
    <cfRule type="expression" dxfId="2083" priority="108">
      <formula>F212&lt;0</formula>
    </cfRule>
  </conditionalFormatting>
  <conditionalFormatting sqref="H212">
    <cfRule type="expression" dxfId="2082" priority="103">
      <formula>H212&gt;0</formula>
    </cfRule>
    <cfRule type="expression" dxfId="2081" priority="104">
      <formula>H212&lt;0</formula>
    </cfRule>
  </conditionalFormatting>
  <conditionalFormatting sqref="F213">
    <cfRule type="expression" dxfId="2080" priority="99">
      <formula>F213&gt;0</formula>
    </cfRule>
    <cfRule type="expression" dxfId="2079" priority="100">
      <formula>F213&lt;0</formula>
    </cfRule>
  </conditionalFormatting>
  <conditionalFormatting sqref="F213">
    <cfRule type="expression" dxfId="2078" priority="101">
      <formula>F213&gt;0</formula>
    </cfRule>
    <cfRule type="expression" dxfId="2077" priority="102">
      <formula>F213&lt;0</formula>
    </cfRule>
  </conditionalFormatting>
  <conditionalFormatting sqref="H213">
    <cfRule type="expression" dxfId="2076" priority="97">
      <formula>H213&gt;0</formula>
    </cfRule>
    <cfRule type="expression" dxfId="2075" priority="98">
      <formula>H213&lt;0</formula>
    </cfRule>
  </conditionalFormatting>
  <conditionalFormatting sqref="F259:F260">
    <cfRule type="expression" dxfId="2074" priority="93">
      <formula>F259&gt;0</formula>
    </cfRule>
    <cfRule type="expression" dxfId="2073" priority="94">
      <formula>F259&lt;0</formula>
    </cfRule>
  </conditionalFormatting>
  <conditionalFormatting sqref="F259:F260">
    <cfRule type="expression" dxfId="2072" priority="95">
      <formula>F259&gt;0</formula>
    </cfRule>
    <cfRule type="expression" dxfId="2071" priority="96">
      <formula>F259&lt;0</formula>
    </cfRule>
  </conditionalFormatting>
  <conditionalFormatting sqref="H259:H260">
    <cfRule type="expression" dxfId="2070" priority="91">
      <formula>H259&gt;0</formula>
    </cfRule>
    <cfRule type="expression" dxfId="2069" priority="92">
      <formula>H259&lt;0</formula>
    </cfRule>
  </conditionalFormatting>
  <conditionalFormatting sqref="F66:F81">
    <cfRule type="expression" dxfId="2068" priority="89">
      <formula>F66&gt;0</formula>
    </cfRule>
    <cfRule type="expression" dxfId="2067" priority="90">
      <formula>F66&lt;0</formula>
    </cfRule>
  </conditionalFormatting>
  <conditionalFormatting sqref="H66:H81">
    <cfRule type="expression" dxfId="2066" priority="87">
      <formula>H66&gt;0</formula>
    </cfRule>
    <cfRule type="expression" dxfId="2065" priority="88">
      <formula>H66&lt;0</formula>
    </cfRule>
  </conditionalFormatting>
  <conditionalFormatting sqref="Q10">
    <cfRule type="expression" dxfId="2064" priority="85">
      <formula>Q10&gt;0</formula>
    </cfRule>
    <cfRule type="expression" dxfId="2063" priority="86">
      <formula>Q10&lt;0</formula>
    </cfRule>
  </conditionalFormatting>
  <conditionalFormatting sqref="J76">
    <cfRule type="expression" dxfId="2062" priority="83">
      <formula>J76&gt;0</formula>
    </cfRule>
    <cfRule type="expression" dxfId="2061" priority="84">
      <formula>J76&lt;0</formula>
    </cfRule>
  </conditionalFormatting>
  <conditionalFormatting sqref="F83:F91">
    <cfRule type="expression" dxfId="2060" priority="77">
      <formula>F83&gt;0</formula>
    </cfRule>
    <cfRule type="expression" dxfId="2059" priority="78">
      <formula>F83&lt;0</formula>
    </cfRule>
  </conditionalFormatting>
  <conditionalFormatting sqref="H83:H91">
    <cfRule type="expression" dxfId="2058" priority="75">
      <formula>H83&gt;0</formula>
    </cfRule>
    <cfRule type="expression" dxfId="2057" priority="76">
      <formula>H83&lt;0</formula>
    </cfRule>
  </conditionalFormatting>
  <conditionalFormatting sqref="R4">
    <cfRule type="expression" dxfId="2056" priority="73">
      <formula>R4&gt;0</formula>
    </cfRule>
    <cfRule type="expression" dxfId="2055" priority="74">
      <formula>R4&lt;0</formula>
    </cfRule>
  </conditionalFormatting>
  <conditionalFormatting sqref="Q9">
    <cfRule type="expression" dxfId="2054" priority="71">
      <formula>Q9&gt;0</formula>
    </cfRule>
    <cfRule type="expression" dxfId="2053" priority="72">
      <formula>Q9&lt;0</formula>
    </cfRule>
  </conditionalFormatting>
  <conditionalFormatting sqref="F92:F115">
    <cfRule type="expression" dxfId="2052" priority="67">
      <formula>F92&gt;0</formula>
    </cfRule>
    <cfRule type="expression" dxfId="2051" priority="68">
      <formula>F92&lt;0</formula>
    </cfRule>
  </conditionalFormatting>
  <conditionalFormatting sqref="H92:H115">
    <cfRule type="expression" dxfId="2050" priority="65">
      <formula>H92&gt;0</formula>
    </cfRule>
    <cfRule type="expression" dxfId="2049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48" priority="61">
      <formula>F116&gt;0</formula>
    </cfRule>
    <cfRule type="expression" dxfId="2047" priority="62">
      <formula>F116&lt;0</formula>
    </cfRule>
  </conditionalFormatting>
  <conditionalFormatting sqref="H116:H140">
    <cfRule type="expression" dxfId="2046" priority="59">
      <formula>H116&gt;0</formula>
    </cfRule>
    <cfRule type="expression" dxfId="2045" priority="60">
      <formula>H116&lt;0</formula>
    </cfRule>
  </conditionalFormatting>
  <conditionalFormatting sqref="H150:H151 F150:F151">
    <cfRule type="expression" dxfId="2044" priority="41">
      <formula>F150&gt;0</formula>
    </cfRule>
    <cfRule type="expression" dxfId="2043" priority="42">
      <formula>F150&lt;0</formula>
    </cfRule>
  </conditionalFormatting>
  <conditionalFormatting sqref="H145:H149 F145:F149">
    <cfRule type="expression" dxfId="2042" priority="39">
      <formula>F145&gt;0</formula>
    </cfRule>
    <cfRule type="expression" dxfId="2041" priority="40">
      <formula>F145&lt;0</formula>
    </cfRule>
  </conditionalFormatting>
  <conditionalFormatting sqref="F82">
    <cfRule type="expression" dxfId="2040" priority="37">
      <formula>F82&gt;0</formula>
    </cfRule>
    <cfRule type="expression" dxfId="2039" priority="38">
      <formula>F82&lt;0</formula>
    </cfRule>
  </conditionalFormatting>
  <conditionalFormatting sqref="H82">
    <cfRule type="expression" dxfId="2038" priority="35">
      <formula>H82&gt;0</formula>
    </cfRule>
    <cfRule type="expression" dxfId="2037" priority="36">
      <formula>H82&lt;0</formula>
    </cfRule>
  </conditionalFormatting>
  <conditionalFormatting sqref="F173:F175 H173:H175">
    <cfRule type="expression" dxfId="2036" priority="33">
      <formula>F173&gt;0</formula>
    </cfRule>
    <cfRule type="expression" dxfId="2035" priority="34">
      <formula>F173&lt;0</formula>
    </cfRule>
  </conditionalFormatting>
  <conditionalFormatting sqref="F162:F166 H162:H166">
    <cfRule type="expression" dxfId="2034" priority="29">
      <formula>F162&gt;0</formula>
    </cfRule>
    <cfRule type="expression" dxfId="2033" priority="30">
      <formula>F162&lt;0</formula>
    </cfRule>
  </conditionalFormatting>
  <conditionalFormatting sqref="F159:F161 H159:H161">
    <cfRule type="expression" dxfId="2032" priority="25">
      <formula>F159&gt;0</formula>
    </cfRule>
    <cfRule type="expression" dxfId="2031" priority="26">
      <formula>F159&lt;0</formula>
    </cfRule>
  </conditionalFormatting>
  <conditionalFormatting sqref="F156:F158 H156:H158">
    <cfRule type="expression" dxfId="2030" priority="23">
      <formula>F156&gt;0</formula>
    </cfRule>
    <cfRule type="expression" dxfId="2029" priority="24">
      <formula>F156&lt;0</formula>
    </cfRule>
  </conditionalFormatting>
  <conditionalFormatting sqref="F155 H155">
    <cfRule type="expression" dxfId="2028" priority="21">
      <formula>F155&gt;0</formula>
    </cfRule>
    <cfRule type="expression" dxfId="2027" priority="22">
      <formula>F155&lt;0</formula>
    </cfRule>
  </conditionalFormatting>
  <conditionalFormatting sqref="F168:F170 H168:H170 K66:K170">
    <cfRule type="expression" dxfId="2026" priority="19">
      <formula>F66&gt;0</formula>
    </cfRule>
    <cfRule type="expression" dxfId="2025" priority="20">
      <formula>F66&lt;0</formula>
    </cfRule>
  </conditionalFormatting>
  <conditionalFormatting sqref="F167 H167">
    <cfRule type="expression" dxfId="2024" priority="17">
      <formula>F167&gt;0</formula>
    </cfRule>
    <cfRule type="expression" dxfId="2023" priority="18">
      <formula>F167&lt;0</formula>
    </cfRule>
  </conditionalFormatting>
  <conditionalFormatting sqref="F171:F172 H171:H172 K171:K172">
    <cfRule type="expression" dxfId="2022" priority="15">
      <formula>F171&gt;0</formula>
    </cfRule>
    <cfRule type="expression" dxfId="2021" priority="16">
      <formula>F171&lt;0</formula>
    </cfRule>
  </conditionalFormatting>
  <conditionalFormatting sqref="F178:F180 H178:H180 K178:K180">
    <cfRule type="expression" dxfId="2020" priority="11">
      <formula>F178&gt;0</formula>
    </cfRule>
    <cfRule type="expression" dxfId="2019" priority="12">
      <formula>F178&lt;0</formula>
    </cfRule>
  </conditionalFormatting>
  <conditionalFormatting sqref="F176:F177 H176:H177 K176:K177">
    <cfRule type="expression" dxfId="2018" priority="9">
      <formula>F176&gt;0</formula>
    </cfRule>
    <cfRule type="expression" dxfId="2017" priority="10">
      <formula>F176&lt;0</formula>
    </cfRule>
  </conditionalFormatting>
  <conditionalFormatting sqref="F184:F185 H184:H185 K184:K185">
    <cfRule type="expression" dxfId="2016" priority="5">
      <formula>F184&gt;0</formula>
    </cfRule>
    <cfRule type="expression" dxfId="2015" priority="6">
      <formula>F184&lt;0</formula>
    </cfRule>
  </conditionalFormatting>
  <conditionalFormatting sqref="F182:F183 H182:H183 K182:K183">
    <cfRule type="expression" dxfId="2014" priority="3">
      <formula>F182&gt;0</formula>
    </cfRule>
    <cfRule type="expression" dxfId="2013" priority="4">
      <formula>F182&lt;0</formula>
    </cfRule>
  </conditionalFormatting>
  <conditionalFormatting sqref="F181 H181 K181">
    <cfRule type="expression" dxfId="2012" priority="1">
      <formula>F181&gt;0</formula>
    </cfRule>
    <cfRule type="expression" dxfId="2011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8.82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8.82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9.7020000000000017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9.6138000000000012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9.5256000000000007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9.4374000000000002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9.3492000000000015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9.261000000000001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9.1728000000000005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9.0846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8.9964000000000013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8.9082000000000008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8.82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8.7317999999999998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8.6435999999999993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8.5554000000000006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8.4672000000000001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8.3789999999999996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8.2907999999999991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8.2026000000000003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8.1143999999999998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8.0262000000000011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7.9380000000000006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10" priority="31">
      <formula>Q7&gt;0</formula>
    </cfRule>
    <cfRule type="expression" dxfId="2009" priority="32">
      <formula>Q7&lt;0</formula>
    </cfRule>
  </conditionalFormatting>
  <conditionalFormatting sqref="Q8">
    <cfRule type="expression" dxfId="2008" priority="29">
      <formula>Q8&gt;0</formula>
    </cfRule>
    <cfRule type="expression" dxfId="2007" priority="30">
      <formula>Q8&lt;0</formula>
    </cfRule>
  </conditionalFormatting>
  <conditionalFormatting sqref="F62:F65">
    <cfRule type="expression" dxfId="2006" priority="21">
      <formula>F62&gt;0</formula>
    </cfRule>
    <cfRule type="expression" dxfId="2005" priority="22">
      <formula>F62&lt;0</formula>
    </cfRule>
  </conditionalFormatting>
  <conditionalFormatting sqref="F66:F74 F78:F98 F102:F106">
    <cfRule type="expression" dxfId="2004" priority="17">
      <formula>F66&gt;0</formula>
    </cfRule>
    <cfRule type="expression" dxfId="2003" priority="18">
      <formula>F66&lt;0</formula>
    </cfRule>
  </conditionalFormatting>
  <conditionalFormatting sqref="F66:F74 F78:F98 F102:F106">
    <cfRule type="expression" dxfId="2002" priority="19">
      <formula>F66&gt;0</formula>
    </cfRule>
    <cfRule type="expression" dxfId="2001" priority="20">
      <formula>F66&lt;0</formula>
    </cfRule>
  </conditionalFormatting>
  <conditionalFormatting sqref="H62:H74 H78:H98 H102:H106">
    <cfRule type="expression" dxfId="2000" priority="15">
      <formula>H62&gt;0</formula>
    </cfRule>
    <cfRule type="expression" dxfId="1999" priority="16">
      <formula>H62&lt;0</formula>
    </cfRule>
  </conditionalFormatting>
  <conditionalFormatting sqref="F57:F61">
    <cfRule type="expression" dxfId="1998" priority="13">
      <formula>F57&gt;0</formula>
    </cfRule>
    <cfRule type="expression" dxfId="1997" priority="14">
      <formula>F57&lt;0</formula>
    </cfRule>
  </conditionalFormatting>
  <conditionalFormatting sqref="H57:H61">
    <cfRule type="expression" dxfId="1996" priority="11">
      <formula>H57&gt;0</formula>
    </cfRule>
    <cfRule type="expression" dxfId="1995" priority="12">
      <formula>H57&lt;0</formula>
    </cfRule>
  </conditionalFormatting>
  <conditionalFormatting sqref="F75:F77">
    <cfRule type="expression" dxfId="1994" priority="7">
      <formula>F75&gt;0</formula>
    </cfRule>
    <cfRule type="expression" dxfId="1993" priority="8">
      <formula>F75&lt;0</formula>
    </cfRule>
  </conditionalFormatting>
  <conditionalFormatting sqref="F75:F77">
    <cfRule type="expression" dxfId="1992" priority="9">
      <formula>F75&gt;0</formula>
    </cfRule>
    <cfRule type="expression" dxfId="1991" priority="10">
      <formula>F75&lt;0</formula>
    </cfRule>
  </conditionalFormatting>
  <conditionalFormatting sqref="H75:H77">
    <cfRule type="expression" dxfId="1990" priority="5">
      <formula>H75&gt;0</formula>
    </cfRule>
    <cfRule type="expression" dxfId="1989" priority="6">
      <formula>H75&lt;0</formula>
    </cfRule>
  </conditionalFormatting>
  <conditionalFormatting sqref="F22:F30">
    <cfRule type="expression" dxfId="1988" priority="3">
      <formula>F22&gt;0</formula>
    </cfRule>
    <cfRule type="expression" dxfId="1987" priority="4">
      <formula>F22&lt;0</formula>
    </cfRule>
  </conditionalFormatting>
  <conditionalFormatting sqref="F99:F101">
    <cfRule type="expression" dxfId="1986" priority="1">
      <formula>F99&gt;0</formula>
    </cfRule>
    <cfRule type="expression" dxfId="198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129.75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129.75</v>
      </c>
      <c r="R4" s="405">
        <v>1.49E-2</v>
      </c>
      <c r="T4" s="738">
        <v>43288</v>
      </c>
      <c r="U4" s="1" t="s">
        <v>1163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1181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15.979064039408868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142.72500000000002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141.42750000000001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140.13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138.83250000000001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137.535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136.23750000000001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134.94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133.64250000000001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132.345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131.04750000000001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129.75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128.45249999999999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127.155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125.8575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124.56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123.26249999999999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121.96499999999999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120.6675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119.37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118.07250000000001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116.77500000000001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84" priority="25">
      <formula>F30&gt;0</formula>
    </cfRule>
    <cfRule type="expression" dxfId="1983" priority="26">
      <formula>F30&lt;0</formula>
    </cfRule>
  </conditionalFormatting>
  <conditionalFormatting sqref="Q7">
    <cfRule type="expression" dxfId="1982" priority="23">
      <formula>Q7&gt;0</formula>
    </cfRule>
    <cfRule type="expression" dxfId="1981" priority="24">
      <formula>Q7&lt;0</formula>
    </cfRule>
  </conditionalFormatting>
  <conditionalFormatting sqref="Q8">
    <cfRule type="expression" dxfId="1980" priority="21">
      <formula>Q8&gt;0</formula>
    </cfRule>
    <cfRule type="expression" dxfId="1979" priority="22">
      <formula>Q8&lt;0</formula>
    </cfRule>
  </conditionalFormatting>
  <conditionalFormatting sqref="M74">
    <cfRule type="expression" dxfId="1978" priority="15">
      <formula>M74&gt;0</formula>
    </cfRule>
    <cfRule type="expression" dxfId="1977" priority="16">
      <formula>M74&lt;0</formula>
    </cfRule>
  </conditionalFormatting>
  <conditionalFormatting sqref="F113:F149 H113:H149">
    <cfRule type="expression" dxfId="1976" priority="13">
      <formula>F113&gt;0</formula>
    </cfRule>
    <cfRule type="expression" dxfId="1975" priority="14">
      <formula>F113&lt;0</formula>
    </cfRule>
  </conditionalFormatting>
  <conditionalFormatting sqref="F105:F112">
    <cfRule type="expression" dxfId="1974" priority="11">
      <formula>F105&gt;0</formula>
    </cfRule>
    <cfRule type="expression" dxfId="1973" priority="12">
      <formula>F105&lt;0</formula>
    </cfRule>
  </conditionalFormatting>
  <conditionalFormatting sqref="H105:H112">
    <cfRule type="expression" dxfId="1972" priority="9">
      <formula>H105&gt;0</formula>
    </cfRule>
    <cfRule type="expression" dxfId="1971" priority="10">
      <formula>H105&lt;0</formula>
    </cfRule>
  </conditionalFormatting>
  <conditionalFormatting sqref="Q10">
    <cfRule type="expression" dxfId="1970" priority="7">
      <formula>Q10&gt;0</formula>
    </cfRule>
    <cfRule type="expression" dxfId="1969" priority="8">
      <formula>Q10&lt;0</formula>
    </cfRule>
  </conditionalFormatting>
  <conditionalFormatting sqref="F25:F29">
    <cfRule type="expression" dxfId="1968" priority="5">
      <formula>F25&gt;0</formula>
    </cfRule>
    <cfRule type="expression" dxfId="1967" priority="6">
      <formula>F25&lt;0</formula>
    </cfRule>
  </conditionalFormatting>
  <conditionalFormatting sqref="H25:H29">
    <cfRule type="expression" dxfId="1966" priority="3">
      <formula>H25&gt;0</formula>
    </cfRule>
    <cfRule type="expression" dxfId="1965" priority="4">
      <formula>H25&lt;0</formula>
    </cfRule>
  </conditionalFormatting>
  <conditionalFormatting sqref="J26:J35">
    <cfRule type="expression" dxfId="1964" priority="1">
      <formula>J26&gt;0</formula>
    </cfRule>
    <cfRule type="expression" dxfId="1963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284.11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284.11</v>
      </c>
      <c r="R4" s="425">
        <v>2.2499999999999999E-2</v>
      </c>
      <c r="T4" s="694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1133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29.014501633986931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1134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312.52100000000002</v>
      </c>
      <c r="T20" s="1">
        <v>43288</v>
      </c>
      <c r="U20" t="s">
        <v>1160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309.67990000000003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306.83880000000005</v>
      </c>
      <c r="T22" s="694">
        <v>43314</v>
      </c>
      <c r="U22" t="s">
        <v>1233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303.99770000000001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301.15660000000003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298.31550000000004</v>
      </c>
    </row>
    <row r="26" spans="1:21" x14ac:dyDescent="0.25">
      <c r="O26" s="81">
        <v>1.04</v>
      </c>
      <c r="P26" s="81">
        <f t="shared" si="4"/>
        <v>295.4744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292.63330000000002</v>
      </c>
    </row>
    <row r="28" spans="1:21" x14ac:dyDescent="0.25">
      <c r="O28" s="81">
        <v>1.02</v>
      </c>
      <c r="P28" s="81">
        <f t="shared" si="4"/>
        <v>289.79220000000004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286.9511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284.11</v>
      </c>
    </row>
    <row r="31" spans="1:21" x14ac:dyDescent="0.25">
      <c r="O31" s="81">
        <v>0.99</v>
      </c>
      <c r="P31" s="81">
        <f t="shared" si="4"/>
        <v>281.26890000000003</v>
      </c>
    </row>
    <row r="32" spans="1:21" x14ac:dyDescent="0.25">
      <c r="O32" s="81">
        <v>0.98</v>
      </c>
      <c r="P32" s="81">
        <f t="shared" si="4"/>
        <v>278.42779999999999</v>
      </c>
    </row>
    <row r="33" spans="1:17" x14ac:dyDescent="0.25">
      <c r="O33" s="81">
        <v>0.97</v>
      </c>
      <c r="P33" s="81">
        <f t="shared" si="4"/>
        <v>275.58670000000001</v>
      </c>
    </row>
    <row r="34" spans="1:17" x14ac:dyDescent="0.25">
      <c r="O34" s="81">
        <v>0.96</v>
      </c>
      <c r="P34" s="81">
        <f t="shared" si="4"/>
        <v>272.74560000000002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269.90449999999998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267.0634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264.22230000000002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261.38120000000004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258.5401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255.69900000000001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62" priority="47">
      <formula>F7&gt;0</formula>
    </cfRule>
    <cfRule type="expression" dxfId="1961" priority="48">
      <formula>F7&lt;0</formula>
    </cfRule>
  </conditionalFormatting>
  <conditionalFormatting sqref="Q8">
    <cfRule type="expression" dxfId="1960" priority="45">
      <formula>Q8&gt;0</formula>
    </cfRule>
    <cfRule type="expression" dxfId="1959" priority="46">
      <formula>Q8&lt;0</formula>
    </cfRule>
  </conditionalFormatting>
  <conditionalFormatting sqref="F41:F60">
    <cfRule type="expression" dxfId="1958" priority="43">
      <formula>F41&gt;0</formula>
    </cfRule>
    <cfRule type="expression" dxfId="1957" priority="44">
      <formula>F41&lt;0</formula>
    </cfRule>
  </conditionalFormatting>
  <conditionalFormatting sqref="H41:H60">
    <cfRule type="expression" dxfId="1956" priority="41">
      <formula>H41&gt;0</formula>
    </cfRule>
    <cfRule type="expression" dxfId="1955" priority="42">
      <formula>H41&lt;0</formula>
    </cfRule>
  </conditionalFormatting>
  <conditionalFormatting sqref="Q10">
    <cfRule type="expression" dxfId="1954" priority="35">
      <formula>Q10&gt;0</formula>
    </cfRule>
    <cfRule type="expression" dxfId="1953" priority="36">
      <formula>Q10&lt;0</formula>
    </cfRule>
  </conditionalFormatting>
  <conditionalFormatting sqref="J36:J60">
    <cfRule type="expression" dxfId="1952" priority="33">
      <formula>J36&gt;0</formula>
    </cfRule>
    <cfRule type="expression" dxfId="1951" priority="34">
      <formula>J36&lt;0</formula>
    </cfRule>
  </conditionalFormatting>
  <conditionalFormatting sqref="K36:K49">
    <cfRule type="expression" dxfId="1950" priority="31">
      <formula>K36&gt;0</formula>
    </cfRule>
    <cfRule type="expression" dxfId="1949" priority="32">
      <formula>K36&lt;0</formula>
    </cfRule>
  </conditionalFormatting>
  <conditionalFormatting sqref="L36:L49">
    <cfRule type="expression" dxfId="1948" priority="29">
      <formula>L36&gt;0</formula>
    </cfRule>
    <cfRule type="expression" dxfId="1947" priority="30">
      <formula>L36&lt;0</formula>
    </cfRule>
  </conditionalFormatting>
  <conditionalFormatting sqref="F114:F135">
    <cfRule type="expression" dxfId="1946" priority="27">
      <formula>F114&gt;0</formula>
    </cfRule>
    <cfRule type="expression" dxfId="1945" priority="28">
      <formula>F114&lt;0</formula>
    </cfRule>
  </conditionalFormatting>
  <conditionalFormatting sqref="H114:H135">
    <cfRule type="expression" dxfId="1944" priority="25">
      <formula>H114&gt;0</formula>
    </cfRule>
    <cfRule type="expression" dxfId="1943" priority="26">
      <formula>H114&lt;0</formula>
    </cfRule>
  </conditionalFormatting>
  <conditionalFormatting sqref="J114:J127">
    <cfRule type="expression" dxfId="1942" priority="23">
      <formula>J114&gt;0</formula>
    </cfRule>
    <cfRule type="expression" dxfId="1941" priority="24">
      <formula>J114&lt;0</formula>
    </cfRule>
  </conditionalFormatting>
  <conditionalFormatting sqref="K114:K127">
    <cfRule type="expression" dxfId="1940" priority="21">
      <formula>K114&gt;0</formula>
    </cfRule>
    <cfRule type="expression" dxfId="1939" priority="22">
      <formula>K114&lt;0</formula>
    </cfRule>
  </conditionalFormatting>
  <conditionalFormatting sqref="L114:L127">
    <cfRule type="expression" dxfId="1938" priority="19">
      <formula>L114&gt;0</formula>
    </cfRule>
    <cfRule type="expression" dxfId="1937" priority="20">
      <formula>L114&lt;0</formula>
    </cfRule>
  </conditionalFormatting>
  <conditionalFormatting sqref="F36:F40">
    <cfRule type="expression" dxfId="1936" priority="17">
      <formula>F36&gt;0</formula>
    </cfRule>
    <cfRule type="expression" dxfId="1935" priority="18">
      <formula>F36&lt;0</formula>
    </cfRule>
  </conditionalFormatting>
  <conditionalFormatting sqref="H36:H40">
    <cfRule type="expression" dxfId="1934" priority="15">
      <formula>H36&gt;0</formula>
    </cfRule>
    <cfRule type="expression" dxfId="1933" priority="16">
      <formula>H36&lt;0</formula>
    </cfRule>
  </conditionalFormatting>
  <conditionalFormatting sqref="F61:F62">
    <cfRule type="expression" dxfId="1932" priority="13">
      <formula>F61&gt;0</formula>
    </cfRule>
    <cfRule type="expression" dxfId="1931" priority="14">
      <formula>F61&lt;0</formula>
    </cfRule>
  </conditionalFormatting>
  <conditionalFormatting sqref="H61:H62">
    <cfRule type="expression" dxfId="1930" priority="11">
      <formula>H61&gt;0</formula>
    </cfRule>
    <cfRule type="expression" dxfId="1929" priority="12">
      <formula>H61&lt;0</formula>
    </cfRule>
  </conditionalFormatting>
  <conditionalFormatting sqref="J61:J62">
    <cfRule type="expression" dxfId="1928" priority="9">
      <formula>J61&gt;0</formula>
    </cfRule>
    <cfRule type="expression" dxfId="1927" priority="10">
      <formula>J61&lt;0</formula>
    </cfRule>
  </conditionalFormatting>
  <conditionalFormatting sqref="J74:J75 H74:H75 F74:F75">
    <cfRule type="expression" dxfId="1926" priority="7">
      <formula>F74&gt;0</formula>
    </cfRule>
    <cfRule type="expression" dxfId="1925" priority="8">
      <formula>F74&lt;0</formula>
    </cfRule>
  </conditionalFormatting>
  <conditionalFormatting sqref="J79:J82 F79:F83 H79:H83">
    <cfRule type="expression" dxfId="1924" priority="3">
      <formula>F79&gt;0</formula>
    </cfRule>
    <cfRule type="expression" dxfId="1923" priority="4">
      <formula>F79&lt;0</formula>
    </cfRule>
  </conditionalFormatting>
  <conditionalFormatting sqref="J84:J86 F84:F86 H84:H86">
    <cfRule type="expression" dxfId="1922" priority="1">
      <formula>F84&gt;0</formula>
    </cfRule>
    <cfRule type="expression" dxfId="1921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95.679900000000004</v>
      </c>
      <c r="R4" s="425">
        <v>8.0000000000000004E-4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9567.99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362.28999999999905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362.28999999999905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3.9354964858728726E-2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7.1070308392880846E-3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1352</v>
      </c>
      <c r="W12" s="134"/>
    </row>
    <row r="13" spans="1:23" x14ac:dyDescent="0.25">
      <c r="H13" s="70"/>
      <c r="O13" s="11" t="s">
        <v>947</v>
      </c>
      <c r="Q13" s="2">
        <f>Q4/4.75</f>
        <v>20.143136842105264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1166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105.24789000000001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104.29109100000001</v>
      </c>
      <c r="W20" s="134"/>
    </row>
    <row r="21" spans="1:23" x14ac:dyDescent="0.25">
      <c r="O21" s="81">
        <v>1.08</v>
      </c>
      <c r="P21" s="81">
        <f t="shared" si="0"/>
        <v>103.334292</v>
      </c>
      <c r="W21" s="134"/>
    </row>
    <row r="22" spans="1:23" x14ac:dyDescent="0.25">
      <c r="O22" s="81">
        <v>1.07</v>
      </c>
      <c r="P22" s="81">
        <f t="shared" si="0"/>
        <v>102.37749300000002</v>
      </c>
      <c r="W22" s="134"/>
    </row>
    <row r="23" spans="1:23" x14ac:dyDescent="0.25">
      <c r="O23" s="81">
        <v>1.06</v>
      </c>
      <c r="P23" s="81">
        <f t="shared" si="0"/>
        <v>101.42069400000001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100.46389500000001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99.507096000000004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98.550297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97.593498000000011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96.636699000000007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95.679900000000004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94.723101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93.766301999999996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92.809503000000007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91.852704000000003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90.895904999999999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89.939105999999995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88.982307000000006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88.025508000000002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87.068709000000013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86.111910000000009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20" priority="25">
      <formula>F52&gt;0</formula>
    </cfRule>
    <cfRule type="expression" dxfId="1919" priority="26">
      <formula>F52&lt;0</formula>
    </cfRule>
  </conditionalFormatting>
  <conditionalFormatting sqref="Q7">
    <cfRule type="expression" dxfId="1918" priority="23">
      <formula>Q7&gt;0</formula>
    </cfRule>
    <cfRule type="expression" dxfId="1917" priority="24">
      <formula>Q7&lt;0</formula>
    </cfRule>
  </conditionalFormatting>
  <conditionalFormatting sqref="Q8">
    <cfRule type="expression" dxfId="1916" priority="21">
      <formula>Q8&gt;0</formula>
    </cfRule>
    <cfRule type="expression" dxfId="1915" priority="22">
      <formula>Q8&lt;0</formula>
    </cfRule>
  </conditionalFormatting>
  <conditionalFormatting sqref="F25:F37 F43:F51">
    <cfRule type="expression" dxfId="1914" priority="19">
      <formula>F25&gt;0</formula>
    </cfRule>
    <cfRule type="expression" dxfId="1913" priority="20">
      <formula>F25&lt;0</formula>
    </cfRule>
  </conditionalFormatting>
  <conditionalFormatting sqref="H25:H37 H41:H51">
    <cfRule type="expression" dxfId="1912" priority="17">
      <formula>H25&gt;0</formula>
    </cfRule>
    <cfRule type="expression" dxfId="1911" priority="18">
      <formula>H25&lt;0</formula>
    </cfRule>
  </conditionalFormatting>
  <conditionalFormatting sqref="F89:F110">
    <cfRule type="expression" dxfId="1910" priority="15">
      <formula>F89&gt;0</formula>
    </cfRule>
    <cfRule type="expression" dxfId="1909" priority="16">
      <formula>F89&lt;0</formula>
    </cfRule>
  </conditionalFormatting>
  <conditionalFormatting sqref="H89:H110">
    <cfRule type="expression" dxfId="1908" priority="13">
      <formula>H89&gt;0</formula>
    </cfRule>
    <cfRule type="expression" dxfId="1907" priority="14">
      <formula>H89&lt;0</formula>
    </cfRule>
  </conditionalFormatting>
  <conditionalFormatting sqref="Q10">
    <cfRule type="expression" dxfId="1906" priority="11">
      <formula>Q10&gt;0</formula>
    </cfRule>
    <cfRule type="expression" dxfId="1905" priority="12">
      <formula>Q10&lt;0</formula>
    </cfRule>
  </conditionalFormatting>
  <conditionalFormatting sqref="J25:J38">
    <cfRule type="expression" dxfId="1904" priority="9">
      <formula>J25&gt;0</formula>
    </cfRule>
    <cfRule type="expression" dxfId="1903" priority="10">
      <formula>J25&lt;0</formula>
    </cfRule>
  </conditionalFormatting>
  <conditionalFormatting sqref="K25:K38">
    <cfRule type="expression" dxfId="1902" priority="7">
      <formula>K25&gt;0</formula>
    </cfRule>
    <cfRule type="expression" dxfId="1901" priority="8">
      <formula>K25&lt;0</formula>
    </cfRule>
  </conditionalFormatting>
  <conditionalFormatting sqref="F38:F42">
    <cfRule type="expression" dxfId="1900" priority="3">
      <formula>F38&gt;0</formula>
    </cfRule>
    <cfRule type="expression" dxfId="1899" priority="4">
      <formula>F38&lt;0</formula>
    </cfRule>
  </conditionalFormatting>
  <conditionalFormatting sqref="H38:H40">
    <cfRule type="expression" dxfId="1898" priority="1">
      <formula>H38&gt;0</formula>
    </cfRule>
    <cfRule type="expression" dxfId="1897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159.41999999999999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159.41999999999999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23.82959641255605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175.36199999999999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173.76779999999999</v>
      </c>
      <c r="Q19" s="2"/>
    </row>
    <row r="20" spans="1:17" x14ac:dyDescent="0.25">
      <c r="O20" s="81">
        <v>1.08</v>
      </c>
      <c r="P20" s="81">
        <f t="shared" si="2"/>
        <v>172.17359999999999</v>
      </c>
      <c r="Q20" s="2"/>
    </row>
    <row r="21" spans="1:17" x14ac:dyDescent="0.25">
      <c r="O21" s="81">
        <v>1.07</v>
      </c>
      <c r="P21" s="81">
        <f t="shared" si="2"/>
        <v>170.57939999999999</v>
      </c>
      <c r="Q21" s="2"/>
    </row>
    <row r="22" spans="1:17" x14ac:dyDescent="0.25">
      <c r="O22" s="81">
        <v>1.06</v>
      </c>
      <c r="P22" s="81">
        <f t="shared" si="2"/>
        <v>168.98519999999999</v>
      </c>
      <c r="Q22" s="2"/>
    </row>
    <row r="23" spans="1:17" x14ac:dyDescent="0.25">
      <c r="O23" s="81">
        <v>1.05</v>
      </c>
      <c r="P23" s="81">
        <f t="shared" si="2"/>
        <v>167.39099999999999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165.79679999999999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164.20259999999999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162.60839999999999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161.01419999999999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159.41999999999999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157.82579999999999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156.23159999999999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154.63739999999999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153.04319999999998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151.44899999999998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149.85479999999998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148.26059999999998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146.66639999999998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145.07219999999998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143.47799999999998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96" priority="25">
      <formula>F7&gt;0</formula>
    </cfRule>
    <cfRule type="expression" dxfId="1895" priority="26">
      <formula>F7&lt;0</formula>
    </cfRule>
  </conditionalFormatting>
  <conditionalFormatting sqref="Q8">
    <cfRule type="expression" dxfId="1894" priority="23">
      <formula>Q8&gt;0</formula>
    </cfRule>
    <cfRule type="expression" dxfId="1893" priority="24">
      <formula>Q8&lt;0</formula>
    </cfRule>
  </conditionalFormatting>
  <conditionalFormatting sqref="F93:F114">
    <cfRule type="expression" dxfId="1892" priority="17">
      <formula>F93&gt;0</formula>
    </cfRule>
    <cfRule type="expression" dxfId="1891" priority="18">
      <formula>F93&lt;0</formula>
    </cfRule>
  </conditionalFormatting>
  <conditionalFormatting sqref="H93:H114">
    <cfRule type="expression" dxfId="1890" priority="15">
      <formula>H93&gt;0</formula>
    </cfRule>
    <cfRule type="expression" dxfId="1889" priority="16">
      <formula>H93&lt;0</formula>
    </cfRule>
  </conditionalFormatting>
  <conditionalFormatting sqref="Q10">
    <cfRule type="expression" dxfId="1888" priority="13">
      <formula>Q10&gt;0</formula>
    </cfRule>
    <cfRule type="expression" dxfId="1887" priority="14">
      <formula>Q10&lt;0</formula>
    </cfRule>
  </conditionalFormatting>
  <conditionalFormatting sqref="J25:J38">
    <cfRule type="expression" dxfId="1886" priority="11">
      <formula>J25&gt;0</formula>
    </cfRule>
    <cfRule type="expression" dxfId="1885" priority="12">
      <formula>J25&lt;0</formula>
    </cfRule>
  </conditionalFormatting>
  <conditionalFormatting sqref="K25:K38">
    <cfRule type="expression" dxfId="1884" priority="9">
      <formula>K25&gt;0</formula>
    </cfRule>
    <cfRule type="expression" dxfId="1883" priority="10">
      <formula>K25&lt;0</formula>
    </cfRule>
  </conditionalFormatting>
  <conditionalFormatting sqref="L25:L34">
    <cfRule type="expression" dxfId="1882" priority="7">
      <formula>L25&gt;0</formula>
    </cfRule>
    <cfRule type="expression" dxfId="1881" priority="8">
      <formula>L25&lt;0</formula>
    </cfRule>
  </conditionalFormatting>
  <conditionalFormatting sqref="J43">
    <cfRule type="expression" dxfId="1880" priority="5">
      <formula>J43&gt;0</formula>
    </cfRule>
    <cfRule type="expression" dxfId="1879" priority="6">
      <formula>J43&lt;0</formula>
    </cfRule>
  </conditionalFormatting>
  <conditionalFormatting sqref="M25:M34">
    <cfRule type="expression" dxfId="1878" priority="3">
      <formula>M25&gt;0</formula>
    </cfRule>
    <cfRule type="expression" dxfId="1877" priority="4">
      <formula>M25&lt;0</formula>
    </cfRule>
  </conditionalFormatting>
  <conditionalFormatting sqref="H61:H64 F61:F64">
    <cfRule type="expression" dxfId="1876" priority="1">
      <formula>F61&gt;0</formula>
    </cfRule>
    <cfRule type="expression" dxfId="187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1263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35.909999999999997</v>
      </c>
      <c r="R4" s="425">
        <v>2.9999999999999997E-4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3590.9999999999995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1450.6599999999994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1450.6599999999994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0.67777082145827261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2.1164021164021166E-2</v>
      </c>
      <c r="R11">
        <v>0.19</v>
      </c>
    </row>
    <row r="12" spans="1:21" x14ac:dyDescent="0.25">
      <c r="H12" s="70"/>
      <c r="O12" s="11" t="s">
        <v>969</v>
      </c>
      <c r="Q12" s="1" t="s">
        <v>1357</v>
      </c>
    </row>
    <row r="13" spans="1:21" x14ac:dyDescent="0.25">
      <c r="H13" s="70"/>
      <c r="O13" s="11" t="s">
        <v>947</v>
      </c>
      <c r="Q13" s="2">
        <f>Q4/2.5</f>
        <v>14.363999999999999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4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39.500999999999998</v>
      </c>
      <c r="Q23" s="2"/>
      <c r="T23" s="156">
        <v>43263</v>
      </c>
      <c r="U23" t="s">
        <v>1087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39.1419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38.782800000000002</v>
      </c>
      <c r="Q25" s="2"/>
      <c r="T25" s="1">
        <v>43271</v>
      </c>
      <c r="U25" t="s">
        <v>1105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38.423699999999997</v>
      </c>
      <c r="Q26" s="2"/>
      <c r="T26" s="1">
        <v>43300</v>
      </c>
      <c r="U26" t="s">
        <v>1182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38.064599999999999</v>
      </c>
      <c r="Q27" s="2"/>
      <c r="T27" s="156">
        <v>43308</v>
      </c>
      <c r="U27" t="s">
        <v>1136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37.705500000000001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37.346399999999996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36.987299999999998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36.6282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36.269099999999995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35.909999999999997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35.550899999999999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1102</v>
      </c>
      <c r="J35" s="39"/>
      <c r="K35" s="39">
        <v>13.53</v>
      </c>
      <c r="L35" s="155"/>
      <c r="O35" s="81">
        <v>0.98</v>
      </c>
      <c r="P35" s="81">
        <f t="shared" si="2"/>
        <v>35.191799999999994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1102</v>
      </c>
      <c r="J36" s="39"/>
      <c r="K36" s="39">
        <v>13.03</v>
      </c>
      <c r="L36" s="39"/>
      <c r="O36" s="81">
        <v>0.97</v>
      </c>
      <c r="P36" s="81">
        <f t="shared" si="2"/>
        <v>34.832699999999996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34.473599999999998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34.114499999999992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33.755399999999995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33.396299999999997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1191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33.037199999999999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32.678100000000001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1192</v>
      </c>
      <c r="J43" s="39"/>
      <c r="K43" s="39"/>
      <c r="L43" s="39"/>
      <c r="O43" s="81">
        <v>0.9</v>
      </c>
      <c r="P43" s="81">
        <f t="shared" si="2"/>
        <v>32.318999999999996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3" si="9">C44*(E44-D44)</f>
        <v>818.27999999999963</v>
      </c>
      <c r="G44" s="39">
        <f t="shared" ref="G44:G53" si="10">D44*C44</f>
        <v>4493.22</v>
      </c>
      <c r="H44" s="179">
        <f t="shared" ref="H44:H53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74" priority="33">
      <formula>F59&gt;0</formula>
    </cfRule>
    <cfRule type="expression" dxfId="1873" priority="34">
      <formula>F59&lt;0</formula>
    </cfRule>
  </conditionalFormatting>
  <conditionalFormatting sqref="Q7">
    <cfRule type="expression" dxfId="1872" priority="31">
      <formula>Q7&gt;0</formula>
    </cfRule>
    <cfRule type="expression" dxfId="1871" priority="32">
      <formula>Q7&lt;0</formula>
    </cfRule>
  </conditionalFormatting>
  <conditionalFormatting sqref="Q8">
    <cfRule type="expression" dxfId="1870" priority="29">
      <formula>Q8&gt;0</formula>
    </cfRule>
    <cfRule type="expression" dxfId="1869" priority="30">
      <formula>Q8&lt;0</formula>
    </cfRule>
  </conditionalFormatting>
  <conditionalFormatting sqref="F30:F58">
    <cfRule type="expression" dxfId="1868" priority="27">
      <formula>F30&gt;0</formula>
    </cfRule>
    <cfRule type="expression" dxfId="1867" priority="28">
      <formula>F30&lt;0</formula>
    </cfRule>
  </conditionalFormatting>
  <conditionalFormatting sqref="H30:H58">
    <cfRule type="expression" dxfId="1866" priority="25">
      <formula>H30&gt;0</formula>
    </cfRule>
    <cfRule type="expression" dxfId="1865" priority="26">
      <formula>H30&lt;0</formula>
    </cfRule>
  </conditionalFormatting>
  <conditionalFormatting sqref="Q10">
    <cfRule type="expression" dxfId="1864" priority="23">
      <formula>Q10&gt;0</formula>
    </cfRule>
    <cfRule type="expression" dxfId="1863" priority="24">
      <formula>Q10&lt;0</formula>
    </cfRule>
  </conditionalFormatting>
  <conditionalFormatting sqref="J25:J38">
    <cfRule type="expression" dxfId="1862" priority="21">
      <formula>J25&gt;0</formula>
    </cfRule>
    <cfRule type="expression" dxfId="1861" priority="22">
      <formula>J25&lt;0</formula>
    </cfRule>
  </conditionalFormatting>
  <conditionalFormatting sqref="K25:K33">
    <cfRule type="expression" dxfId="1860" priority="19">
      <formula>K25&gt;0</formula>
    </cfRule>
    <cfRule type="expression" dxfId="1859" priority="20">
      <formula>K25&lt;0</formula>
    </cfRule>
  </conditionalFormatting>
  <conditionalFormatting sqref="L25:L38">
    <cfRule type="expression" dxfId="1858" priority="17">
      <formula>L25&gt;0</formula>
    </cfRule>
    <cfRule type="expression" dxfId="1857" priority="18">
      <formula>L25&lt;0</formula>
    </cfRule>
  </conditionalFormatting>
  <conditionalFormatting sqref="F89:F110">
    <cfRule type="expression" dxfId="1856" priority="15">
      <formula>F89&gt;0</formula>
    </cfRule>
    <cfRule type="expression" dxfId="1855" priority="16">
      <formula>F89&lt;0</formula>
    </cfRule>
  </conditionalFormatting>
  <conditionalFormatting sqref="H89:H110">
    <cfRule type="expression" dxfId="1854" priority="13">
      <formula>H89&gt;0</formula>
    </cfRule>
    <cfRule type="expression" dxfId="1853" priority="14">
      <formula>H89&lt;0</formula>
    </cfRule>
  </conditionalFormatting>
  <conditionalFormatting sqref="J89:J102">
    <cfRule type="expression" dxfId="1852" priority="11">
      <formula>J89&gt;0</formula>
    </cfRule>
    <cfRule type="expression" dxfId="1851" priority="12">
      <formula>J89&lt;0</formula>
    </cfRule>
  </conditionalFormatting>
  <conditionalFormatting sqref="K89:K102">
    <cfRule type="expression" dxfId="1850" priority="9">
      <formula>K89&gt;0</formula>
    </cfRule>
    <cfRule type="expression" dxfId="1849" priority="10">
      <formula>K89&lt;0</formula>
    </cfRule>
  </conditionalFormatting>
  <conditionalFormatting sqref="L89:L102">
    <cfRule type="expression" dxfId="1848" priority="7">
      <formula>L89&gt;0</formula>
    </cfRule>
    <cfRule type="expression" dxfId="1847" priority="8">
      <formula>L89&lt;0</formula>
    </cfRule>
  </conditionalFormatting>
  <conditionalFormatting sqref="F25:F29">
    <cfRule type="expression" dxfId="1846" priority="5">
      <formula>F25&gt;0</formula>
    </cfRule>
    <cfRule type="expression" dxfId="1845" priority="6">
      <formula>F25&lt;0</formula>
    </cfRule>
  </conditionalFormatting>
  <conditionalFormatting sqref="H25:H29">
    <cfRule type="expression" dxfId="1844" priority="3">
      <formula>H25&gt;0</formula>
    </cfRule>
    <cfRule type="expression" dxfId="1843" priority="4">
      <formula>H25&lt;0</formula>
    </cfRule>
  </conditionalFormatting>
  <conditionalFormatting sqref="F29">
    <cfRule type="expression" dxfId="1842" priority="1">
      <formula>F29&gt;0</formula>
    </cfRule>
    <cfRule type="expression" dxfId="184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70.64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70.64</v>
      </c>
      <c r="R4" s="425">
        <v>6.7000000000000002E-3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9.0600226500566258E-3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9.5718157181571826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77.704000000000008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76.997600000000006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76.291200000000003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75.584800000000001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74.878399999999999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74.171999999999997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73.465600000000009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72.759200000000007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72.052800000000005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71.346400000000003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70.64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69.933599999999998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69.227199999999996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68.520799999999994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67.814399999999992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67.108000000000004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66.401600000000002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65.6952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64.988799999999998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64.28240000000001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63.576000000000001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40" priority="31">
      <formula>F47&gt;0</formula>
    </cfRule>
    <cfRule type="expression" dxfId="1839" priority="32">
      <formula>F47&lt;0</formula>
    </cfRule>
  </conditionalFormatting>
  <conditionalFormatting sqref="Q7">
    <cfRule type="expression" dxfId="1838" priority="29">
      <formula>Q7&gt;0</formula>
    </cfRule>
    <cfRule type="expression" dxfId="1837" priority="30">
      <formula>Q7&lt;0</formula>
    </cfRule>
  </conditionalFormatting>
  <conditionalFormatting sqref="Q8">
    <cfRule type="expression" dxfId="1836" priority="27">
      <formula>Q8&gt;0</formula>
    </cfRule>
    <cfRule type="expression" dxfId="1835" priority="28">
      <formula>Q8&lt;0</formula>
    </cfRule>
  </conditionalFormatting>
  <conditionalFormatting sqref="F30:F46">
    <cfRule type="expression" dxfId="1834" priority="25">
      <formula>F30&gt;0</formula>
    </cfRule>
    <cfRule type="expression" dxfId="1833" priority="26">
      <formula>F30&lt;0</formula>
    </cfRule>
  </conditionalFormatting>
  <conditionalFormatting sqref="H30:H46">
    <cfRule type="expression" dxfId="1832" priority="23">
      <formula>H30&gt;0</formula>
    </cfRule>
    <cfRule type="expression" dxfId="1831" priority="24">
      <formula>H30&lt;0</formula>
    </cfRule>
  </conditionalFormatting>
  <conditionalFormatting sqref="Q10">
    <cfRule type="expression" dxfId="1830" priority="21">
      <formula>Q10&gt;0</formula>
    </cfRule>
    <cfRule type="expression" dxfId="1829" priority="22">
      <formula>Q10&lt;0</formula>
    </cfRule>
  </conditionalFormatting>
  <conditionalFormatting sqref="J25:J38">
    <cfRule type="expression" dxfId="1828" priority="19">
      <formula>J25&gt;0</formula>
    </cfRule>
    <cfRule type="expression" dxfId="1827" priority="20">
      <formula>J25&lt;0</formula>
    </cfRule>
  </conditionalFormatting>
  <conditionalFormatting sqref="K25:K38">
    <cfRule type="expression" dxfId="1826" priority="17">
      <formula>K25&gt;0</formula>
    </cfRule>
    <cfRule type="expression" dxfId="1825" priority="18">
      <formula>K25&lt;0</formula>
    </cfRule>
  </conditionalFormatting>
  <conditionalFormatting sqref="L25:L38">
    <cfRule type="expression" dxfId="1824" priority="15">
      <formula>L25&gt;0</formula>
    </cfRule>
    <cfRule type="expression" dxfId="1823" priority="16">
      <formula>L25&lt;0</formula>
    </cfRule>
  </conditionalFormatting>
  <conditionalFormatting sqref="F89:F110">
    <cfRule type="expression" dxfId="1822" priority="13">
      <formula>F89&gt;0</formula>
    </cfRule>
    <cfRule type="expression" dxfId="1821" priority="14">
      <formula>F89&lt;0</formula>
    </cfRule>
  </conditionalFormatting>
  <conditionalFormatting sqref="H89:H110">
    <cfRule type="expression" dxfId="1820" priority="11">
      <formula>H89&gt;0</formula>
    </cfRule>
    <cfRule type="expression" dxfId="1819" priority="12">
      <formula>H89&lt;0</formula>
    </cfRule>
  </conditionalFormatting>
  <conditionalFormatting sqref="J89:J102">
    <cfRule type="expression" dxfId="1818" priority="9">
      <formula>J89&gt;0</formula>
    </cfRule>
    <cfRule type="expression" dxfId="1817" priority="10">
      <formula>J89&lt;0</formula>
    </cfRule>
  </conditionalFormatting>
  <conditionalFormatting sqref="K89:K102">
    <cfRule type="expression" dxfId="1816" priority="7">
      <formula>K89&gt;0</formula>
    </cfRule>
    <cfRule type="expression" dxfId="1815" priority="8">
      <formula>K89&lt;0</formula>
    </cfRule>
  </conditionalFormatting>
  <conditionalFormatting sqref="L89:L102">
    <cfRule type="expression" dxfId="1814" priority="5">
      <formula>L89&gt;0</formula>
    </cfRule>
    <cfRule type="expression" dxfId="1813" priority="6">
      <formula>L89&lt;0</formula>
    </cfRule>
  </conditionalFormatting>
  <conditionalFormatting sqref="F25:F29">
    <cfRule type="expression" dxfId="1812" priority="3">
      <formula>F25&gt;0</formula>
    </cfRule>
    <cfRule type="expression" dxfId="1811" priority="4">
      <formula>F25&lt;0</formula>
    </cfRule>
  </conditionalFormatting>
  <conditionalFormatting sqref="H25:H29">
    <cfRule type="expression" dxfId="1810" priority="1">
      <formula>H25&gt;0</formula>
    </cfRule>
    <cfRule type="expression" dxfId="18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1238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1113</v>
      </c>
      <c r="U2" s="757" t="s">
        <v>1249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1248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40.57</v>
      </c>
      <c r="R4" s="425">
        <v>6.1999999999999998E-3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12171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-3316.0600000000013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-3316.0600000000013</v>
      </c>
      <c r="T8" s="1">
        <v>43362</v>
      </c>
      <c r="U8" s="757" t="s">
        <v>1274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-0.21411810892448285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4.4860734532906087E-2</v>
      </c>
      <c r="R11">
        <f>1.82/4</f>
        <v>0.45500000000000002</v>
      </c>
      <c r="T11" s="1">
        <v>43391</v>
      </c>
      <c r="U11" s="757" t="s">
        <v>1290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  <c r="Q13" s="2">
        <f>Q4/4.6</f>
        <v>8.8195652173913057</v>
      </c>
      <c r="T13" s="1">
        <v>43421</v>
      </c>
      <c r="U13" s="757" t="s">
        <v>1310</v>
      </c>
    </row>
    <row r="14" spans="1:21" x14ac:dyDescent="0.25">
      <c r="H14" s="70"/>
      <c r="O14" s="11" t="s">
        <v>1034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44.627000000000002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44.221300000000006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43.815600000000003</v>
      </c>
    </row>
    <row r="20" spans="1:20" x14ac:dyDescent="0.25">
      <c r="O20" s="81">
        <v>1.07</v>
      </c>
      <c r="P20" s="81">
        <f t="shared" si="0"/>
        <v>43.4099</v>
      </c>
    </row>
    <row r="21" spans="1:20" x14ac:dyDescent="0.25">
      <c r="O21" s="81">
        <v>1.06</v>
      </c>
      <c r="P21" s="81">
        <f t="shared" si="0"/>
        <v>43.004200000000004</v>
      </c>
    </row>
    <row r="22" spans="1:20" x14ac:dyDescent="0.25">
      <c r="O22" s="81">
        <v>1.05</v>
      </c>
      <c r="P22" s="81">
        <f t="shared" si="0"/>
        <v>42.598500000000001</v>
      </c>
    </row>
    <row r="23" spans="1:20" x14ac:dyDescent="0.25">
      <c r="O23" s="81">
        <v>1.04</v>
      </c>
      <c r="P23" s="81">
        <f t="shared" si="0"/>
        <v>42.192799999999998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0"/>
        <v>41.787100000000002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41.381399999999999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40.975700000000003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40.57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40.164299999999997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39.758600000000001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39.352899999999998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38.947200000000002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2" si="4">C32*(E32-D32)</f>
        <v>-3169.9999999999991</v>
      </c>
      <c r="G32" s="39">
        <f t="shared" ref="G32:G42" si="5">D32*C32</f>
        <v>20214</v>
      </c>
      <c r="H32" s="179">
        <f t="shared" ref="H32:H4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38.541499999999999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38.135799999999996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37.7301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37.324400000000004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36.918700000000001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36.512999999999998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  <c r="T39" s="1">
        <v>43496</v>
      </c>
      <c r="U39" s="757" t="s">
        <v>1349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4"/>
        <v>-3820.2000000000007</v>
      </c>
      <c r="G42" s="39">
        <f t="shared" si="5"/>
        <v>15487.2</v>
      </c>
      <c r="H42" s="179">
        <f t="shared" si="6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2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08" priority="35">
      <formula>F54&gt;0</formula>
    </cfRule>
    <cfRule type="expression" dxfId="1807" priority="36">
      <formula>F54&lt;0</formula>
    </cfRule>
  </conditionalFormatting>
  <conditionalFormatting sqref="Q7">
    <cfRule type="expression" dxfId="1806" priority="33">
      <formula>Q7&gt;0</formula>
    </cfRule>
    <cfRule type="expression" dxfId="1805" priority="34">
      <formula>Q7&lt;0</formula>
    </cfRule>
  </conditionalFormatting>
  <conditionalFormatting sqref="Q8">
    <cfRule type="expression" dxfId="1804" priority="31">
      <formula>Q8&gt;0</formula>
    </cfRule>
    <cfRule type="expression" dxfId="1803" priority="32">
      <formula>Q8&lt;0</formula>
    </cfRule>
  </conditionalFormatting>
  <conditionalFormatting sqref="F30:F53">
    <cfRule type="expression" dxfId="1802" priority="29">
      <formula>F30&gt;0</formula>
    </cfRule>
    <cfRule type="expression" dxfId="1801" priority="30">
      <formula>F30&lt;0</formula>
    </cfRule>
  </conditionalFormatting>
  <conditionalFormatting sqref="H30:H53">
    <cfRule type="expression" dxfId="1800" priority="27">
      <formula>H30&gt;0</formula>
    </cfRule>
    <cfRule type="expression" dxfId="1799" priority="28">
      <formula>H30&lt;0</formula>
    </cfRule>
  </conditionalFormatting>
  <conditionalFormatting sqref="Q10">
    <cfRule type="expression" dxfId="1798" priority="25">
      <formula>Q10&gt;0</formula>
    </cfRule>
    <cfRule type="expression" dxfId="1797" priority="26">
      <formula>Q10&lt;0</formula>
    </cfRule>
  </conditionalFormatting>
  <conditionalFormatting sqref="J25:J39">
    <cfRule type="expression" dxfId="1796" priority="23">
      <formula>J25&gt;0</formula>
    </cfRule>
    <cfRule type="expression" dxfId="1795" priority="24">
      <formula>J25&lt;0</formula>
    </cfRule>
  </conditionalFormatting>
  <conditionalFormatting sqref="K25:K36">
    <cfRule type="expression" dxfId="1794" priority="21">
      <formula>K25&gt;0</formula>
    </cfRule>
    <cfRule type="expression" dxfId="1793" priority="22">
      <formula>K25&lt;0</formula>
    </cfRule>
  </conditionalFormatting>
  <conditionalFormatting sqref="L25">
    <cfRule type="expression" dxfId="1792" priority="19">
      <formula>L25&gt;0</formula>
    </cfRule>
    <cfRule type="expression" dxfId="1791" priority="20">
      <formula>L25&lt;0</formula>
    </cfRule>
  </conditionalFormatting>
  <conditionalFormatting sqref="F89:F110">
    <cfRule type="expression" dxfId="1790" priority="17">
      <formula>F89&gt;0</formula>
    </cfRule>
    <cfRule type="expression" dxfId="1789" priority="18">
      <formula>F89&lt;0</formula>
    </cfRule>
  </conditionalFormatting>
  <conditionalFormatting sqref="H89:H110">
    <cfRule type="expression" dxfId="1788" priority="15">
      <formula>H89&gt;0</formula>
    </cfRule>
    <cfRule type="expression" dxfId="1787" priority="16">
      <formula>H89&lt;0</formula>
    </cfRule>
  </conditionalFormatting>
  <conditionalFormatting sqref="J89:J102">
    <cfRule type="expression" dxfId="1786" priority="13">
      <formula>J89&gt;0</formula>
    </cfRule>
    <cfRule type="expression" dxfId="1785" priority="14">
      <formula>J89&lt;0</formula>
    </cfRule>
  </conditionalFormatting>
  <conditionalFormatting sqref="K89:K102">
    <cfRule type="expression" dxfId="1784" priority="11">
      <formula>K89&gt;0</formula>
    </cfRule>
    <cfRule type="expression" dxfId="1783" priority="12">
      <formula>K89&lt;0</formula>
    </cfRule>
  </conditionalFormatting>
  <conditionalFormatting sqref="L89:L102">
    <cfRule type="expression" dxfId="1782" priority="9">
      <formula>L89&gt;0</formula>
    </cfRule>
    <cfRule type="expression" dxfId="1781" priority="10">
      <formula>L89&lt;0</formula>
    </cfRule>
  </conditionalFormatting>
  <conditionalFormatting sqref="F25:F29">
    <cfRule type="expression" dxfId="1780" priority="7">
      <formula>F25&gt;0</formula>
    </cfRule>
    <cfRule type="expression" dxfId="1779" priority="8">
      <formula>F25&lt;0</formula>
    </cfRule>
  </conditionalFormatting>
  <conditionalFormatting sqref="H25:H29">
    <cfRule type="expression" dxfId="1778" priority="5">
      <formula>H25&gt;0</formula>
    </cfRule>
    <cfRule type="expression" dxfId="177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1132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48.907000000000011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47.059899999999999</v>
      </c>
      <c r="R4" s="425">
        <v>-3.0000000000000001E-3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9411.98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9781.4000000000015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-369.42000000000189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-369.42000000000189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-3.7767599730100174E-2</v>
      </c>
      <c r="T9" s="156"/>
      <c r="U9" t="s">
        <v>1006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5.949863896863359E-2</v>
      </c>
      <c r="R11">
        <v>0.7</v>
      </c>
      <c r="T11" s="1">
        <v>43285</v>
      </c>
      <c r="U11" t="s">
        <v>1131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  <c r="Q13" s="2">
        <f>Q4/(3.94+4.03)*2</f>
        <v>11.809259723964868</v>
      </c>
    </row>
    <row r="14" spans="1:21" x14ac:dyDescent="0.25">
      <c r="H14" s="70"/>
      <c r="O14" s="11" t="s">
        <v>1034</v>
      </c>
      <c r="Q14" s="1">
        <v>43426</v>
      </c>
      <c r="T14" s="694">
        <v>43300</v>
      </c>
      <c r="U14" t="s">
        <v>1155</v>
      </c>
    </row>
    <row r="15" spans="1:21" x14ac:dyDescent="0.25">
      <c r="H15" s="70"/>
      <c r="U15" t="s">
        <v>1180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51.765890000000006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51.295291000000006</v>
      </c>
      <c r="T18" s="1">
        <v>43307</v>
      </c>
      <c r="U18" t="s">
        <v>1193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265</v>
      </c>
      <c r="O19" s="81">
        <v>1.08</v>
      </c>
      <c r="P19" s="81">
        <f t="shared" si="2"/>
        <v>50.824691999999999</v>
      </c>
    </row>
    <row r="20" spans="1:21" x14ac:dyDescent="0.25">
      <c r="O20" s="81">
        <v>1.07</v>
      </c>
      <c r="P20" s="81">
        <f t="shared" si="2"/>
        <v>50.354092999999999</v>
      </c>
      <c r="T20" s="1">
        <v>43416</v>
      </c>
      <c r="U20" t="s">
        <v>1300</v>
      </c>
    </row>
    <row r="21" spans="1:21" x14ac:dyDescent="0.25">
      <c r="O21" s="81">
        <v>1.06</v>
      </c>
      <c r="P21" s="81">
        <f t="shared" si="2"/>
        <v>49.883493999999999</v>
      </c>
    </row>
    <row r="22" spans="1:21" x14ac:dyDescent="0.25">
      <c r="O22" s="81">
        <v>1.05</v>
      </c>
      <c r="P22" s="81">
        <f t="shared" si="2"/>
        <v>49.412894999999999</v>
      </c>
    </row>
    <row r="23" spans="1:21" x14ac:dyDescent="0.25">
      <c r="O23" s="81">
        <v>1.04</v>
      </c>
      <c r="P23" s="81">
        <f t="shared" si="2"/>
        <v>48.942295999999999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48.471696999999999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48.001097999999999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47.530498999999999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47.059899999999999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46.589300999999999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46.118701999999999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45.648102999999999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45.177503999999999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44.706904999999999</v>
      </c>
    </row>
    <row r="33" spans="1:17" x14ac:dyDescent="0.25">
      <c r="A33" t="s">
        <v>1164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44.236305999999999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43.765706999999999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43.295107999999999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42.824508999999999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42.353909999999999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58" si="12">C56*(E56-D56)</f>
        <v>894.5999999999998</v>
      </c>
      <c r="G56" s="39">
        <f t="shared" ref="G56:G58" si="13">D56*C56</f>
        <v>9941.4</v>
      </c>
      <c r="H56" s="179">
        <f t="shared" ref="H56:H58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2"/>
        <v>-129.99999999999972</v>
      </c>
      <c r="G57" s="39">
        <f t="shared" si="13"/>
        <v>9942</v>
      </c>
      <c r="H57" s="179">
        <f t="shared" si="14"/>
        <v>-1.307583987125324E-2</v>
      </c>
      <c r="I57" s="39"/>
      <c r="J57" s="101">
        <v>-130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2"/>
        <v>150.60000000000002</v>
      </c>
      <c r="G58" s="39">
        <f t="shared" si="13"/>
        <v>9781.4</v>
      </c>
      <c r="H58" s="179">
        <f t="shared" si="14"/>
        <v>1.5396568998302905E-2</v>
      </c>
      <c r="I58" s="39" t="s">
        <v>184</v>
      </c>
      <c r="J58" s="39">
        <v>150.6</v>
      </c>
      <c r="K58" s="39"/>
      <c r="L58" s="39">
        <v>12.46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76" priority="45">
      <formula>F63&gt;0</formula>
    </cfRule>
    <cfRule type="expression" dxfId="1775" priority="46">
      <formula>F63&lt;0</formula>
    </cfRule>
  </conditionalFormatting>
  <conditionalFormatting sqref="Q7">
    <cfRule type="expression" dxfId="1774" priority="43">
      <formula>Q7&gt;0</formula>
    </cfRule>
    <cfRule type="expression" dxfId="1773" priority="44">
      <formula>Q7&lt;0</formula>
    </cfRule>
  </conditionalFormatting>
  <conditionalFormatting sqref="Q8">
    <cfRule type="expression" dxfId="1772" priority="41">
      <formula>Q8&gt;0</formula>
    </cfRule>
    <cfRule type="expression" dxfId="1771" priority="42">
      <formula>Q8&lt;0</formula>
    </cfRule>
  </conditionalFormatting>
  <conditionalFormatting sqref="F30:F62">
    <cfRule type="expression" dxfId="1770" priority="39">
      <formula>F30&gt;0</formula>
    </cfRule>
    <cfRule type="expression" dxfId="1769" priority="40">
      <formula>F30&lt;0</formula>
    </cfRule>
  </conditionalFormatting>
  <conditionalFormatting sqref="H30:H62">
    <cfRule type="expression" dxfId="1768" priority="37">
      <formula>H30&gt;0</formula>
    </cfRule>
    <cfRule type="expression" dxfId="1767" priority="38">
      <formula>H30&lt;0</formula>
    </cfRule>
  </conditionalFormatting>
  <conditionalFormatting sqref="Q10">
    <cfRule type="expression" dxfId="1766" priority="35">
      <formula>Q10&gt;0</formula>
    </cfRule>
    <cfRule type="expression" dxfId="1765" priority="36">
      <formula>Q10&lt;0</formula>
    </cfRule>
  </conditionalFormatting>
  <conditionalFormatting sqref="K25:K39">
    <cfRule type="expression" dxfId="1764" priority="31">
      <formula>K25&gt;0</formula>
    </cfRule>
    <cfRule type="expression" dxfId="1763" priority="32">
      <formula>K25&lt;0</formula>
    </cfRule>
  </conditionalFormatting>
  <conditionalFormatting sqref="L25">
    <cfRule type="expression" dxfId="1762" priority="29">
      <formula>L25&gt;0</formula>
    </cfRule>
    <cfRule type="expression" dxfId="1761" priority="30">
      <formula>L25&lt;0</formula>
    </cfRule>
  </conditionalFormatting>
  <conditionalFormatting sqref="F89:F110">
    <cfRule type="expression" dxfId="1760" priority="27">
      <formula>F89&gt;0</formula>
    </cfRule>
    <cfRule type="expression" dxfId="1759" priority="28">
      <formula>F89&lt;0</formula>
    </cfRule>
  </conditionalFormatting>
  <conditionalFormatting sqref="H89:H110">
    <cfRule type="expression" dxfId="1758" priority="25">
      <formula>H89&gt;0</formula>
    </cfRule>
    <cfRule type="expression" dxfId="1757" priority="26">
      <formula>H89&lt;0</formula>
    </cfRule>
  </conditionalFormatting>
  <conditionalFormatting sqref="J89:J102">
    <cfRule type="expression" dxfId="1756" priority="23">
      <formula>J89&gt;0</formula>
    </cfRule>
    <cfRule type="expression" dxfId="1755" priority="24">
      <formula>J89&lt;0</formula>
    </cfRule>
  </conditionalFormatting>
  <conditionalFormatting sqref="K89:K102">
    <cfRule type="expression" dxfId="1754" priority="21">
      <formula>K89&gt;0</formula>
    </cfRule>
    <cfRule type="expression" dxfId="1753" priority="22">
      <formula>K89&lt;0</formula>
    </cfRule>
  </conditionalFormatting>
  <conditionalFormatting sqref="L89:L102">
    <cfRule type="expression" dxfId="1752" priority="19">
      <formula>L89&gt;0</formula>
    </cfRule>
    <cfRule type="expression" dxfId="1751" priority="20">
      <formula>L89&lt;0</formula>
    </cfRule>
  </conditionalFormatting>
  <conditionalFormatting sqref="F25 F29">
    <cfRule type="expression" dxfId="1750" priority="17">
      <formula>F25&gt;0</formula>
    </cfRule>
    <cfRule type="expression" dxfId="1749" priority="18">
      <formula>F25&lt;0</formula>
    </cfRule>
  </conditionalFormatting>
  <conditionalFormatting sqref="H25 H29">
    <cfRule type="expression" dxfId="1748" priority="15">
      <formula>H25&gt;0</formula>
    </cfRule>
    <cfRule type="expression" dxfId="1747" priority="16">
      <formula>H25&lt;0</formula>
    </cfRule>
  </conditionalFormatting>
  <conditionalFormatting sqref="F26:F28">
    <cfRule type="expression" dxfId="1746" priority="13">
      <formula>F26&gt;0</formula>
    </cfRule>
    <cfRule type="expression" dxfId="1745" priority="14">
      <formula>F26&lt;0</formula>
    </cfRule>
  </conditionalFormatting>
  <conditionalFormatting sqref="H26:H28">
    <cfRule type="expression" dxfId="1744" priority="11">
      <formula>H26&gt;0</formula>
    </cfRule>
    <cfRule type="expression" dxfId="1743" priority="12">
      <formula>H26&lt;0</formula>
    </cfRule>
  </conditionalFormatting>
  <conditionalFormatting sqref="J25:J49">
    <cfRule type="expression" dxfId="1742" priority="7">
      <formula>J25&gt;0</formula>
    </cfRule>
    <cfRule type="expression" dxfId="1741" priority="8">
      <formula>J25&lt;0</formula>
    </cfRule>
  </conditionalFormatting>
  <conditionalFormatting sqref="J50:J51">
    <cfRule type="expression" dxfId="1740" priority="5">
      <formula>J50&gt;0</formula>
    </cfRule>
    <cfRule type="expression" dxfId="1739" priority="6">
      <formula>J50&lt;0</formula>
    </cfRule>
  </conditionalFormatting>
  <conditionalFormatting sqref="J52:J57">
    <cfRule type="expression" dxfId="1738" priority="3">
      <formula>J52&gt;0</formula>
    </cfRule>
    <cfRule type="expression" dxfId="1737" priority="4">
      <formula>J52&lt;0</formula>
    </cfRule>
  </conditionalFormatting>
  <conditionalFormatting sqref="J58">
    <cfRule type="expression" dxfId="1736" priority="1">
      <formula>J58&gt;0</formula>
    </cfRule>
    <cfRule type="expression" dxfId="1735" priority="2">
      <formula>J58&lt;0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7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2" si="1">H2*I2-J2</f>
        <v>3348.92</v>
      </c>
      <c r="L2" s="72">
        <v>43222</v>
      </c>
      <c r="M2" s="43">
        <v>50</v>
      </c>
      <c r="O2" s="11" t="s">
        <v>57</v>
      </c>
      <c r="Q2">
        <f>C25-H25</f>
        <v>800</v>
      </c>
      <c r="T2" s="1"/>
      <c r="U2" t="s">
        <v>1063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27.654850000000014</v>
      </c>
      <c r="T3" t="s">
        <v>1113</v>
      </c>
      <c r="U3" t="s">
        <v>1229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30.639900000000001</v>
      </c>
      <c r="R4" s="425">
        <v>2.5999999999999999E-3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24511.920000000002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22123.880000000012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2388.03999999999</v>
      </c>
      <c r="R7">
        <v>600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2388.03999999999</v>
      </c>
      <c r="T8" s="694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0.10793947535423211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M88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6.5274364472468899E-2</v>
      </c>
      <c r="R11">
        <v>0.5</v>
      </c>
    </row>
    <row r="12" spans="1:21" x14ac:dyDescent="0.25">
      <c r="A12" s="887" t="s">
        <v>1291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1339</v>
      </c>
      <c r="T12" s="1">
        <v>43294</v>
      </c>
      <c r="U12" t="s">
        <v>1168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8.7542571428571438</v>
      </c>
      <c r="T13" s="694"/>
    </row>
    <row r="14" spans="1:21" x14ac:dyDescent="0.25">
      <c r="A14" s="887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1196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404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2" t="s">
        <v>78</v>
      </c>
      <c r="P17" s="882"/>
    </row>
    <row r="18" spans="1:21" ht="15.75" thickTop="1" x14ac:dyDescent="0.25">
      <c r="O18" s="81">
        <v>1.1000000000000001</v>
      </c>
      <c r="P18" s="81">
        <f>O18*$Q$4</f>
        <v>33.703890000000001</v>
      </c>
      <c r="T18" s="1">
        <v>43308</v>
      </c>
      <c r="U18" t="s">
        <v>1194</v>
      </c>
    </row>
    <row r="19" spans="1:21" x14ac:dyDescent="0.25">
      <c r="O19" s="81">
        <v>1.0900000000000001</v>
      </c>
      <c r="P19" s="81">
        <f t="shared" ref="P19:P38" si="2">O19*$Q$4</f>
        <v>33.397491000000002</v>
      </c>
    </row>
    <row r="20" spans="1:21" x14ac:dyDescent="0.25">
      <c r="O20" s="81">
        <v>1.08</v>
      </c>
      <c r="P20" s="81">
        <f t="shared" si="2"/>
        <v>33.091092000000003</v>
      </c>
      <c r="T20" s="1">
        <v>43320</v>
      </c>
      <c r="U20" t="s">
        <v>1226</v>
      </c>
    </row>
    <row r="21" spans="1:21" x14ac:dyDescent="0.25">
      <c r="O21" s="81">
        <v>1.07</v>
      </c>
      <c r="P21" s="81">
        <f t="shared" si="2"/>
        <v>32.784693000000004</v>
      </c>
    </row>
    <row r="22" spans="1:21" x14ac:dyDescent="0.25">
      <c r="O22" s="81">
        <v>1.06</v>
      </c>
      <c r="P22" s="81">
        <f t="shared" si="2"/>
        <v>32.478294000000005</v>
      </c>
      <c r="T22" s="1">
        <v>43353</v>
      </c>
      <c r="U22" t="s">
        <v>1262</v>
      </c>
    </row>
    <row r="23" spans="1:21" x14ac:dyDescent="0.25">
      <c r="O23" s="81">
        <v>1.05</v>
      </c>
      <c r="P23" s="81">
        <f t="shared" si="2"/>
        <v>32.171894999999999</v>
      </c>
    </row>
    <row r="24" spans="1:21" x14ac:dyDescent="0.25">
      <c r="O24" s="81">
        <v>1.04</v>
      </c>
      <c r="P24" s="81">
        <f t="shared" si="2"/>
        <v>31.865496</v>
      </c>
      <c r="T24" s="1">
        <v>43383</v>
      </c>
      <c r="U24" t="s">
        <v>1281</v>
      </c>
    </row>
    <row r="25" spans="1:21" x14ac:dyDescent="0.25">
      <c r="A25" s="31" t="s">
        <v>81</v>
      </c>
      <c r="B25" s="14"/>
      <c r="C25" s="14">
        <f>SUM(C2:C17)</f>
        <v>2800</v>
      </c>
      <c r="D25" s="18"/>
      <c r="E25" s="18"/>
      <c r="F25" s="18">
        <f>SUM(F2:F17)</f>
        <v>87405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400</v>
      </c>
      <c r="O25" s="81">
        <v>1.03</v>
      </c>
      <c r="P25" s="81">
        <f t="shared" si="2"/>
        <v>31.559097000000001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400</v>
      </c>
      <c r="O26" s="81">
        <v>1.02</v>
      </c>
      <c r="P26" s="81">
        <f t="shared" si="2"/>
        <v>31.252698000000002</v>
      </c>
    </row>
    <row r="27" spans="1:21" x14ac:dyDescent="0.25">
      <c r="O27" s="81">
        <v>1.01</v>
      </c>
      <c r="P27" s="81">
        <f t="shared" si="2"/>
        <v>30.946299</v>
      </c>
      <c r="T27" s="1">
        <v>43397</v>
      </c>
      <c r="U27" t="s">
        <v>1294</v>
      </c>
    </row>
    <row r="28" spans="1:21" x14ac:dyDescent="0.25">
      <c r="O28" s="81">
        <v>1</v>
      </c>
      <c r="P28" s="81">
        <f t="shared" si="2"/>
        <v>30.639900000000001</v>
      </c>
      <c r="T28" s="1">
        <v>43399</v>
      </c>
      <c r="U28" t="s">
        <v>1293</v>
      </c>
    </row>
    <row r="29" spans="1:21" x14ac:dyDescent="0.25">
      <c r="O29" s="81">
        <v>0.99</v>
      </c>
      <c r="P29" s="81">
        <f t="shared" si="2"/>
        <v>30.333501000000002</v>
      </c>
    </row>
    <row r="30" spans="1:21" x14ac:dyDescent="0.25">
      <c r="O30" s="81">
        <v>0.98</v>
      </c>
      <c r="P30" s="81">
        <f t="shared" si="2"/>
        <v>30.027101999999999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29.720703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29.414304000000001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29.107904999999999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28.801506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28.495107000000001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28.188708000000002</v>
      </c>
      <c r="T36" s="156">
        <v>43440</v>
      </c>
      <c r="U36" t="s">
        <v>1289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1096</v>
      </c>
      <c r="J37" s="39"/>
      <c r="K37" s="39"/>
      <c r="L37" s="155"/>
      <c r="O37" s="81">
        <v>0.91</v>
      </c>
      <c r="P37" s="81">
        <f t="shared" si="2"/>
        <v>27.882309000000003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1098</v>
      </c>
      <c r="J38" s="39"/>
      <c r="K38" s="39"/>
      <c r="L38" s="155"/>
      <c r="O38" s="81">
        <v>0.9</v>
      </c>
      <c r="P38" s="81">
        <f t="shared" si="2"/>
        <v>27.57591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72"/>
      <c r="C85" s="4"/>
      <c r="D85" s="3"/>
      <c r="E85" s="3"/>
      <c r="F85" s="3"/>
      <c r="G85" s="3"/>
      <c r="H85" s="216"/>
      <c r="I85" s="3"/>
      <c r="J85" s="3"/>
      <c r="K85" s="3"/>
      <c r="L85" s="4"/>
    </row>
    <row r="86" spans="1:13" x14ac:dyDescent="0.25">
      <c r="A86" s="4"/>
      <c r="B86" s="4"/>
      <c r="C86" s="4"/>
      <c r="D86" s="3"/>
      <c r="E86" s="3"/>
      <c r="F86" s="3"/>
      <c r="G86" s="4"/>
      <c r="H86" s="4"/>
      <c r="I86" s="3"/>
      <c r="J86" s="3"/>
      <c r="K86" s="3"/>
      <c r="L86" s="4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 t="s">
        <v>65</v>
      </c>
      <c r="M88" s="492">
        <f>M106+K106-F106</f>
        <v>0</v>
      </c>
    </row>
    <row r="89" spans="1:13" x14ac:dyDescent="0.25">
      <c r="A89" s="610" t="s">
        <v>1</v>
      </c>
      <c r="B89" s="610" t="s">
        <v>2</v>
      </c>
      <c r="C89" s="610" t="s">
        <v>4</v>
      </c>
      <c r="D89" s="611" t="s">
        <v>5</v>
      </c>
      <c r="E89" s="611" t="s">
        <v>94</v>
      </c>
      <c r="F89" s="611" t="s">
        <v>60</v>
      </c>
      <c r="G89" s="610" t="s">
        <v>3</v>
      </c>
      <c r="H89" s="610" t="s">
        <v>6</v>
      </c>
      <c r="I89" s="611" t="s">
        <v>7</v>
      </c>
      <c r="J89" s="611" t="s">
        <v>95</v>
      </c>
      <c r="K89" s="611" t="s">
        <v>61</v>
      </c>
      <c r="L89" s="610" t="s">
        <v>37</v>
      </c>
      <c r="M89" s="610" t="s">
        <v>38</v>
      </c>
    </row>
    <row r="90" spans="1:13" x14ac:dyDescent="0.25">
      <c r="A90" s="612" t="s">
        <v>895</v>
      </c>
      <c r="B90" s="494"/>
      <c r="C90" s="491"/>
      <c r="D90" s="492"/>
      <c r="E90" s="492"/>
      <c r="F90" s="492"/>
      <c r="G90" s="494"/>
      <c r="H90" s="491"/>
      <c r="I90" s="492"/>
      <c r="J90" s="492"/>
      <c r="K90" s="492"/>
      <c r="L90" s="494"/>
      <c r="M90" s="492"/>
    </row>
    <row r="91" spans="1:13" x14ac:dyDescent="0.25">
      <c r="A91" s="613"/>
      <c r="B91" s="494"/>
      <c r="C91" s="491"/>
      <c r="D91" s="492"/>
      <c r="E91" s="492"/>
      <c r="F91" s="492"/>
      <c r="G91" s="494"/>
      <c r="H91" s="493"/>
      <c r="I91" s="492"/>
      <c r="J91" s="492"/>
      <c r="K91" s="492"/>
      <c r="L91" s="491"/>
      <c r="M91" s="491"/>
    </row>
    <row r="92" spans="1:13" x14ac:dyDescent="0.25">
      <c r="A92" s="491"/>
      <c r="B92" s="494"/>
      <c r="C92" s="491"/>
      <c r="D92" s="492"/>
      <c r="E92" s="492"/>
      <c r="F92" s="492"/>
      <c r="G92" s="494"/>
      <c r="H92" s="493"/>
      <c r="I92" s="492"/>
      <c r="J92" s="492"/>
      <c r="K92" s="492"/>
      <c r="L92" s="491"/>
      <c r="M92" s="491"/>
    </row>
    <row r="93" spans="1:13" x14ac:dyDescent="0.25">
      <c r="A93" s="491"/>
      <c r="B93" s="494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1"/>
      <c r="I105" s="492"/>
      <c r="J105" s="492"/>
      <c r="K105" s="492"/>
      <c r="L105" s="491"/>
      <c r="M105" s="491"/>
    </row>
    <row r="106" spans="1:13" x14ac:dyDescent="0.25">
      <c r="A106" s="614" t="s">
        <v>81</v>
      </c>
      <c r="B106" s="615"/>
      <c r="C106" s="615">
        <f>SUM(C90:C94)</f>
        <v>0</v>
      </c>
      <c r="D106" s="616"/>
      <c r="E106" s="616"/>
      <c r="F106" s="616">
        <f>SUM(F90:F94)</f>
        <v>0</v>
      </c>
      <c r="G106" s="615"/>
      <c r="H106" s="617">
        <f>SUM(H90:H93)</f>
        <v>0</v>
      </c>
      <c r="I106" s="616"/>
      <c r="J106" s="616"/>
      <c r="K106" s="616">
        <f>SUM(K90:K93)</f>
        <v>0</v>
      </c>
      <c r="L106" s="615"/>
      <c r="M106" s="616">
        <f>SUM(M90:M98)</f>
        <v>0</v>
      </c>
    </row>
    <row r="107" spans="1:13" ht="15.75" thickBot="1" x14ac:dyDescent="0.3">
      <c r="A107" s="618" t="s">
        <v>191</v>
      </c>
      <c r="B107" s="650"/>
      <c r="C107" s="619">
        <f>SumByColor($A$26,C90:C105)</f>
        <v>0</v>
      </c>
      <c r="D107" s="619"/>
      <c r="E107" s="619"/>
      <c r="F107" s="620">
        <f>SumByColor($A$26,F90:F105)</f>
        <v>0</v>
      </c>
      <c r="G107" s="619"/>
      <c r="H107" s="619">
        <f>SumByColor($A$26,H90:H105)</f>
        <v>0</v>
      </c>
      <c r="I107" s="619"/>
      <c r="J107" s="619"/>
      <c r="K107" s="620">
        <f>SumByColor($A$26,K91:K105)</f>
        <v>0</v>
      </c>
      <c r="L107" s="619"/>
      <c r="M107" s="620">
        <f>SumByColor($A$26,M90:M105)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  <c r="J110" s="177"/>
      <c r="K110" s="177" t="s">
        <v>646</v>
      </c>
      <c r="L110" s="177" t="s">
        <v>652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</sheetData>
  <mergeCells count="2">
    <mergeCell ref="O17:P17"/>
    <mergeCell ref="A12:A14"/>
  </mergeCells>
  <conditionalFormatting sqref="O18:O3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2:H85 F82:F85">
    <cfRule type="expression" dxfId="1734" priority="45">
      <formula>F37&gt;0</formula>
    </cfRule>
    <cfRule type="expression" dxfId="1733" priority="46">
      <formula>F37&lt;0</formula>
    </cfRule>
  </conditionalFormatting>
  <conditionalFormatting sqref="Q7">
    <cfRule type="expression" dxfId="1732" priority="43">
      <formula>Q7&gt;0</formula>
    </cfRule>
    <cfRule type="expression" dxfId="1731" priority="44">
      <formula>Q7&lt;0</formula>
    </cfRule>
  </conditionalFormatting>
  <conditionalFormatting sqref="Q8">
    <cfRule type="expression" dxfId="1730" priority="41">
      <formula>Q8&gt;0</formula>
    </cfRule>
    <cfRule type="expression" dxfId="1729" priority="42">
      <formula>Q8&lt;0</formula>
    </cfRule>
  </conditionalFormatting>
  <conditionalFormatting sqref="Q10">
    <cfRule type="expression" dxfId="1728" priority="35">
      <formula>Q10&gt;0</formula>
    </cfRule>
    <cfRule type="expression" dxfId="1727" priority="36">
      <formula>Q10&lt;0</formula>
    </cfRule>
  </conditionalFormatting>
  <conditionalFormatting sqref="J32:J45">
    <cfRule type="expression" dxfId="1726" priority="33">
      <formula>J32&gt;0</formula>
    </cfRule>
    <cfRule type="expression" dxfId="1725" priority="34">
      <formula>J32&lt;0</formula>
    </cfRule>
  </conditionalFormatting>
  <conditionalFormatting sqref="K32:K45">
    <cfRule type="expression" dxfId="1724" priority="31">
      <formula>K32&gt;0</formula>
    </cfRule>
    <cfRule type="expression" dxfId="1723" priority="32">
      <formula>K32&lt;0</formula>
    </cfRule>
  </conditionalFormatting>
  <conditionalFormatting sqref="L32:L40">
    <cfRule type="expression" dxfId="1722" priority="29">
      <formula>L32&gt;0</formula>
    </cfRule>
    <cfRule type="expression" dxfId="1721" priority="30">
      <formula>L32&lt;0</formula>
    </cfRule>
  </conditionalFormatting>
  <conditionalFormatting sqref="F111:F132">
    <cfRule type="expression" dxfId="1720" priority="27">
      <formula>F111&gt;0</formula>
    </cfRule>
    <cfRule type="expression" dxfId="1719" priority="28">
      <formula>F111&lt;0</formula>
    </cfRule>
  </conditionalFormatting>
  <conditionalFormatting sqref="H111:H132">
    <cfRule type="expression" dxfId="1718" priority="25">
      <formula>H111&gt;0</formula>
    </cfRule>
    <cfRule type="expression" dxfId="1717" priority="26">
      <formula>H111&lt;0</formula>
    </cfRule>
  </conditionalFormatting>
  <conditionalFormatting sqref="J111:J124">
    <cfRule type="expression" dxfId="1716" priority="23">
      <formula>J111&gt;0</formula>
    </cfRule>
    <cfRule type="expression" dxfId="1715" priority="24">
      <formula>J111&lt;0</formula>
    </cfRule>
  </conditionalFormatting>
  <conditionalFormatting sqref="K111:K124">
    <cfRule type="expression" dxfId="1714" priority="21">
      <formula>K111&gt;0</formula>
    </cfRule>
    <cfRule type="expression" dxfId="1713" priority="22">
      <formula>K111&lt;0</formula>
    </cfRule>
  </conditionalFormatting>
  <conditionalFormatting sqref="L111:L124">
    <cfRule type="expression" dxfId="1712" priority="19">
      <formula>L111&gt;0</formula>
    </cfRule>
    <cfRule type="expression" dxfId="1711" priority="20">
      <formula>L111&lt;0</formula>
    </cfRule>
  </conditionalFormatting>
  <conditionalFormatting sqref="F32:F36">
    <cfRule type="expression" dxfId="1710" priority="17">
      <formula>F32&gt;0</formula>
    </cfRule>
    <cfRule type="expression" dxfId="1709" priority="18">
      <formula>F32&lt;0</formula>
    </cfRule>
  </conditionalFormatting>
  <conditionalFormatting sqref="H32:H36">
    <cfRule type="expression" dxfId="1708" priority="15">
      <formula>H32&gt;0</formula>
    </cfRule>
    <cfRule type="expression" dxfId="1707" priority="16">
      <formula>H32&lt;0</formula>
    </cfRule>
  </conditionalFormatting>
  <conditionalFormatting sqref="Q9">
    <cfRule type="expression" dxfId="1706" priority="13">
      <formula>Q9&gt;0</formula>
    </cfRule>
    <cfRule type="expression" dxfId="1705" priority="14">
      <formula>Q9&lt;0</formula>
    </cfRule>
  </conditionalFormatting>
  <conditionalFormatting sqref="H67:H69 F67:F69">
    <cfRule type="expression" dxfId="1704" priority="11">
      <formula>F67&gt;0</formula>
    </cfRule>
    <cfRule type="expression" dxfId="1703" priority="12">
      <formula>F67&lt;0</formula>
    </cfRule>
  </conditionalFormatting>
  <conditionalFormatting sqref="H70:H72 F70:F72">
    <cfRule type="expression" dxfId="1702" priority="9">
      <formula>F70&gt;0</formula>
    </cfRule>
    <cfRule type="expression" dxfId="1701" priority="10">
      <formula>F70&lt;0</formula>
    </cfRule>
  </conditionalFormatting>
  <conditionalFormatting sqref="F77 H77">
    <cfRule type="expression" dxfId="1700" priority="5">
      <formula>F77&gt;0</formula>
    </cfRule>
    <cfRule type="expression" dxfId="1699" priority="6">
      <formula>F77&lt;0</formula>
    </cfRule>
  </conditionalFormatting>
  <conditionalFormatting sqref="F74:F76 H74:H76">
    <cfRule type="expression" dxfId="1698" priority="3">
      <formula>F74&gt;0</formula>
    </cfRule>
    <cfRule type="expression" dxfId="1697" priority="4">
      <formula>F74&lt;0</formula>
    </cfRule>
  </conditionalFormatting>
  <conditionalFormatting sqref="H79:H81 F79:F81">
    <cfRule type="expression" dxfId="1696" priority="1">
      <formula>F79&gt;0</formula>
    </cfRule>
    <cfRule type="expression" dxfId="1695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211.4599</v>
      </c>
      <c r="R4" s="425">
        <v>6.1000000000000004E-3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4229.1980000000003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1583.9680000000021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1440.9380000000019</v>
      </c>
      <c r="T8" s="1">
        <v>43237</v>
      </c>
      <c r="U8" t="s">
        <v>1061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0.51678753057462468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2.3645145013309853E-3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1356</v>
      </c>
      <c r="W12" s="134"/>
    </row>
    <row r="13" spans="1:23" x14ac:dyDescent="0.25">
      <c r="H13" s="70"/>
      <c r="O13" s="11" t="s">
        <v>947</v>
      </c>
      <c r="Q13">
        <f>Q4/6.86</f>
        <v>30.8250583090379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232.60589000000002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230.49129100000002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228.37669200000002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226.26209300000002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224.14749400000002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222.03289500000002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219.91829600000003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217.803697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215.689098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213.574499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211.4599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209.34530100000001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207.23070200000001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205.11610300000001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203.00150399999998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200.88690499999998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198.77230599999999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196.65770700000002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194.54310800000002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192.42850900000002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" si="4">C45*(E45-D45)</f>
        <v>1352.9399999999998</v>
      </c>
      <c r="G45" s="39">
        <f t="shared" ref="G45" si="5">D45*C45</f>
        <v>2788.26</v>
      </c>
      <c r="H45" s="179">
        <f t="shared" ref="H45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190.31391000000002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94" priority="30">
      <formula>F51&gt;0</formula>
    </cfRule>
    <cfRule type="expression" dxfId="1693" priority="31">
      <formula>F51&lt;0</formula>
    </cfRule>
  </conditionalFormatting>
  <conditionalFormatting sqref="Q7">
    <cfRule type="expression" dxfId="1692" priority="28">
      <formula>Q7&gt;0</formula>
    </cfRule>
    <cfRule type="expression" dxfId="1691" priority="29">
      <formula>Q7&lt;0</formula>
    </cfRule>
  </conditionalFormatting>
  <conditionalFormatting sqref="Q8">
    <cfRule type="expression" dxfId="1690" priority="26">
      <formula>Q8&gt;0</formula>
    </cfRule>
    <cfRule type="expression" dxfId="1689" priority="27">
      <formula>Q8&lt;0</formula>
    </cfRule>
  </conditionalFormatting>
  <conditionalFormatting sqref="F25:F44 F46:F50">
    <cfRule type="expression" dxfId="1688" priority="24">
      <formula>F25&gt;0</formula>
    </cfRule>
    <cfRule type="expression" dxfId="1687" priority="25">
      <formula>F25&lt;0</formula>
    </cfRule>
  </conditionalFormatting>
  <conditionalFormatting sqref="H25:H44 H46:H50">
    <cfRule type="expression" dxfId="1686" priority="22">
      <formula>H25&gt;0</formula>
    </cfRule>
    <cfRule type="expression" dxfId="1685" priority="23">
      <formula>H25&lt;0</formula>
    </cfRule>
  </conditionalFormatting>
  <conditionalFormatting sqref="F89:F110">
    <cfRule type="expression" dxfId="1684" priority="20">
      <formula>F89&gt;0</formula>
    </cfRule>
    <cfRule type="expression" dxfId="1683" priority="21">
      <formula>F89&lt;0</formula>
    </cfRule>
  </conditionalFormatting>
  <conditionalFormatting sqref="H89:H110">
    <cfRule type="expression" dxfId="1682" priority="18">
      <formula>H89&gt;0</formula>
    </cfRule>
    <cfRule type="expression" dxfId="1681" priority="19">
      <formula>H89&lt;0</formula>
    </cfRule>
  </conditionalFormatting>
  <conditionalFormatting sqref="Q10">
    <cfRule type="expression" dxfId="1680" priority="16">
      <formula>Q10&gt;0</formula>
    </cfRule>
    <cfRule type="expression" dxfId="1679" priority="17">
      <formula>Q10&lt;0</formula>
    </cfRule>
  </conditionalFormatting>
  <conditionalFormatting sqref="J25:J39">
    <cfRule type="expression" dxfId="1678" priority="14">
      <formula>J25&gt;0</formula>
    </cfRule>
    <cfRule type="expression" dxfId="1677" priority="15">
      <formula>J25&lt;0</formula>
    </cfRule>
  </conditionalFormatting>
  <conditionalFormatting sqref="K25:K38">
    <cfRule type="expression" dxfId="1676" priority="12">
      <formula>K25&gt;0</formula>
    </cfRule>
    <cfRule type="expression" dxfId="1675" priority="13">
      <formula>K25&lt;0</formula>
    </cfRule>
  </conditionalFormatting>
  <conditionalFormatting sqref="L25:L38">
    <cfRule type="expression" dxfId="1674" priority="10">
      <formula>L25&gt;0</formula>
    </cfRule>
    <cfRule type="expression" dxfId="1673" priority="11">
      <formula>L25&lt;0</formula>
    </cfRule>
  </conditionalFormatting>
  <conditionalFormatting sqref="AD69">
    <cfRule type="dataBar" priority="6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72" priority="7">
      <formula>J40&gt;0</formula>
    </cfRule>
    <cfRule type="expression" dxfId="1671" priority="8">
      <formula>J40&lt;0</formula>
    </cfRule>
  </conditionalFormatting>
  <conditionalFormatting sqref="AE69 W1:W22 W47:W52">
    <cfRule type="iconSet" priority="833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70" priority="5">
      <formula>F45&gt;0</formula>
    </cfRule>
    <cfRule type="expression" dxfId="1669" priority="6">
      <formula>F45&lt;0</formula>
    </cfRule>
  </conditionalFormatting>
  <conditionalFormatting sqref="H45">
    <cfRule type="expression" dxfId="1668" priority="3">
      <formula>H45&gt;0</formula>
    </cfRule>
    <cfRule type="expression" dxfId="1667" priority="4">
      <formula>H45&lt;0</formula>
    </cfRule>
  </conditionalFormatting>
  <conditionalFormatting sqref="J45">
    <cfRule type="expression" dxfId="1666" priority="1">
      <formula>J45&gt;0</formula>
    </cfRule>
    <cfRule type="expression" dxfId="1665" priority="2">
      <formula>J45&lt;0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64" priority="74">
      <formula>F12&gt;0</formula>
    </cfRule>
    <cfRule type="expression" dxfId="166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62" priority="67">
      <formula>F124&gt;0</formula>
    </cfRule>
    <cfRule type="expression" dxfId="1661" priority="68">
      <formula>F124&lt;0</formula>
    </cfRule>
  </conditionalFormatting>
  <conditionalFormatting sqref="H124:H130">
    <cfRule type="expression" dxfId="1660" priority="55">
      <formula>H124&gt;0</formula>
    </cfRule>
    <cfRule type="expression" dxfId="1659" priority="56">
      <formula>H124&lt;0</formula>
    </cfRule>
  </conditionalFormatting>
  <conditionalFormatting sqref="H131">
    <cfRule type="expression" dxfId="1658" priority="53">
      <formula>H131&gt;0</formula>
    </cfRule>
    <cfRule type="expression" dxfId="1657" priority="54">
      <formula>H131&lt;0</formula>
    </cfRule>
  </conditionalFormatting>
  <conditionalFormatting sqref="H132">
    <cfRule type="expression" dxfId="1656" priority="51">
      <formula>H132&gt;0</formula>
    </cfRule>
    <cfRule type="expression" dxfId="1655" priority="52">
      <formula>H132&lt;0</formula>
    </cfRule>
  </conditionalFormatting>
  <conditionalFormatting sqref="H133:H135">
    <cfRule type="expression" dxfId="1654" priority="49">
      <formula>H133&gt;0</formula>
    </cfRule>
    <cfRule type="expression" dxfId="1653" priority="50">
      <formula>H133&lt;0</formula>
    </cfRule>
  </conditionalFormatting>
  <conditionalFormatting sqref="H136">
    <cfRule type="expression" dxfId="1652" priority="45">
      <formula>H136&gt;0</formula>
    </cfRule>
    <cfRule type="expression" dxfId="1651" priority="46">
      <formula>H136&lt;0</formula>
    </cfRule>
  </conditionalFormatting>
  <conditionalFormatting sqref="Q7">
    <cfRule type="expression" dxfId="1650" priority="39">
      <formula>Q7&gt;0</formula>
    </cfRule>
    <cfRule type="expression" dxfId="1649" priority="40">
      <formula>Q7&lt;0</formula>
    </cfRule>
  </conditionalFormatting>
  <conditionalFormatting sqref="Q8">
    <cfRule type="expression" dxfId="1648" priority="37">
      <formula>Q8&gt;0</formula>
    </cfRule>
    <cfRule type="expression" dxfId="1647" priority="38">
      <formula>Q8&lt;0</formula>
    </cfRule>
  </conditionalFormatting>
  <conditionalFormatting sqref="F167:F178 H167:H178">
    <cfRule type="expression" dxfId="1646" priority="35">
      <formula>F167&gt;0</formula>
    </cfRule>
    <cfRule type="expression" dxfId="1645" priority="36">
      <formula>F167&lt;0</formula>
    </cfRule>
  </conditionalFormatting>
  <conditionalFormatting sqref="F183:F197 H183:H197">
    <cfRule type="expression" dxfId="1644" priority="33">
      <formula>F183&gt;0</formula>
    </cfRule>
    <cfRule type="expression" dxfId="1643" priority="34">
      <formula>F183&lt;0</formula>
    </cfRule>
  </conditionalFormatting>
  <conditionalFormatting sqref="F198:F206 H198:H206">
    <cfRule type="expression" dxfId="1642" priority="31">
      <formula>F198&gt;0</formula>
    </cfRule>
    <cfRule type="expression" dxfId="1641" priority="32">
      <formula>F198&lt;0</formula>
    </cfRule>
  </conditionalFormatting>
  <conditionalFormatting sqref="F141:F147 H141:H147">
    <cfRule type="expression" dxfId="1640" priority="29">
      <formula>F141&gt;0</formula>
    </cfRule>
    <cfRule type="expression" dxfId="1639" priority="30">
      <formula>F141&lt;0</formula>
    </cfRule>
  </conditionalFormatting>
  <conditionalFormatting sqref="H149:H152 F149:F152">
    <cfRule type="expression" dxfId="1638" priority="27">
      <formula>F149&gt;0</formula>
    </cfRule>
    <cfRule type="expression" dxfId="1637" priority="28">
      <formula>F149&lt;0</formula>
    </cfRule>
  </conditionalFormatting>
  <conditionalFormatting sqref="F226 H215:H218 H257:H260 F257:F260 H226 H231:H233 F231:F233 F235:F244 H235:H244">
    <cfRule type="expression" dxfId="1636" priority="25">
      <formula>F215&gt;0</formula>
    </cfRule>
    <cfRule type="expression" dxfId="1635" priority="26">
      <formula>F215&lt;0</formula>
    </cfRule>
  </conditionalFormatting>
  <conditionalFormatting sqref="F207:F218">
    <cfRule type="expression" dxfId="1634" priority="23">
      <formula>F207&gt;0</formula>
    </cfRule>
    <cfRule type="expression" dxfId="1633" priority="24">
      <formula>F207&lt;0</formula>
    </cfRule>
  </conditionalFormatting>
  <conditionalFormatting sqref="H207:H208">
    <cfRule type="expression" dxfId="1632" priority="21">
      <formula>H207&gt;0</formula>
    </cfRule>
    <cfRule type="expression" dxfId="1631" priority="22">
      <formula>H207&lt;0</formula>
    </cfRule>
  </conditionalFormatting>
  <conditionalFormatting sqref="H209">
    <cfRule type="expression" dxfId="1630" priority="19">
      <formula>H209&gt;0</formula>
    </cfRule>
    <cfRule type="expression" dxfId="1629" priority="20">
      <formula>H209&lt;0</formula>
    </cfRule>
  </conditionalFormatting>
  <conditionalFormatting sqref="H210">
    <cfRule type="expression" dxfId="1628" priority="17">
      <formula>H210&gt;0</formula>
    </cfRule>
    <cfRule type="expression" dxfId="1627" priority="18">
      <formula>H210&lt;0</formula>
    </cfRule>
  </conditionalFormatting>
  <conditionalFormatting sqref="H211:H213">
    <cfRule type="expression" dxfId="1626" priority="15">
      <formula>H211&gt;0</formula>
    </cfRule>
    <cfRule type="expression" dxfId="1625" priority="16">
      <formula>H211&lt;0</formula>
    </cfRule>
  </conditionalFormatting>
  <conditionalFormatting sqref="H214">
    <cfRule type="expression" dxfId="1624" priority="13">
      <formula>H214&gt;0</formula>
    </cfRule>
    <cfRule type="expression" dxfId="1623" priority="14">
      <formula>H214&lt;0</formula>
    </cfRule>
  </conditionalFormatting>
  <conditionalFormatting sqref="F245:F256 H245:H256">
    <cfRule type="expression" dxfId="1622" priority="11">
      <formula>F245&gt;0</formula>
    </cfRule>
    <cfRule type="expression" dxfId="1621" priority="12">
      <formula>F245&lt;0</formula>
    </cfRule>
  </conditionalFormatting>
  <conditionalFormatting sqref="F261:F275 H261:H275">
    <cfRule type="expression" dxfId="1620" priority="9">
      <formula>F261&gt;0</formula>
    </cfRule>
    <cfRule type="expression" dxfId="1619" priority="10">
      <formula>F261&lt;0</formula>
    </cfRule>
  </conditionalFormatting>
  <conditionalFormatting sqref="F276:F283 H276:H283">
    <cfRule type="expression" dxfId="1618" priority="7">
      <formula>F276&gt;0</formula>
    </cfRule>
    <cfRule type="expression" dxfId="1617" priority="8">
      <formula>F276&lt;0</formula>
    </cfRule>
  </conditionalFormatting>
  <conditionalFormatting sqref="F219:F225 H219:H225">
    <cfRule type="expression" dxfId="1616" priority="5">
      <formula>F219&gt;0</formula>
    </cfRule>
    <cfRule type="expression" dxfId="1615" priority="6">
      <formula>F219&lt;0</formula>
    </cfRule>
  </conditionalFormatting>
  <conditionalFormatting sqref="H227:H230 F227:F230">
    <cfRule type="expression" dxfId="1614" priority="3">
      <formula>F227&gt;0</formula>
    </cfRule>
    <cfRule type="expression" dxfId="1613" priority="4">
      <formula>F227&lt;0</formula>
    </cfRule>
  </conditionalFormatting>
  <conditionalFormatting sqref="H234 F234">
    <cfRule type="expression" dxfId="1612" priority="1">
      <formula>F234&gt;0</formula>
    </cfRule>
    <cfRule type="expression" dxfId="161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152.80000000000001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152.80000000000001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168.08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166.55200000000002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165.02400000000003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163.49600000000001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161.96800000000002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160.44000000000003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158.91200000000001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157.38400000000001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155.85600000000002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154.328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152.80000000000001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151.27200000000002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149.744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148.21600000000001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146.68800000000002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145.16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143.63200000000001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142.10400000000001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140.57600000000002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139.048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137.52000000000001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10" priority="43">
      <formula>F33&gt;0</formula>
    </cfRule>
    <cfRule type="expression" dxfId="1609" priority="44">
      <formula>F33&lt;0</formula>
    </cfRule>
  </conditionalFormatting>
  <conditionalFormatting sqref="Q7">
    <cfRule type="expression" dxfId="1608" priority="41">
      <formula>Q7&gt;0</formula>
    </cfRule>
    <cfRule type="expression" dxfId="1607" priority="42">
      <formula>Q7&lt;0</formula>
    </cfRule>
  </conditionalFormatting>
  <conditionalFormatting sqref="Q8">
    <cfRule type="expression" dxfId="1606" priority="39">
      <formula>Q8&gt;0</formula>
    </cfRule>
    <cfRule type="expression" dxfId="1605" priority="40">
      <formula>Q8&lt;0</formula>
    </cfRule>
  </conditionalFormatting>
  <conditionalFormatting sqref="F29 F32">
    <cfRule type="expression" dxfId="1604" priority="37">
      <formula>F29&gt;0</formula>
    </cfRule>
    <cfRule type="expression" dxfId="1603" priority="38">
      <formula>F29&lt;0</formula>
    </cfRule>
  </conditionalFormatting>
  <conditionalFormatting sqref="H29 H32">
    <cfRule type="expression" dxfId="1602" priority="35">
      <formula>H29&gt;0</formula>
    </cfRule>
    <cfRule type="expression" dxfId="1601" priority="36">
      <formula>H29&lt;0</formula>
    </cfRule>
  </conditionalFormatting>
  <conditionalFormatting sqref="F30:F31">
    <cfRule type="expression" dxfId="1600" priority="33">
      <formula>F30&gt;0</formula>
    </cfRule>
    <cfRule type="expression" dxfId="1599" priority="34">
      <formula>F30&lt;0</formula>
    </cfRule>
  </conditionalFormatting>
  <conditionalFormatting sqref="H30:H31">
    <cfRule type="expression" dxfId="1598" priority="31">
      <formula>H30&gt;0</formula>
    </cfRule>
    <cfRule type="expression" dxfId="1597" priority="32">
      <formula>H30&lt;0</formula>
    </cfRule>
  </conditionalFormatting>
  <conditionalFormatting sqref="F105:F140 H105:H140">
    <cfRule type="expression" dxfId="1596" priority="29">
      <formula>F105&gt;0</formula>
    </cfRule>
    <cfRule type="expression" dxfId="1595" priority="30">
      <formula>F105&lt;0</formula>
    </cfRule>
  </conditionalFormatting>
  <conditionalFormatting sqref="F96:F99">
    <cfRule type="expression" dxfId="1594" priority="27">
      <formula>F96&gt;0</formula>
    </cfRule>
    <cfRule type="expression" dxfId="1593" priority="28">
      <formula>F96&lt;0</formula>
    </cfRule>
  </conditionalFormatting>
  <conditionalFormatting sqref="H96:H99">
    <cfRule type="expression" dxfId="1592" priority="25">
      <formula>H96&gt;0</formula>
    </cfRule>
    <cfRule type="expression" dxfId="1591" priority="26">
      <formula>H96&lt;0</formula>
    </cfRule>
  </conditionalFormatting>
  <conditionalFormatting sqref="F25:F28">
    <cfRule type="expression" dxfId="1590" priority="19">
      <formula>F25&gt;0</formula>
    </cfRule>
    <cfRule type="expression" dxfId="1589" priority="20">
      <formula>F25&lt;0</formula>
    </cfRule>
  </conditionalFormatting>
  <conditionalFormatting sqref="H25:H28">
    <cfRule type="expression" dxfId="1588" priority="17">
      <formula>H25&gt;0</formula>
    </cfRule>
    <cfRule type="expression" dxfId="1587" priority="18">
      <formula>H25&lt;0</formula>
    </cfRule>
  </conditionalFormatting>
  <conditionalFormatting sqref="J27">
    <cfRule type="expression" dxfId="1586" priority="15">
      <formula>J27&gt;0</formula>
    </cfRule>
    <cfRule type="expression" dxfId="1585" priority="16">
      <formula>J27&lt;0</formula>
    </cfRule>
  </conditionalFormatting>
  <conditionalFormatting sqref="F104">
    <cfRule type="expression" dxfId="1584" priority="13">
      <formula>F104&gt;0</formula>
    </cfRule>
    <cfRule type="expression" dxfId="1583" priority="14">
      <formula>F104&lt;0</formula>
    </cfRule>
  </conditionalFormatting>
  <conditionalFormatting sqref="H104">
    <cfRule type="expression" dxfId="1582" priority="11">
      <formula>H104&gt;0</formula>
    </cfRule>
    <cfRule type="expression" dxfId="1581" priority="12">
      <formula>H104&lt;0</formula>
    </cfRule>
  </conditionalFormatting>
  <conditionalFormatting sqref="F100:F103">
    <cfRule type="expression" dxfId="1580" priority="9">
      <formula>F100&gt;0</formula>
    </cfRule>
    <cfRule type="expression" dxfId="1579" priority="10">
      <formula>F100&lt;0</formula>
    </cfRule>
  </conditionalFormatting>
  <conditionalFormatting sqref="H100:H103">
    <cfRule type="expression" dxfId="1578" priority="7">
      <formula>H100&gt;0</formula>
    </cfRule>
    <cfRule type="expression" dxfId="1577" priority="8">
      <formula>H100&lt;0</formula>
    </cfRule>
  </conditionalFormatting>
  <conditionalFormatting sqref="J102">
    <cfRule type="expression" dxfId="1576" priority="5">
      <formula>J102&gt;0</formula>
    </cfRule>
    <cfRule type="expression" dxfId="1575" priority="6">
      <formula>J102&lt;0</formula>
    </cfRule>
  </conditionalFormatting>
  <conditionalFormatting sqref="Q10">
    <cfRule type="expression" dxfId="1574" priority="3">
      <formula>Q10&gt;0</formula>
    </cfRule>
    <cfRule type="expression" dxfId="1573" priority="4">
      <formula>Q10&lt;0</formula>
    </cfRule>
  </conditionalFormatting>
  <conditionalFormatting sqref="M71">
    <cfRule type="expression" dxfId="1572" priority="1">
      <formula>M71&gt;0</formula>
    </cfRule>
    <cfRule type="expression" dxfId="157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47.46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47.46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52.206000000000003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51.731400000000008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51.256800000000005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50.782200000000003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50.307600000000001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49.833000000000006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49.358400000000003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48.883800000000001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48.409199999999998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47.934600000000003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47.46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46.985399999999998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46.510800000000003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46.036200000000001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45.561599999999999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45.086999999999996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44.612400000000001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44.137800000000006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43.663200000000003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43.188600000000001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42.713999999999999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70" priority="33">
      <formula>F34&gt;0</formula>
    </cfRule>
    <cfRule type="expression" dxfId="1569" priority="34">
      <formula>F34&lt;0</formula>
    </cfRule>
  </conditionalFormatting>
  <conditionalFormatting sqref="Q7">
    <cfRule type="expression" dxfId="1568" priority="31">
      <formula>Q7&gt;0</formula>
    </cfRule>
    <cfRule type="expression" dxfId="1567" priority="32">
      <formula>Q7&lt;0</formula>
    </cfRule>
  </conditionalFormatting>
  <conditionalFormatting sqref="Q8">
    <cfRule type="expression" dxfId="1566" priority="29">
      <formula>Q8&gt;0</formula>
    </cfRule>
    <cfRule type="expression" dxfId="1565" priority="30">
      <formula>Q8&lt;0</formula>
    </cfRule>
  </conditionalFormatting>
  <conditionalFormatting sqref="F27:F33">
    <cfRule type="expression" dxfId="1564" priority="27">
      <formula>F27&gt;0</formula>
    </cfRule>
    <cfRule type="expression" dxfId="1563" priority="28">
      <formula>F27&lt;0</formula>
    </cfRule>
  </conditionalFormatting>
  <conditionalFormatting sqref="H27:H33">
    <cfRule type="expression" dxfId="1562" priority="25">
      <formula>H27&gt;0</formula>
    </cfRule>
    <cfRule type="expression" dxfId="1561" priority="26">
      <formula>H27&lt;0</formula>
    </cfRule>
  </conditionalFormatting>
  <conditionalFormatting sqref="M46">
    <cfRule type="expression" dxfId="1560" priority="23">
      <formula>M46&gt;0</formula>
    </cfRule>
    <cfRule type="expression" dxfId="1559" priority="24">
      <formula>M46&lt;0</formula>
    </cfRule>
  </conditionalFormatting>
  <conditionalFormatting sqref="F79:F87 H79:H87">
    <cfRule type="expression" dxfId="1558" priority="21">
      <formula>F79&gt;0</formula>
    </cfRule>
    <cfRule type="expression" dxfId="1557" priority="22">
      <formula>F79&lt;0</formula>
    </cfRule>
  </conditionalFormatting>
  <conditionalFormatting sqref="F73 F77:F78">
    <cfRule type="expression" dxfId="1556" priority="19">
      <formula>F73&gt;0</formula>
    </cfRule>
    <cfRule type="expression" dxfId="1555" priority="20">
      <formula>F73&lt;0</formula>
    </cfRule>
  </conditionalFormatting>
  <conditionalFormatting sqref="H73 H77:H78">
    <cfRule type="expression" dxfId="1554" priority="17">
      <formula>H73&gt;0</formula>
    </cfRule>
    <cfRule type="expression" dxfId="1553" priority="18">
      <formula>H73&lt;0</formula>
    </cfRule>
  </conditionalFormatting>
  <conditionalFormatting sqref="F70:F72">
    <cfRule type="expression" dxfId="1552" priority="15">
      <formula>F70&gt;0</formula>
    </cfRule>
    <cfRule type="expression" dxfId="1551" priority="16">
      <formula>F70&lt;0</formula>
    </cfRule>
  </conditionalFormatting>
  <conditionalFormatting sqref="H70:H72">
    <cfRule type="expression" dxfId="1550" priority="13">
      <formula>H70&gt;0</formula>
    </cfRule>
    <cfRule type="expression" dxfId="1549" priority="14">
      <formula>H70&lt;0</formula>
    </cfRule>
  </conditionalFormatting>
  <conditionalFormatting sqref="F25:F26">
    <cfRule type="expression" dxfId="1548" priority="11">
      <formula>F25&gt;0</formula>
    </cfRule>
    <cfRule type="expression" dxfId="1547" priority="12">
      <formula>F25&lt;0</formula>
    </cfRule>
  </conditionalFormatting>
  <conditionalFormatting sqref="H25:H26">
    <cfRule type="expression" dxfId="1546" priority="9">
      <formula>H25&gt;0</formula>
    </cfRule>
    <cfRule type="expression" dxfId="1545" priority="10">
      <formula>H25&lt;0</formula>
    </cfRule>
  </conditionalFormatting>
  <conditionalFormatting sqref="F76">
    <cfRule type="expression" dxfId="1544" priority="7">
      <formula>F76&gt;0</formula>
    </cfRule>
    <cfRule type="expression" dxfId="1543" priority="8">
      <formula>F76&lt;0</formula>
    </cfRule>
  </conditionalFormatting>
  <conditionalFormatting sqref="H76">
    <cfRule type="expression" dxfId="1542" priority="5">
      <formula>H76&gt;0</formula>
    </cfRule>
    <cfRule type="expression" dxfId="1541" priority="6">
      <formula>H76&lt;0</formula>
    </cfRule>
  </conditionalFormatting>
  <conditionalFormatting sqref="F74:F75">
    <cfRule type="expression" dxfId="1540" priority="3">
      <formula>F74&gt;0</formula>
    </cfRule>
    <cfRule type="expression" dxfId="1539" priority="4">
      <formula>F74&lt;0</formula>
    </cfRule>
  </conditionalFormatting>
  <conditionalFormatting sqref="H74:H75">
    <cfRule type="expression" dxfId="1538" priority="1">
      <formula>H74&gt;0</formula>
    </cfRule>
    <cfRule type="expression" dxfId="153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149.63633333333343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163.63</v>
      </c>
      <c r="R4" s="425">
        <v>7.9000000000000008E-3</v>
      </c>
      <c r="T4" s="694">
        <v>43256</v>
      </c>
      <c r="U4" s="758" t="s">
        <v>1090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9817.7999999999993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8978.1800000000057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839.61999999999171</v>
      </c>
      <c r="R7">
        <v>60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839.61999999999171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9.3517839918557125E-2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5" t="s">
        <v>1298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7.8225264315834511E-3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406">
        <v>43482</v>
      </c>
      <c r="H13" s="80">
        <v>20</v>
      </c>
      <c r="I13" s="43">
        <v>163.74</v>
      </c>
      <c r="J13" s="43">
        <v>0.04</v>
      </c>
      <c r="K13" s="43">
        <f t="shared" si="1"/>
        <v>3274.76</v>
      </c>
      <c r="O13" s="11" t="s">
        <v>947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6">
        <v>43423</v>
      </c>
      <c r="C16" s="7">
        <v>20</v>
      </c>
      <c r="D16" s="43">
        <v>162.97999999999999</v>
      </c>
      <c r="E16" s="43">
        <v>0</v>
      </c>
      <c r="F16" s="43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240</v>
      </c>
      <c r="I21" s="18"/>
      <c r="J21" s="18"/>
      <c r="K21" s="18">
        <f>SUM(K2:K13)</f>
        <v>40830.939999999995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240</v>
      </c>
      <c r="D22" s="279"/>
      <c r="E22" s="279"/>
      <c r="F22" s="280">
        <f>SumByColor($A$22,F2:F20)</f>
        <v>39622</v>
      </c>
      <c r="G22" s="279"/>
      <c r="H22" s="279">
        <f>SumByColor($A$22,H2:H20)</f>
        <v>240</v>
      </c>
      <c r="I22" s="279"/>
      <c r="J22" s="279"/>
      <c r="K22" s="280">
        <f>SumByColor($A$22,K2:K20)</f>
        <v>40832</v>
      </c>
      <c r="L22" s="279"/>
      <c r="M22" s="280">
        <f>SumByColor($A$22,M2:M20)</f>
        <v>49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179.99300000000002</v>
      </c>
      <c r="Q23" s="2"/>
    </row>
    <row r="24" spans="1:17" x14ac:dyDescent="0.25">
      <c r="O24" s="81">
        <v>1.0900000000000001</v>
      </c>
      <c r="P24" s="81">
        <f t="shared" ref="P24:P43" si="2">O24*$Q$4</f>
        <v>178.35670000000002</v>
      </c>
      <c r="Q24" s="2"/>
    </row>
    <row r="25" spans="1:17" x14ac:dyDescent="0.25">
      <c r="O25" s="81">
        <v>1.08</v>
      </c>
      <c r="P25" s="81">
        <f t="shared" si="2"/>
        <v>176.72040000000001</v>
      </c>
      <c r="Q25" s="2"/>
    </row>
    <row r="26" spans="1:17" x14ac:dyDescent="0.25">
      <c r="O26" s="81">
        <v>1.07</v>
      </c>
      <c r="P26" s="81">
        <f t="shared" si="2"/>
        <v>175.08410000000001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173.4478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171.8115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170.17519999999999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168.53890000000001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166.90260000000001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165.2663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163.63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161.99369999999999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160.35739999999998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158.72109999999998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157.0848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155.4485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153.81219999999999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152.17590000000001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150.53960000000001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148.9033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147.267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62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2" si="13">C59*(E59-D59)</f>
        <v>1263.0079999999998</v>
      </c>
      <c r="G59" s="39">
        <f t="shared" ref="G59:G62" si="14">D59*C59</f>
        <v>12286.592000000001</v>
      </c>
      <c r="H59" s="179">
        <f t="shared" ref="H59:H62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>
        <v>60</v>
      </c>
      <c r="B62" s="164">
        <v>43482</v>
      </c>
      <c r="C62" s="10">
        <v>60</v>
      </c>
      <c r="D62" s="39">
        <v>149.63630000000001</v>
      </c>
      <c r="E62" s="39">
        <v>163.63</v>
      </c>
      <c r="F62" s="39">
        <f t="shared" si="13"/>
        <v>839.62199999999939</v>
      </c>
      <c r="G62" s="39">
        <f t="shared" si="14"/>
        <v>8978.1779999999999</v>
      </c>
      <c r="H62" s="179">
        <f t="shared" si="15"/>
        <v>9.3518083513158171E-2</v>
      </c>
      <c r="I62" s="39"/>
      <c r="J62" s="101">
        <f t="shared" si="12"/>
        <v>839.62199999999939</v>
      </c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934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36" priority="53">
      <formula>F66&gt;0</formula>
    </cfRule>
    <cfRule type="expression" dxfId="1535" priority="54">
      <formula>F66&lt;0</formula>
    </cfRule>
  </conditionalFormatting>
  <conditionalFormatting sqref="Q7">
    <cfRule type="expression" dxfId="1534" priority="51">
      <formula>Q7&gt;0</formula>
    </cfRule>
    <cfRule type="expression" dxfId="1533" priority="52">
      <formula>Q7&lt;0</formula>
    </cfRule>
  </conditionalFormatting>
  <conditionalFormatting sqref="Q8">
    <cfRule type="expression" dxfId="1532" priority="49">
      <formula>Q8&gt;0</formula>
    </cfRule>
    <cfRule type="expression" dxfId="1531" priority="50">
      <formula>Q8&lt;0</formula>
    </cfRule>
  </conditionalFormatting>
  <conditionalFormatting sqref="F34:F46 F49:F65">
    <cfRule type="expression" dxfId="1530" priority="47">
      <formula>F34&gt;0</formula>
    </cfRule>
    <cfRule type="expression" dxfId="1529" priority="48">
      <formula>F34&lt;0</formula>
    </cfRule>
  </conditionalFormatting>
  <conditionalFormatting sqref="H34:H46 H49:H65">
    <cfRule type="expression" dxfId="1528" priority="45">
      <formula>H34&gt;0</formula>
    </cfRule>
    <cfRule type="expression" dxfId="1527" priority="46">
      <formula>H34&lt;0</formula>
    </cfRule>
  </conditionalFormatting>
  <conditionalFormatting sqref="Q10">
    <cfRule type="expression" dxfId="1526" priority="43">
      <formula>Q10&gt;0</formula>
    </cfRule>
    <cfRule type="expression" dxfId="1525" priority="44">
      <formula>Q10&lt;0</formula>
    </cfRule>
  </conditionalFormatting>
  <conditionalFormatting sqref="J28:J41">
    <cfRule type="expression" dxfId="1524" priority="41">
      <formula>J28&gt;0</formula>
    </cfRule>
    <cfRule type="expression" dxfId="1523" priority="42">
      <formula>J28&lt;0</formula>
    </cfRule>
  </conditionalFormatting>
  <conditionalFormatting sqref="K28:K41">
    <cfRule type="expression" dxfId="1522" priority="39">
      <formula>K28&gt;0</formula>
    </cfRule>
    <cfRule type="expression" dxfId="1521" priority="40">
      <formula>K28&lt;0</formula>
    </cfRule>
  </conditionalFormatting>
  <conditionalFormatting sqref="L28:L41">
    <cfRule type="expression" dxfId="1520" priority="37">
      <formula>L28&gt;0</formula>
    </cfRule>
    <cfRule type="expression" dxfId="1519" priority="38">
      <formula>L28&lt;0</formula>
    </cfRule>
  </conditionalFormatting>
  <conditionalFormatting sqref="F92:F113">
    <cfRule type="expression" dxfId="1518" priority="35">
      <formula>F92&gt;0</formula>
    </cfRule>
    <cfRule type="expression" dxfId="1517" priority="36">
      <formula>F92&lt;0</formula>
    </cfRule>
  </conditionalFormatting>
  <conditionalFormatting sqref="H92:H113">
    <cfRule type="expression" dxfId="1516" priority="33">
      <formula>H92&gt;0</formula>
    </cfRule>
    <cfRule type="expression" dxfId="1515" priority="34">
      <formula>H92&lt;0</formula>
    </cfRule>
  </conditionalFormatting>
  <conditionalFormatting sqref="J92:J105">
    <cfRule type="expression" dxfId="1514" priority="31">
      <formula>J92&gt;0</formula>
    </cfRule>
    <cfRule type="expression" dxfId="1513" priority="32">
      <formula>J92&lt;0</formula>
    </cfRule>
  </conditionalFormatting>
  <conditionalFormatting sqref="K92:K105">
    <cfRule type="expression" dxfId="1512" priority="29">
      <formula>K92&gt;0</formula>
    </cfRule>
    <cfRule type="expression" dxfId="1511" priority="30">
      <formula>K92&lt;0</formula>
    </cfRule>
  </conditionalFormatting>
  <conditionalFormatting sqref="L92:L105">
    <cfRule type="expression" dxfId="1510" priority="27">
      <formula>L92&gt;0</formula>
    </cfRule>
    <cfRule type="expression" dxfId="1509" priority="28">
      <formula>L92&lt;0</formula>
    </cfRule>
  </conditionalFormatting>
  <conditionalFormatting sqref="F28:F31">
    <cfRule type="expression" dxfId="1508" priority="25">
      <formula>F28&gt;0</formula>
    </cfRule>
    <cfRule type="expression" dxfId="1507" priority="26">
      <formula>F28&lt;0</formula>
    </cfRule>
  </conditionalFormatting>
  <conditionalFormatting sqref="H28:H31">
    <cfRule type="expression" dxfId="1506" priority="23">
      <formula>H28&gt;0</formula>
    </cfRule>
    <cfRule type="expression" dxfId="1505" priority="24">
      <formula>H28&lt;0</formula>
    </cfRule>
  </conditionalFormatting>
  <conditionalFormatting sqref="F32:F33">
    <cfRule type="expression" dxfId="1504" priority="19">
      <formula>F32&gt;0</formula>
    </cfRule>
    <cfRule type="expression" dxfId="1503" priority="20">
      <formula>F32&lt;0</formula>
    </cfRule>
  </conditionalFormatting>
  <conditionalFormatting sqref="H32:H33">
    <cfRule type="expression" dxfId="1502" priority="17">
      <formula>H32&gt;0</formula>
    </cfRule>
    <cfRule type="expression" dxfId="1501" priority="18">
      <formula>H32&lt;0</formula>
    </cfRule>
  </conditionalFormatting>
  <conditionalFormatting sqref="J48">
    <cfRule type="expression" dxfId="1500" priority="15">
      <formula>J48&gt;0</formula>
    </cfRule>
    <cfRule type="expression" dxfId="1499" priority="16">
      <formula>J48&lt;0</formula>
    </cfRule>
  </conditionalFormatting>
  <conditionalFormatting sqref="F47:F48">
    <cfRule type="expression" dxfId="1498" priority="13">
      <formula>F47&gt;0</formula>
    </cfRule>
    <cfRule type="expression" dxfId="1497" priority="14">
      <formula>F47&lt;0</formula>
    </cfRule>
  </conditionalFormatting>
  <conditionalFormatting sqref="H47:H48">
    <cfRule type="expression" dxfId="1496" priority="11">
      <formula>H47&gt;0</formula>
    </cfRule>
    <cfRule type="expression" dxfId="1495" priority="12">
      <formula>H47&lt;0</formula>
    </cfRule>
  </conditionalFormatting>
  <conditionalFormatting sqref="J49:J53">
    <cfRule type="expression" dxfId="1494" priority="9">
      <formula>J49&gt;0</formula>
    </cfRule>
    <cfRule type="expression" dxfId="1493" priority="10">
      <formula>J49&lt;0</formula>
    </cfRule>
  </conditionalFormatting>
  <conditionalFormatting sqref="J54:J62">
    <cfRule type="expression" dxfId="1492" priority="7">
      <formula>J54&gt;0</formula>
    </cfRule>
    <cfRule type="expression" dxfId="1491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1231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71.709999999999994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71.709999999999994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1130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2.2312090363965979E-2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 t="s">
        <v>1277</v>
      </c>
      <c r="T12" s="1">
        <v>43237</v>
      </c>
      <c r="U12" t="s">
        <v>1060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12.001673640167363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1094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1112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1111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1122</v>
      </c>
      <c r="V20" s="134"/>
    </row>
    <row r="21" spans="1:22" ht="20.25" thickBot="1" x14ac:dyDescent="0.35">
      <c r="O21" s="882" t="s">
        <v>78</v>
      </c>
      <c r="P21" s="882"/>
      <c r="U21" t="s">
        <v>1129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78.881</v>
      </c>
      <c r="V22" s="134"/>
    </row>
    <row r="23" spans="1:22" x14ac:dyDescent="0.25">
      <c r="O23" s="81">
        <v>1.0900000000000001</v>
      </c>
      <c r="P23" s="81">
        <f t="shared" ref="P23:P42" si="2">O23*$Q$4</f>
        <v>78.163899999999998</v>
      </c>
      <c r="T23" s="1">
        <v>43285</v>
      </c>
      <c r="U23" t="s">
        <v>1125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77.446799999999996</v>
      </c>
      <c r="U24" t="s">
        <v>1126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76.729699999999994</v>
      </c>
      <c r="U25" t="s">
        <v>1127</v>
      </c>
      <c r="V25" s="134"/>
    </row>
    <row r="26" spans="1:22" x14ac:dyDescent="0.25">
      <c r="O26" s="81">
        <v>1.06</v>
      </c>
      <c r="P26" s="81">
        <f t="shared" si="2"/>
        <v>76.012599999999992</v>
      </c>
      <c r="U26" t="s">
        <v>1128</v>
      </c>
      <c r="V26" s="134"/>
    </row>
    <row r="27" spans="1:22" x14ac:dyDescent="0.25">
      <c r="O27" s="81">
        <v>1.05</v>
      </c>
      <c r="P27" s="81">
        <f t="shared" si="2"/>
        <v>75.29549999999999</v>
      </c>
      <c r="V27" s="134"/>
    </row>
    <row r="28" spans="1:22" x14ac:dyDescent="0.25">
      <c r="O28" s="81">
        <v>1.04</v>
      </c>
      <c r="P28" s="81">
        <f t="shared" si="2"/>
        <v>74.578400000000002</v>
      </c>
      <c r="V28" s="134"/>
    </row>
    <row r="29" spans="1:22" x14ac:dyDescent="0.25">
      <c r="O29" s="81">
        <v>1.03</v>
      </c>
      <c r="P29" s="81">
        <f t="shared" si="2"/>
        <v>73.8613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73.144199999999998</v>
      </c>
      <c r="T30" s="694">
        <v>43318</v>
      </c>
      <c r="U30" t="s">
        <v>1152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72.427099999999996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71.709999999999994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70.992899999999992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70.27579999999999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69.558699999999988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68.841599999999985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68.124499999999998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67.407399999999996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66.690299999999993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65.973199999999991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65.256100000000004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64.539000000000001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90" priority="33">
      <formula>F7&gt;0</formula>
    </cfRule>
    <cfRule type="expression" dxfId="1489" priority="34">
      <formula>F7&lt;0</formula>
    </cfRule>
  </conditionalFormatting>
  <conditionalFormatting sqref="Q8">
    <cfRule type="expression" dxfId="1488" priority="31">
      <formula>Q8&gt;0</formula>
    </cfRule>
    <cfRule type="expression" dxfId="1487" priority="32">
      <formula>Q8&lt;0</formula>
    </cfRule>
  </conditionalFormatting>
  <conditionalFormatting sqref="F114:F135">
    <cfRule type="expression" dxfId="1486" priority="25">
      <formula>F114&gt;0</formula>
    </cfRule>
    <cfRule type="expression" dxfId="1485" priority="26">
      <formula>F114&lt;0</formula>
    </cfRule>
  </conditionalFormatting>
  <conditionalFormatting sqref="H114:H135">
    <cfRule type="expression" dxfId="1484" priority="23">
      <formula>H114&gt;0</formula>
    </cfRule>
    <cfRule type="expression" dxfId="1483" priority="24">
      <formula>H114&lt;0</formula>
    </cfRule>
  </conditionalFormatting>
  <conditionalFormatting sqref="Q10">
    <cfRule type="expression" dxfId="1482" priority="21">
      <formula>Q10&gt;0</formula>
    </cfRule>
    <cfRule type="expression" dxfId="1481" priority="22">
      <formula>Q10&lt;0</formula>
    </cfRule>
  </conditionalFormatting>
  <conditionalFormatting sqref="J31:J44">
    <cfRule type="expression" dxfId="1480" priority="19">
      <formula>J31&gt;0</formula>
    </cfRule>
    <cfRule type="expression" dxfId="1479" priority="20">
      <formula>J31&lt;0</formula>
    </cfRule>
  </conditionalFormatting>
  <conditionalFormatting sqref="K31:K44">
    <cfRule type="expression" dxfId="1478" priority="17">
      <formula>K31&gt;0</formula>
    </cfRule>
    <cfRule type="expression" dxfId="1477" priority="18">
      <formula>K31&lt;0</formula>
    </cfRule>
  </conditionalFormatting>
  <conditionalFormatting sqref="L31:L35 L37:L44">
    <cfRule type="expression" dxfId="1476" priority="15">
      <formula>L31&gt;0</formula>
    </cfRule>
    <cfRule type="expression" dxfId="1475" priority="16">
      <formula>L31&lt;0</formula>
    </cfRule>
  </conditionalFormatting>
  <conditionalFormatting sqref="M31:M44">
    <cfRule type="expression" dxfId="1474" priority="13">
      <formula>M31&gt;0</formula>
    </cfRule>
    <cfRule type="expression" dxfId="1473" priority="14">
      <formula>M31&lt;0</formula>
    </cfRule>
  </conditionalFormatting>
  <conditionalFormatting sqref="F82 H82">
    <cfRule type="expression" dxfId="1472" priority="9">
      <formula>F82&gt;0</formula>
    </cfRule>
    <cfRule type="expression" dxfId="1471" priority="10">
      <formula>F82&lt;0</formula>
    </cfRule>
  </conditionalFormatting>
  <conditionalFormatting sqref="F75:F81 H75:H81">
    <cfRule type="expression" dxfId="1470" priority="7">
      <formula>F75&gt;0</formula>
    </cfRule>
    <cfRule type="expression" dxfId="1469" priority="8">
      <formula>F75&lt;0</formula>
    </cfRule>
  </conditionalFormatting>
  <conditionalFormatting sqref="F71:F74 H71:H74">
    <cfRule type="expression" dxfId="1468" priority="5">
      <formula>F71&gt;0</formula>
    </cfRule>
    <cfRule type="expression" dxfId="1467" priority="6">
      <formula>F71&lt;0</formula>
    </cfRule>
  </conditionalFormatting>
  <conditionalFormatting sqref="F86 H84:H86">
    <cfRule type="expression" dxfId="1466" priority="3">
      <formula>F84&gt;0</formula>
    </cfRule>
    <cfRule type="expression" dxfId="1465" priority="4">
      <formula>F84&lt;0</formula>
    </cfRule>
  </conditionalFormatting>
  <conditionalFormatting sqref="J86">
    <cfRule type="expression" dxfId="1464" priority="1">
      <formula>J86&gt;0</formula>
    </cfRule>
    <cfRule type="expression" dxfId="1463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822.88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822.88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905.16800000000012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896.93920000000003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888.71040000000005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880.48160000000007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872.25280000000009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864.024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855.79520000000002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847.56640000000004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839.33760000000007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831.10879999999997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822.88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814.65120000000002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806.42239999999993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798.19359999999995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789.96479999999997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781.73599999999999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773.5071999999999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765.27840000000003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757.04960000000005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748.82080000000008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740.59199999999998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62" priority="21">
      <formula>F47&gt;0</formula>
    </cfRule>
    <cfRule type="expression" dxfId="1461" priority="22">
      <formula>F47&lt;0</formula>
    </cfRule>
  </conditionalFormatting>
  <conditionalFormatting sqref="Q7">
    <cfRule type="expression" dxfId="1460" priority="19">
      <formula>Q7&gt;0</formula>
    </cfRule>
    <cfRule type="expression" dxfId="1459" priority="20">
      <formula>Q7&lt;0</formula>
    </cfRule>
  </conditionalFormatting>
  <conditionalFormatting sqref="Q8">
    <cfRule type="expression" dxfId="1458" priority="17">
      <formula>Q8&gt;0</formula>
    </cfRule>
    <cfRule type="expression" dxfId="1457" priority="18">
      <formula>Q8&lt;0</formula>
    </cfRule>
  </conditionalFormatting>
  <conditionalFormatting sqref="F25:F46">
    <cfRule type="expression" dxfId="1456" priority="15">
      <formula>F25&gt;0</formula>
    </cfRule>
    <cfRule type="expression" dxfId="1455" priority="16">
      <formula>F25&lt;0</formula>
    </cfRule>
  </conditionalFormatting>
  <conditionalFormatting sqref="H25:H46">
    <cfRule type="expression" dxfId="1454" priority="13">
      <formula>H25&gt;0</formula>
    </cfRule>
    <cfRule type="expression" dxfId="1453" priority="14">
      <formula>H25&lt;0</formula>
    </cfRule>
  </conditionalFormatting>
  <conditionalFormatting sqref="F89:F110">
    <cfRule type="expression" dxfId="1452" priority="11">
      <formula>F89&gt;0</formula>
    </cfRule>
    <cfRule type="expression" dxfId="1451" priority="12">
      <formula>F89&lt;0</formula>
    </cfRule>
  </conditionalFormatting>
  <conditionalFormatting sqref="H89:H110">
    <cfRule type="expression" dxfId="1450" priority="9">
      <formula>H89&gt;0</formula>
    </cfRule>
    <cfRule type="expression" dxfId="1449" priority="10">
      <formula>H89&lt;0</formula>
    </cfRule>
  </conditionalFormatting>
  <conditionalFormatting sqref="Q10">
    <cfRule type="expression" dxfId="1448" priority="7">
      <formula>Q10&gt;0</formula>
    </cfRule>
    <cfRule type="expression" dxfId="1447" priority="8">
      <formula>Q10&lt;0</formula>
    </cfRule>
  </conditionalFormatting>
  <conditionalFormatting sqref="J25:J38">
    <cfRule type="expression" dxfId="1446" priority="5">
      <formula>J25&gt;0</formula>
    </cfRule>
    <cfRule type="expression" dxfId="1445" priority="6">
      <formula>J25&lt;0</formula>
    </cfRule>
  </conditionalFormatting>
  <conditionalFormatting sqref="K25:K38">
    <cfRule type="expression" dxfId="1444" priority="3">
      <formula>K25&gt;0</formula>
    </cfRule>
    <cfRule type="expression" dxfId="1443" priority="4">
      <formula>K25&lt;0</formula>
    </cfRule>
  </conditionalFormatting>
  <conditionalFormatting sqref="L25:L38">
    <cfRule type="expression" dxfId="1442" priority="1">
      <formula>L25&gt;0</formula>
    </cfRule>
    <cfRule type="expression" dxfId="144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56.5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56.5</v>
      </c>
      <c r="R4" s="425">
        <v>1.7600000000000001E-2</v>
      </c>
      <c r="T4" s="694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1071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2.4424778761061944E-2</v>
      </c>
      <c r="R11">
        <f>0.345</f>
        <v>0.34499999999999997</v>
      </c>
      <c r="U11" t="s">
        <v>1241</v>
      </c>
    </row>
    <row r="12" spans="1:21" x14ac:dyDescent="0.25">
      <c r="H12" s="70"/>
      <c r="O12" s="11" t="s">
        <v>921</v>
      </c>
      <c r="Q12" s="1" t="s">
        <v>1253</v>
      </c>
    </row>
    <row r="13" spans="1:21" x14ac:dyDescent="0.25">
      <c r="H13" s="70"/>
      <c r="O13" s="11" t="s">
        <v>947</v>
      </c>
      <c r="Q13" s="2">
        <f>Q4/4.4</f>
        <v>12.84090909090909</v>
      </c>
      <c r="T13" s="1">
        <v>43338</v>
      </c>
      <c r="U13" t="s">
        <v>1254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62.150000000000006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61.585000000000008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61.02</v>
      </c>
    </row>
    <row r="20" spans="1:16" x14ac:dyDescent="0.25">
      <c r="O20" s="81">
        <v>1.07</v>
      </c>
      <c r="P20" s="81">
        <f t="shared" si="2"/>
        <v>60.455000000000005</v>
      </c>
    </row>
    <row r="21" spans="1:16" x14ac:dyDescent="0.25">
      <c r="O21" s="81">
        <v>1.06</v>
      </c>
      <c r="P21" s="81">
        <f t="shared" si="2"/>
        <v>59.89</v>
      </c>
    </row>
    <row r="22" spans="1:16" x14ac:dyDescent="0.25">
      <c r="O22" s="81">
        <v>1.05</v>
      </c>
      <c r="P22" s="81">
        <f t="shared" si="2"/>
        <v>59.325000000000003</v>
      </c>
    </row>
    <row r="23" spans="1:16" x14ac:dyDescent="0.25">
      <c r="O23" s="81">
        <v>1.04</v>
      </c>
      <c r="P23" s="81">
        <f t="shared" si="2"/>
        <v>58.760000000000005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58.195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57.63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57.064999999999998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56.5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55.935000000000002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55.37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54.805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54.239999999999995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53.674999999999997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53.11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52.545000000000002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51.980000000000004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51.414999999999999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50.85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1252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40" priority="43">
      <formula>F54&gt;0</formula>
    </cfRule>
    <cfRule type="expression" dxfId="1439" priority="44">
      <formula>F54&lt;0</formula>
    </cfRule>
  </conditionalFormatting>
  <conditionalFormatting sqref="Q7">
    <cfRule type="expression" dxfId="1438" priority="41">
      <formula>Q7&gt;0</formula>
    </cfRule>
    <cfRule type="expression" dxfId="1437" priority="42">
      <formula>Q7&lt;0</formula>
    </cfRule>
  </conditionalFormatting>
  <conditionalFormatting sqref="Q8">
    <cfRule type="expression" dxfId="1436" priority="39">
      <formula>Q8&gt;0</formula>
    </cfRule>
    <cfRule type="expression" dxfId="1435" priority="40">
      <formula>Q8&lt;0</formula>
    </cfRule>
  </conditionalFormatting>
  <conditionalFormatting sqref="F33:F36 F38:F53">
    <cfRule type="expression" dxfId="1434" priority="37">
      <formula>F33&gt;0</formula>
    </cfRule>
    <cfRule type="expression" dxfId="1433" priority="38">
      <formula>F33&lt;0</formula>
    </cfRule>
  </conditionalFormatting>
  <conditionalFormatting sqref="H33:H36 H38:H53">
    <cfRule type="expression" dxfId="1432" priority="35">
      <formula>H33&gt;0</formula>
    </cfRule>
    <cfRule type="expression" dxfId="1431" priority="36">
      <formula>H33&lt;0</formula>
    </cfRule>
  </conditionalFormatting>
  <conditionalFormatting sqref="Q10">
    <cfRule type="expression" dxfId="1430" priority="33">
      <formula>Q10&gt;0</formula>
    </cfRule>
    <cfRule type="expression" dxfId="1429" priority="34">
      <formula>Q10&lt;0</formula>
    </cfRule>
  </conditionalFormatting>
  <conditionalFormatting sqref="J25:J37">
    <cfRule type="expression" dxfId="1428" priority="31">
      <formula>J25&gt;0</formula>
    </cfRule>
    <cfRule type="expression" dxfId="1427" priority="32">
      <formula>J25&lt;0</formula>
    </cfRule>
  </conditionalFormatting>
  <conditionalFormatting sqref="K25:K38">
    <cfRule type="expression" dxfId="1426" priority="29">
      <formula>K25&gt;0</formula>
    </cfRule>
    <cfRule type="expression" dxfId="1425" priority="30">
      <formula>K25&lt;0</formula>
    </cfRule>
  </conditionalFormatting>
  <conditionalFormatting sqref="L25">
    <cfRule type="expression" dxfId="1424" priority="27">
      <formula>L25&gt;0</formula>
    </cfRule>
    <cfRule type="expression" dxfId="1423" priority="28">
      <formula>L25&lt;0</formula>
    </cfRule>
  </conditionalFormatting>
  <conditionalFormatting sqref="F89:F110">
    <cfRule type="expression" dxfId="1422" priority="25">
      <formula>F89&gt;0</formula>
    </cfRule>
    <cfRule type="expression" dxfId="1421" priority="26">
      <formula>F89&lt;0</formula>
    </cfRule>
  </conditionalFormatting>
  <conditionalFormatting sqref="H89:H110">
    <cfRule type="expression" dxfId="1420" priority="23">
      <formula>H89&gt;0</formula>
    </cfRule>
    <cfRule type="expression" dxfId="1419" priority="24">
      <formula>H89&lt;0</formula>
    </cfRule>
  </conditionalFormatting>
  <conditionalFormatting sqref="J89:J102">
    <cfRule type="expression" dxfId="1418" priority="21">
      <formula>J89&gt;0</formula>
    </cfRule>
    <cfRule type="expression" dxfId="1417" priority="22">
      <formula>J89&lt;0</formula>
    </cfRule>
  </conditionalFormatting>
  <conditionalFormatting sqref="K89:K102">
    <cfRule type="expression" dxfId="1416" priority="19">
      <formula>K89&gt;0</formula>
    </cfRule>
    <cfRule type="expression" dxfId="1415" priority="20">
      <formula>K89&lt;0</formula>
    </cfRule>
  </conditionalFormatting>
  <conditionalFormatting sqref="L89:L102">
    <cfRule type="expression" dxfId="1414" priority="17">
      <formula>L89&gt;0</formula>
    </cfRule>
    <cfRule type="expression" dxfId="1413" priority="18">
      <formula>L89&lt;0</formula>
    </cfRule>
  </conditionalFormatting>
  <conditionalFormatting sqref="F29:F32">
    <cfRule type="expression" dxfId="1412" priority="15">
      <formula>F29&gt;0</formula>
    </cfRule>
    <cfRule type="expression" dxfId="1411" priority="16">
      <formula>F29&lt;0</formula>
    </cfRule>
  </conditionalFormatting>
  <conditionalFormatting sqref="H29:H32">
    <cfRule type="expression" dxfId="1410" priority="13">
      <formula>H29&gt;0</formula>
    </cfRule>
    <cfRule type="expression" dxfId="1409" priority="14">
      <formula>H29&lt;0</formula>
    </cfRule>
  </conditionalFormatting>
  <conditionalFormatting sqref="F25:F28">
    <cfRule type="expression" dxfId="1408" priority="11">
      <formula>F25&gt;0</formula>
    </cfRule>
    <cfRule type="expression" dxfId="1407" priority="12">
      <formula>F25&lt;0</formula>
    </cfRule>
  </conditionalFormatting>
  <conditionalFormatting sqref="H25:H28">
    <cfRule type="expression" dxfId="1406" priority="9">
      <formula>H25&gt;0</formula>
    </cfRule>
    <cfRule type="expression" dxfId="1405" priority="10">
      <formula>H25&lt;0</formula>
    </cfRule>
  </conditionalFormatting>
  <conditionalFormatting sqref="F37">
    <cfRule type="expression" dxfId="1404" priority="7">
      <formula>F37&gt;0</formula>
    </cfRule>
    <cfRule type="expression" dxfId="1403" priority="8">
      <formula>F37&lt;0</formula>
    </cfRule>
  </conditionalFormatting>
  <conditionalFormatting sqref="H37">
    <cfRule type="expression" dxfId="1402" priority="5">
      <formula>H37&gt;0</formula>
    </cfRule>
    <cfRule type="expression" dxfId="1401" priority="6">
      <formula>H37&lt;0</formula>
    </cfRule>
  </conditionalFormatting>
  <conditionalFormatting sqref="J49">
    <cfRule type="expression" dxfId="1400" priority="3">
      <formula>J49&gt;0</formula>
    </cfRule>
    <cfRule type="expression" dxfId="1399" priority="4">
      <formula>J49&lt;0</formula>
    </cfRule>
  </conditionalFormatting>
  <conditionalFormatting sqref="J38:J48">
    <cfRule type="expression" dxfId="1398" priority="1">
      <formula>J38&gt;0</formula>
    </cfRule>
    <cfRule type="expression" dxfId="139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1270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177.22989999999999</v>
      </c>
      <c r="R4" s="425">
        <v>1.4500000000000001E-2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10633.794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-432.4260000000013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-432.4260000000013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-3.907621572677944E-2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1.0833386465827719E-2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/>
    </row>
    <row r="13" spans="1:21" x14ac:dyDescent="0.25">
      <c r="B13" s="29"/>
      <c r="G13" s="29"/>
      <c r="H13" s="70"/>
      <c r="O13" s="11" t="s">
        <v>947</v>
      </c>
      <c r="Q13" s="2">
        <f>Q4/8.62</f>
        <v>20.560313225058003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194.95289</v>
      </c>
    </row>
    <row r="23" spans="1:16" x14ac:dyDescent="0.25">
      <c r="O23" s="81">
        <v>1.0900000000000001</v>
      </c>
      <c r="P23" s="81">
        <f t="shared" ref="P23:P42" si="1">O23*$Q$4</f>
        <v>193.18059099999999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1341</v>
      </c>
      <c r="O24" s="81">
        <v>1.08</v>
      </c>
      <c r="P24" s="81">
        <f t="shared" si="1"/>
        <v>191.40829199999999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189.63599299999998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187.86369399999998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186.09139500000001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184.319096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182.546797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180.77449799999999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179.00219899999999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177.22989999999999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175.45760099999998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173.68530199999998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171.91300299999997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170.14070399999997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168.36840499999997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166.59610599999999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164.82380699999999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163.05150799999998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161.27920899999998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159.50691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96" priority="37">
      <formula>F52&gt;0</formula>
    </cfRule>
    <cfRule type="expression" dxfId="1395" priority="38">
      <formula>F52&lt;0</formula>
    </cfRule>
  </conditionalFormatting>
  <conditionalFormatting sqref="Q7">
    <cfRule type="expression" dxfId="1394" priority="35">
      <formula>Q7&gt;0</formula>
    </cfRule>
    <cfRule type="expression" dxfId="1393" priority="36">
      <formula>Q7&lt;0</formula>
    </cfRule>
  </conditionalFormatting>
  <conditionalFormatting sqref="Q8">
    <cfRule type="expression" dxfId="1392" priority="33">
      <formula>Q8&gt;0</formula>
    </cfRule>
    <cfRule type="expression" dxfId="1391" priority="34">
      <formula>Q8&lt;0</formula>
    </cfRule>
  </conditionalFormatting>
  <conditionalFormatting sqref="F34:F41 F43:F51">
    <cfRule type="expression" dxfId="1390" priority="31">
      <formula>F34&gt;0</formula>
    </cfRule>
    <cfRule type="expression" dxfId="1389" priority="32">
      <formula>F34&lt;0</formula>
    </cfRule>
  </conditionalFormatting>
  <conditionalFormatting sqref="H34:H51">
    <cfRule type="expression" dxfId="1388" priority="29">
      <formula>H34&gt;0</formula>
    </cfRule>
    <cfRule type="expression" dxfId="1387" priority="30">
      <formula>H34&lt;0</formula>
    </cfRule>
  </conditionalFormatting>
  <conditionalFormatting sqref="Q10">
    <cfRule type="expression" dxfId="1386" priority="27">
      <formula>Q10&gt;0</formula>
    </cfRule>
    <cfRule type="expression" dxfId="1385" priority="28">
      <formula>Q10&lt;0</formula>
    </cfRule>
  </conditionalFormatting>
  <conditionalFormatting sqref="J25:J38">
    <cfRule type="expression" dxfId="1384" priority="25">
      <formula>J25&gt;0</formula>
    </cfRule>
    <cfRule type="expression" dxfId="1383" priority="26">
      <formula>J25&lt;0</formula>
    </cfRule>
  </conditionalFormatting>
  <conditionalFormatting sqref="K25:K29 K31:K38">
    <cfRule type="expression" dxfId="1382" priority="23">
      <formula>K25&gt;0</formula>
    </cfRule>
    <cfRule type="expression" dxfId="1381" priority="24">
      <formula>K25&lt;0</formula>
    </cfRule>
  </conditionalFormatting>
  <conditionalFormatting sqref="L25:L38">
    <cfRule type="expression" dxfId="1380" priority="21">
      <formula>L25&gt;0</formula>
    </cfRule>
    <cfRule type="expression" dxfId="1379" priority="22">
      <formula>L25&lt;0</formula>
    </cfRule>
  </conditionalFormatting>
  <conditionalFormatting sqref="F89:F110">
    <cfRule type="expression" dxfId="1378" priority="19">
      <formula>F89&gt;0</formula>
    </cfRule>
    <cfRule type="expression" dxfId="1377" priority="20">
      <formula>F89&lt;0</formula>
    </cfRule>
  </conditionalFormatting>
  <conditionalFormatting sqref="H89:H110">
    <cfRule type="expression" dxfId="1376" priority="17">
      <formula>H89&gt;0</formula>
    </cfRule>
    <cfRule type="expression" dxfId="1375" priority="18">
      <formula>H89&lt;0</formula>
    </cfRule>
  </conditionalFormatting>
  <conditionalFormatting sqref="J89:J102">
    <cfRule type="expression" dxfId="1374" priority="15">
      <formula>J89&gt;0</formula>
    </cfRule>
    <cfRule type="expression" dxfId="1373" priority="16">
      <formula>J89&lt;0</formula>
    </cfRule>
  </conditionalFormatting>
  <conditionalFormatting sqref="K89:K102">
    <cfRule type="expression" dxfId="1372" priority="13">
      <formula>K89&gt;0</formula>
    </cfRule>
    <cfRule type="expression" dxfId="1371" priority="14">
      <formula>K89&lt;0</formula>
    </cfRule>
  </conditionalFormatting>
  <conditionalFormatting sqref="L89:L102">
    <cfRule type="expression" dxfId="1370" priority="11">
      <formula>L89&gt;0</formula>
    </cfRule>
    <cfRule type="expression" dxfId="1369" priority="12">
      <formula>L89&lt;0</formula>
    </cfRule>
  </conditionalFormatting>
  <conditionalFormatting sqref="F25:F27">
    <cfRule type="expression" dxfId="1368" priority="9">
      <formula>F25&gt;0</formula>
    </cfRule>
    <cfRule type="expression" dxfId="1367" priority="10">
      <formula>F25&lt;0</formula>
    </cfRule>
  </conditionalFormatting>
  <conditionalFormatting sqref="H25:H27">
    <cfRule type="expression" dxfId="1366" priority="7">
      <formula>H25&gt;0</formula>
    </cfRule>
    <cfRule type="expression" dxfId="1365" priority="8">
      <formula>H25&lt;0</formula>
    </cfRule>
  </conditionalFormatting>
  <conditionalFormatting sqref="F28:F33">
    <cfRule type="expression" dxfId="1364" priority="5">
      <formula>F28&gt;0</formula>
    </cfRule>
    <cfRule type="expression" dxfId="1363" priority="6">
      <formula>F28&lt;0</formula>
    </cfRule>
  </conditionalFormatting>
  <conditionalFormatting sqref="H28:H33">
    <cfRule type="expression" dxfId="1362" priority="3">
      <formula>H28&gt;0</formula>
    </cfRule>
    <cfRule type="expression" dxfId="1361" priority="4">
      <formula>H28&lt;0</formula>
    </cfRule>
  </conditionalFormatting>
  <conditionalFormatting sqref="F42">
    <cfRule type="expression" dxfId="1360" priority="1">
      <formula>F42&gt;0</formula>
    </cfRule>
    <cfRule type="expression" dxfId="1359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1204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1203</v>
      </c>
      <c r="U3" t="s">
        <v>1202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47.08</v>
      </c>
      <c r="R4" s="425">
        <v>5.1000000000000004E-3</v>
      </c>
      <c r="T4" t="s">
        <v>1113</v>
      </c>
      <c r="U4" s="11" t="s">
        <v>1295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23540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-4367.41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-4367.41</v>
      </c>
      <c r="T8" s="1">
        <v>43248</v>
      </c>
      <c r="U8" t="s">
        <v>1085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-0.15649642872627736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5.3101104502973666E-2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1347</v>
      </c>
      <c r="T12" s="694">
        <v>43315</v>
      </c>
      <c r="U12" t="s">
        <v>1201</v>
      </c>
    </row>
    <row r="13" spans="1:21" x14ac:dyDescent="0.25">
      <c r="H13" s="70"/>
      <c r="O13" s="11" t="s">
        <v>947</v>
      </c>
      <c r="Q13" s="2">
        <f>Q4/3.65</f>
        <v>12.8986301369863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1296</v>
      </c>
    </row>
    <row r="15" spans="1:21" x14ac:dyDescent="0.25">
      <c r="H15" s="70"/>
      <c r="U15" s="405" t="s">
        <v>1297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51.788000000000004</v>
      </c>
    </row>
    <row r="23" spans="1:16" x14ac:dyDescent="0.25">
      <c r="O23" s="81">
        <v>1.0900000000000001</v>
      </c>
      <c r="P23" s="81">
        <f t="shared" ref="P23:P42" si="1">O23*$Q$4</f>
        <v>51.3172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50.846400000000003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50.375599999999999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49.904800000000002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49.433999999999997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48.963200000000001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48.492399999999996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48.021599999999999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47.550799999999995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47.08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46.609200000000001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46.138399999999997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45.6676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45.196799999999996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44.725999999999999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44.255199999999995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43.784399999999998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43.313600000000001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42.842799999999997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42.372</v>
      </c>
      <c r="Q42" s="2"/>
      <c r="T42" s="1">
        <v>43421</v>
      </c>
      <c r="U42" t="s">
        <v>1309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2" si="8">C43*(E43-D43)</f>
        <v>138.58000000000033</v>
      </c>
      <c r="G43" s="39">
        <f t="shared" ref="G43:G62" si="9">D43*C43</f>
        <v>11867.42</v>
      </c>
      <c r="H43" s="179">
        <f t="shared" ref="H43:H62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1345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58" priority="37">
      <formula>F25&gt;0</formula>
    </cfRule>
    <cfRule type="expression" dxfId="1357" priority="38">
      <formula>F25&lt;0</formula>
    </cfRule>
  </conditionalFormatting>
  <conditionalFormatting sqref="Q7">
    <cfRule type="expression" dxfId="1356" priority="35">
      <formula>Q7&gt;0</formula>
    </cfRule>
    <cfRule type="expression" dxfId="1355" priority="36">
      <formula>Q7&lt;0</formula>
    </cfRule>
  </conditionalFormatting>
  <conditionalFormatting sqref="Q8">
    <cfRule type="expression" dxfId="1354" priority="33">
      <formula>Q8&gt;0</formula>
    </cfRule>
    <cfRule type="expression" dxfId="1353" priority="34">
      <formula>Q8&lt;0</formula>
    </cfRule>
  </conditionalFormatting>
  <conditionalFormatting sqref="Q10">
    <cfRule type="expression" dxfId="1352" priority="27">
      <formula>Q10&gt;0</formula>
    </cfRule>
    <cfRule type="expression" dxfId="1351" priority="28">
      <formula>Q10&lt;0</formula>
    </cfRule>
  </conditionalFormatting>
  <conditionalFormatting sqref="L25:L32">
    <cfRule type="expression" dxfId="1350" priority="21">
      <formula>L25&gt;0</formula>
    </cfRule>
    <cfRule type="expression" dxfId="1349" priority="22">
      <formula>L25&lt;0</formula>
    </cfRule>
  </conditionalFormatting>
  <conditionalFormatting sqref="F92:F113">
    <cfRule type="expression" dxfId="1348" priority="19">
      <formula>F92&gt;0</formula>
    </cfRule>
    <cfRule type="expression" dxfId="1347" priority="20">
      <formula>F92&lt;0</formula>
    </cfRule>
  </conditionalFormatting>
  <conditionalFormatting sqref="H92:H113">
    <cfRule type="expression" dxfId="1346" priority="17">
      <formula>H92&gt;0</formula>
    </cfRule>
    <cfRule type="expression" dxfId="1345" priority="18">
      <formula>H92&lt;0</formula>
    </cfRule>
  </conditionalFormatting>
  <conditionalFormatting sqref="J92:J105">
    <cfRule type="expression" dxfId="1344" priority="15">
      <formula>J92&gt;0</formula>
    </cfRule>
    <cfRule type="expression" dxfId="1343" priority="16">
      <formula>J92&lt;0</formula>
    </cfRule>
  </conditionalFormatting>
  <conditionalFormatting sqref="K92:K105">
    <cfRule type="expression" dxfId="1342" priority="13">
      <formula>K92&gt;0</formula>
    </cfRule>
    <cfRule type="expression" dxfId="1341" priority="14">
      <formula>K92&lt;0</formula>
    </cfRule>
  </conditionalFormatting>
  <conditionalFormatting sqref="L92:L105">
    <cfRule type="expression" dxfId="1340" priority="11">
      <formula>L92&gt;0</formula>
    </cfRule>
    <cfRule type="expression" dxfId="1339" priority="12">
      <formula>L92&lt;0</formula>
    </cfRule>
  </conditionalFormatting>
  <conditionalFormatting sqref="F25:F29">
    <cfRule type="expression" dxfId="1338" priority="9">
      <formula>F25&gt;0</formula>
    </cfRule>
    <cfRule type="expression" dxfId="1337" priority="10">
      <formula>F25&lt;0</formula>
    </cfRule>
  </conditionalFormatting>
  <conditionalFormatting sqref="H25:H29">
    <cfRule type="expression" dxfId="1336" priority="7">
      <formula>H25&gt;0</formula>
    </cfRule>
    <cfRule type="expression" dxfId="1335" priority="8">
      <formula>H25&lt;0</formula>
    </cfRule>
  </conditionalFormatting>
  <conditionalFormatting sqref="F35:F38">
    <cfRule type="expression" dxfId="1334" priority="5">
      <formula>F35&gt;0</formula>
    </cfRule>
    <cfRule type="expression" dxfId="1333" priority="6">
      <formula>F35&lt;0</formula>
    </cfRule>
  </conditionalFormatting>
  <conditionalFormatting sqref="H35:H38">
    <cfRule type="expression" dxfId="1332" priority="3">
      <formula>H35&gt;0</formula>
    </cfRule>
    <cfRule type="expression" dxfId="1331" priority="4">
      <formula>H35&lt;0</formula>
    </cfRule>
  </conditionalFormatting>
  <conditionalFormatting sqref="H61:H64 F61:F64">
    <cfRule type="expression" dxfId="1330" priority="1">
      <formula>F61&gt;0</formula>
    </cfRule>
    <cfRule type="expression" dxfId="132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21.168200000000002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30.96</v>
      </c>
      <c r="R4" s="425">
        <v>4.4999999999999997E-3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3096</v>
      </c>
    </row>
    <row r="6" spans="1:21" x14ac:dyDescent="0.25">
      <c r="B6" s="72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72">
        <v>43465</v>
      </c>
      <c r="M6" s="43">
        <v>17.399999999999999</v>
      </c>
      <c r="O6" s="11" t="s">
        <v>64</v>
      </c>
      <c r="Q6" s="2">
        <f>Q3*Q2</f>
        <v>2116.8200000000002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979.18000000000029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979.18000000000029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0.46257121531353645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8.5271317829457363E-2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34.056000000000004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213.02</v>
      </c>
      <c r="O18" s="81">
        <v>1.0900000000000001</v>
      </c>
      <c r="P18" s="81">
        <f t="shared" ref="P18:P37" si="0">O18*$Q$4</f>
        <v>33.746400000000001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213</v>
      </c>
      <c r="O19" s="81">
        <v>1.08</v>
      </c>
      <c r="P19" s="81">
        <f t="shared" si="0"/>
        <v>33.436800000000005</v>
      </c>
    </row>
    <row r="20" spans="1:16" x14ac:dyDescent="0.25">
      <c r="O20" s="81">
        <v>1.07</v>
      </c>
      <c r="P20" s="81">
        <f t="shared" si="0"/>
        <v>33.127200000000002</v>
      </c>
    </row>
    <row r="21" spans="1:16" x14ac:dyDescent="0.25">
      <c r="O21" s="81">
        <v>1.06</v>
      </c>
      <c r="P21" s="81">
        <f t="shared" si="0"/>
        <v>32.817600000000006</v>
      </c>
    </row>
    <row r="22" spans="1:16" x14ac:dyDescent="0.25">
      <c r="O22" s="81">
        <v>1.05</v>
      </c>
      <c r="P22" s="81">
        <f t="shared" si="0"/>
        <v>32.508000000000003</v>
      </c>
    </row>
    <row r="23" spans="1:16" x14ac:dyDescent="0.25">
      <c r="O23" s="81">
        <v>1.04</v>
      </c>
      <c r="P23" s="81">
        <f t="shared" si="0"/>
        <v>32.198399999999999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31.888800000000003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31.5792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31.269600000000001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30.96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30.650400000000001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30.340800000000002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30.031199999999998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29.721599999999999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29.411999999999999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29.102399999999999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28.792800000000003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28.483200000000004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28.1736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27.864000000000001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80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0">C40*(E40-D40)</f>
        <v>578.18000000000006</v>
      </c>
      <c r="G40" s="39">
        <f t="shared" ref="G40" si="11">D40*C40</f>
        <v>2116.8199999999997</v>
      </c>
      <c r="H40" s="179">
        <f t="shared" ref="H40" si="12">(E40-D40)/D40</f>
        <v>0.27313611927324954</v>
      </c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8" priority="39">
      <formula>F47&gt;0</formula>
    </cfRule>
    <cfRule type="expression" dxfId="1327" priority="40">
      <formula>F47&lt;0</formula>
    </cfRule>
  </conditionalFormatting>
  <conditionalFormatting sqref="Q7">
    <cfRule type="expression" dxfId="1326" priority="37">
      <formula>Q7&gt;0</formula>
    </cfRule>
    <cfRule type="expression" dxfId="1325" priority="38">
      <formula>Q7&lt;0</formula>
    </cfRule>
  </conditionalFormatting>
  <conditionalFormatting sqref="Q8">
    <cfRule type="expression" dxfId="1324" priority="35">
      <formula>Q8&gt;0</formula>
    </cfRule>
    <cfRule type="expression" dxfId="1323" priority="36">
      <formula>Q8&lt;0</formula>
    </cfRule>
  </conditionalFormatting>
  <conditionalFormatting sqref="F32:F38 F41:F46">
    <cfRule type="expression" dxfId="1322" priority="33">
      <formula>F32&gt;0</formula>
    </cfRule>
    <cfRule type="expression" dxfId="1321" priority="34">
      <formula>F32&lt;0</formula>
    </cfRule>
  </conditionalFormatting>
  <conditionalFormatting sqref="H32:H38 H41:H46">
    <cfRule type="expression" dxfId="1320" priority="31">
      <formula>H32&gt;0</formula>
    </cfRule>
    <cfRule type="expression" dxfId="1319" priority="32">
      <formula>H32&lt;0</formula>
    </cfRule>
  </conditionalFormatting>
  <conditionalFormatting sqref="Q10">
    <cfRule type="expression" dxfId="1318" priority="29">
      <formula>Q10&gt;0</formula>
    </cfRule>
    <cfRule type="expression" dxfId="1317" priority="30">
      <formula>Q10&lt;0</formula>
    </cfRule>
  </conditionalFormatting>
  <conditionalFormatting sqref="J25:J38">
    <cfRule type="expression" dxfId="1316" priority="27">
      <formula>J25&gt;0</formula>
    </cfRule>
    <cfRule type="expression" dxfId="1315" priority="28">
      <formula>J25&lt;0</formula>
    </cfRule>
  </conditionalFormatting>
  <conditionalFormatting sqref="K25:K38">
    <cfRule type="expression" dxfId="1314" priority="25">
      <formula>K25&gt;0</formula>
    </cfRule>
    <cfRule type="expression" dxfId="1313" priority="26">
      <formula>K25&lt;0</formula>
    </cfRule>
  </conditionalFormatting>
  <conditionalFormatting sqref="L25:L38">
    <cfRule type="expression" dxfId="1312" priority="23">
      <formula>L25&gt;0</formula>
    </cfRule>
    <cfRule type="expression" dxfId="1311" priority="24">
      <formula>L25&lt;0</formula>
    </cfRule>
  </conditionalFormatting>
  <conditionalFormatting sqref="F89:F110">
    <cfRule type="expression" dxfId="1310" priority="21">
      <formula>F89&gt;0</formula>
    </cfRule>
    <cfRule type="expression" dxfId="1309" priority="22">
      <formula>F89&lt;0</formula>
    </cfRule>
  </conditionalFormatting>
  <conditionalFormatting sqref="H89:H110">
    <cfRule type="expression" dxfId="1308" priority="19">
      <formula>H89&gt;0</formula>
    </cfRule>
    <cfRule type="expression" dxfId="1307" priority="20">
      <formula>H89&lt;0</formula>
    </cfRule>
  </conditionalFormatting>
  <conditionalFormatting sqref="J89:J102">
    <cfRule type="expression" dxfId="1306" priority="17">
      <formula>J89&gt;0</formula>
    </cfRule>
    <cfRule type="expression" dxfId="1305" priority="18">
      <formula>J89&lt;0</formula>
    </cfRule>
  </conditionalFormatting>
  <conditionalFormatting sqref="K89:K102">
    <cfRule type="expression" dxfId="1304" priority="15">
      <formula>K89&gt;0</formula>
    </cfRule>
    <cfRule type="expression" dxfId="1303" priority="16">
      <formula>K89&lt;0</formula>
    </cfRule>
  </conditionalFormatting>
  <conditionalFormatting sqref="L89:L102">
    <cfRule type="expression" dxfId="1302" priority="13">
      <formula>L89&gt;0</formula>
    </cfRule>
    <cfRule type="expression" dxfId="1301" priority="14">
      <formula>L89&lt;0</formula>
    </cfRule>
  </conditionalFormatting>
  <conditionalFormatting sqref="F25:F28">
    <cfRule type="expression" dxfId="1300" priority="11">
      <formula>F25&gt;0</formula>
    </cfRule>
    <cfRule type="expression" dxfId="1299" priority="12">
      <formula>F25&lt;0</formula>
    </cfRule>
  </conditionalFormatting>
  <conditionalFormatting sqref="H25:H28">
    <cfRule type="expression" dxfId="1298" priority="9">
      <formula>H25&gt;0</formula>
    </cfRule>
    <cfRule type="expression" dxfId="1297" priority="10">
      <formula>H25&lt;0</formula>
    </cfRule>
  </conditionalFormatting>
  <conditionalFormatting sqref="F29:F31">
    <cfRule type="expression" dxfId="1296" priority="7">
      <formula>F29&gt;0</formula>
    </cfRule>
    <cfRule type="expression" dxfId="1295" priority="8">
      <formula>F29&lt;0</formula>
    </cfRule>
  </conditionalFormatting>
  <conditionalFormatting sqref="H29:H31">
    <cfRule type="expression" dxfId="1294" priority="5">
      <formula>H29&gt;0</formula>
    </cfRule>
    <cfRule type="expression" dxfId="1293" priority="6">
      <formula>H29&lt;0</formula>
    </cfRule>
  </conditionalFormatting>
  <conditionalFormatting sqref="F39:F40">
    <cfRule type="expression" dxfId="1292" priority="3">
      <formula>F39&gt;0</formula>
    </cfRule>
    <cfRule type="expression" dxfId="1291" priority="4">
      <formula>F39&lt;0</formula>
    </cfRule>
  </conditionalFormatting>
  <conditionalFormatting sqref="H39:H40">
    <cfRule type="expression" dxfId="1290" priority="1">
      <formula>H39&gt;0</formula>
    </cfRule>
    <cfRule type="expression" dxfId="1289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4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80</v>
      </c>
      <c r="T2" s="1" t="s">
        <v>937</v>
      </c>
      <c r="U2" t="s">
        <v>1048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107.38750000000012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118.33</v>
      </c>
      <c r="R4" s="425">
        <v>8.3999999999999995E-3</v>
      </c>
      <c r="T4" s="694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9466.4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8591.0000000000091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875.39999999999236</v>
      </c>
      <c r="R7">
        <v>60</v>
      </c>
      <c r="T7" s="1">
        <v>43221</v>
      </c>
      <c r="U7" s="742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875.39999999999236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0.1018973344197406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M90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4.3944899856333984E-3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1361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1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13.727378190255221</v>
      </c>
      <c r="T13" s="1">
        <v>43260</v>
      </c>
      <c r="U13" t="s">
        <v>1095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1097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1100</v>
      </c>
    </row>
    <row r="18" spans="1:21" ht="20.25" thickBot="1" x14ac:dyDescent="0.35">
      <c r="B18" s="368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1101</v>
      </c>
    </row>
    <row r="19" spans="1:21" ht="15.75" thickTop="1" x14ac:dyDescent="0.25">
      <c r="B19" s="368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130.16300000000001</v>
      </c>
    </row>
    <row r="20" spans="1:21" x14ac:dyDescent="0.25">
      <c r="B20" s="72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128.97970000000001</v>
      </c>
      <c r="T20" s="1">
        <v>43279</v>
      </c>
      <c r="U20" t="s">
        <v>1117</v>
      </c>
    </row>
    <row r="21" spans="1:21" x14ac:dyDescent="0.25">
      <c r="B21" s="404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127.79640000000001</v>
      </c>
    </row>
    <row r="22" spans="1:21" x14ac:dyDescent="0.25">
      <c r="O22" s="81">
        <v>1.07</v>
      </c>
      <c r="P22" s="81">
        <f t="shared" si="3"/>
        <v>126.6131</v>
      </c>
    </row>
    <row r="23" spans="1:21" x14ac:dyDescent="0.25">
      <c r="O23" s="81">
        <v>1.06</v>
      </c>
      <c r="P23" s="81">
        <f t="shared" si="3"/>
        <v>125.4298</v>
      </c>
    </row>
    <row r="24" spans="1:21" x14ac:dyDescent="0.25">
      <c r="O24" s="81">
        <v>1.05</v>
      </c>
      <c r="P24" s="81">
        <f t="shared" si="3"/>
        <v>124.2465</v>
      </c>
    </row>
    <row r="25" spans="1:21" x14ac:dyDescent="0.25">
      <c r="A25" s="31" t="s">
        <v>81</v>
      </c>
      <c r="B25" s="14"/>
      <c r="C25" s="14">
        <f>SUM(C2:C21)</f>
        <v>410</v>
      </c>
      <c r="D25" s="18"/>
      <c r="E25" s="18"/>
      <c r="F25" s="18">
        <f>SUM(F2:F21)</f>
        <v>52197.200000000004</v>
      </c>
      <c r="G25" s="14"/>
      <c r="H25" s="71">
        <f>SUM(H2:H15)</f>
        <v>330</v>
      </c>
      <c r="I25" s="18"/>
      <c r="J25" s="18"/>
      <c r="K25" s="18">
        <f>SUM(K2:K15)</f>
        <v>43582.799999999996</v>
      </c>
      <c r="L25" s="14"/>
      <c r="M25" s="18">
        <f>SUM(M2:M10)</f>
        <v>23.4</v>
      </c>
      <c r="O25" s="81">
        <v>1.04</v>
      </c>
      <c r="P25" s="81">
        <f t="shared" si="3"/>
        <v>123.06320000000001</v>
      </c>
      <c r="T25" s="156">
        <v>43305</v>
      </c>
      <c r="U25" t="s">
        <v>1148</v>
      </c>
    </row>
    <row r="26" spans="1:21" ht="15.75" thickBot="1" x14ac:dyDescent="0.3">
      <c r="A26" s="277" t="s">
        <v>191</v>
      </c>
      <c r="B26" s="278"/>
      <c r="C26" s="279">
        <f>SumByColor($A$26,C2:C24)</f>
        <v>330</v>
      </c>
      <c r="D26" s="279"/>
      <c r="E26" s="279"/>
      <c r="F26" s="280">
        <f>SumByColor($A$26,F2:F24)</f>
        <v>42036</v>
      </c>
      <c r="G26" s="279"/>
      <c r="H26" s="279">
        <f>SumByColor($A$26,H2:H24)</f>
        <v>330</v>
      </c>
      <c r="I26" s="279"/>
      <c r="J26" s="279"/>
      <c r="K26" s="280">
        <f>SumByColor($A$26,K2:K24)</f>
        <v>43584</v>
      </c>
      <c r="L26" s="279"/>
      <c r="M26" s="280">
        <f>SumByColor($A$26,M2:M24)</f>
        <v>23</v>
      </c>
      <c r="O26" s="81">
        <v>1.03</v>
      </c>
      <c r="P26" s="81">
        <f t="shared" si="3"/>
        <v>121.87990000000001</v>
      </c>
      <c r="T26" s="67"/>
    </row>
    <row r="27" spans="1:21" x14ac:dyDescent="0.25">
      <c r="O27" s="81">
        <v>1.02</v>
      </c>
      <c r="P27" s="81">
        <f t="shared" si="3"/>
        <v>120.6966</v>
      </c>
      <c r="T27" s="156">
        <v>43313</v>
      </c>
      <c r="U27" t="s">
        <v>1147</v>
      </c>
    </row>
    <row r="28" spans="1:21" x14ac:dyDescent="0.25">
      <c r="O28" s="81">
        <v>1.01</v>
      </c>
      <c r="P28" s="81">
        <f t="shared" si="3"/>
        <v>119.5133</v>
      </c>
      <c r="T28" s="156">
        <v>43314</v>
      </c>
      <c r="U28" t="s">
        <v>1150</v>
      </c>
    </row>
    <row r="29" spans="1:21" x14ac:dyDescent="0.25">
      <c r="O29" s="81">
        <v>1</v>
      </c>
      <c r="P29" s="81">
        <f t="shared" si="3"/>
        <v>118.33</v>
      </c>
      <c r="T29" s="156">
        <v>43326</v>
      </c>
      <c r="U29" t="s">
        <v>1149</v>
      </c>
    </row>
    <row r="30" spans="1:21" x14ac:dyDescent="0.25">
      <c r="O30" s="81">
        <v>0.99</v>
      </c>
      <c r="P30" s="81">
        <f t="shared" si="3"/>
        <v>117.1467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0.98</v>
      </c>
      <c r="P31" s="81">
        <f t="shared" si="3"/>
        <v>115.96339999999999</v>
      </c>
      <c r="T31" s="1">
        <v>43474</v>
      </c>
      <c r="U31" t="s">
        <v>1360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114.78009999999999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113.59679999999999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112.4135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111.2302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110.04690000000001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108.86360000000001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107.6803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106.497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:F80" si="19">C77*(E77-D77)</f>
        <v>540.09999999999968</v>
      </c>
      <c r="G77" s="39">
        <f t="shared" ref="G77:G80" si="20">D77*C77</f>
        <v>11030.9</v>
      </c>
      <c r="H77" s="179">
        <f t="shared" ref="H77:H80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>
        <v>0</v>
      </c>
      <c r="B78" s="164">
        <v>43453</v>
      </c>
      <c r="C78" s="10">
        <v>120</v>
      </c>
      <c r="D78" s="39">
        <v>110.3045</v>
      </c>
      <c r="E78" s="39">
        <v>110.89</v>
      </c>
      <c r="F78" s="39">
        <f t="shared" si="19"/>
        <v>70.259999999999536</v>
      </c>
      <c r="G78" s="39">
        <f t="shared" si="20"/>
        <v>13236.54</v>
      </c>
      <c r="H78" s="179">
        <f t="shared" si="21"/>
        <v>5.3080336704304553E-3</v>
      </c>
      <c r="I78" s="39"/>
      <c r="J78" s="39"/>
      <c r="K78" s="39"/>
      <c r="L78" s="39">
        <v>13.57</v>
      </c>
    </row>
    <row r="79" spans="1:12" x14ac:dyDescent="0.25">
      <c r="A79" s="4">
        <v>0</v>
      </c>
      <c r="B79" s="164">
        <v>43461</v>
      </c>
      <c r="C79" s="7">
        <v>100</v>
      </c>
      <c r="D79" s="43">
        <v>109.96599999999999</v>
      </c>
      <c r="E79" s="39">
        <v>112</v>
      </c>
      <c r="F79" s="39">
        <f t="shared" si="19"/>
        <v>203.4000000000006</v>
      </c>
      <c r="G79" s="39">
        <f t="shared" si="20"/>
        <v>10996.599999999999</v>
      </c>
      <c r="H79" s="179">
        <f t="shared" si="21"/>
        <v>1.8496626229925671E-2</v>
      </c>
      <c r="I79" s="39"/>
      <c r="J79" s="39"/>
      <c r="K79" s="39"/>
      <c r="L79" s="39">
        <v>12.99</v>
      </c>
    </row>
    <row r="80" spans="1:12" x14ac:dyDescent="0.25">
      <c r="A80" s="4">
        <v>60</v>
      </c>
      <c r="B80" s="164">
        <v>43472</v>
      </c>
      <c r="C80" s="10">
        <v>100</v>
      </c>
      <c r="D80" s="39">
        <v>109.97</v>
      </c>
      <c r="E80" s="39">
        <v>118.41</v>
      </c>
      <c r="F80" s="39">
        <f t="shared" si="19"/>
        <v>843.99999999999977</v>
      </c>
      <c r="G80" s="39">
        <f t="shared" si="20"/>
        <v>10997</v>
      </c>
      <c r="H80" s="179">
        <f t="shared" si="21"/>
        <v>7.6748204055651525E-2</v>
      </c>
      <c r="I80" s="39"/>
      <c r="J80" s="39"/>
      <c r="K80" s="39"/>
      <c r="L80" s="39">
        <v>13.74</v>
      </c>
    </row>
    <row r="81" spans="1:13" x14ac:dyDescent="0.25">
      <c r="A81" s="4">
        <v>40</v>
      </c>
      <c r="B81" s="164">
        <v>43473</v>
      </c>
      <c r="C81" s="10">
        <v>80</v>
      </c>
      <c r="D81" s="39">
        <v>107.3875</v>
      </c>
      <c r="E81" s="39">
        <v>120.54</v>
      </c>
      <c r="F81" s="39">
        <f t="shared" ref="F81" si="22">C81*(E81-D81)</f>
        <v>1052.2000000000003</v>
      </c>
      <c r="G81" s="39">
        <f t="shared" ref="G81" si="23">D81*C81</f>
        <v>8591</v>
      </c>
      <c r="H81" s="179">
        <f t="shared" ref="H81" si="24">(E81-D81)/D81</f>
        <v>0.1224770108252823</v>
      </c>
      <c r="I81" s="39"/>
      <c r="J81" s="39"/>
      <c r="K81" s="39"/>
      <c r="L81" s="39">
        <v>13.98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/>
    </row>
    <row r="89" spans="1:13" x14ac:dyDescent="0.25">
      <c r="A89" s="4"/>
      <c r="B89" s="4"/>
      <c r="C89" s="4"/>
      <c r="D89" s="3"/>
      <c r="E89" s="3"/>
      <c r="F89" s="3"/>
      <c r="G89" s="4"/>
      <c r="H89" s="4"/>
      <c r="I89" s="3"/>
      <c r="J89" s="3"/>
      <c r="K89" s="3"/>
      <c r="L89" s="4"/>
    </row>
    <row r="90" spans="1:13" x14ac:dyDescent="0.25">
      <c r="A90" s="491"/>
      <c r="B90" s="491"/>
      <c r="C90" s="491"/>
      <c r="D90" s="492"/>
      <c r="E90" s="492"/>
      <c r="F90" s="492"/>
      <c r="G90" s="491"/>
      <c r="H90" s="491"/>
      <c r="I90" s="492"/>
      <c r="J90" s="492"/>
      <c r="K90" s="492"/>
      <c r="L90" s="491" t="s">
        <v>65</v>
      </c>
      <c r="M90" s="492">
        <f>M108+K108-F108</f>
        <v>0</v>
      </c>
    </row>
    <row r="91" spans="1:13" x14ac:dyDescent="0.25">
      <c r="A91" s="610" t="s">
        <v>1</v>
      </c>
      <c r="B91" s="610" t="s">
        <v>2</v>
      </c>
      <c r="C91" s="610" t="s">
        <v>4</v>
      </c>
      <c r="D91" s="611" t="s">
        <v>5</v>
      </c>
      <c r="E91" s="611" t="s">
        <v>94</v>
      </c>
      <c r="F91" s="611" t="s">
        <v>60</v>
      </c>
      <c r="G91" s="610" t="s">
        <v>3</v>
      </c>
      <c r="H91" s="610" t="s">
        <v>6</v>
      </c>
      <c r="I91" s="611" t="s">
        <v>7</v>
      </c>
      <c r="J91" s="611" t="s">
        <v>95</v>
      </c>
      <c r="K91" s="611" t="s">
        <v>61</v>
      </c>
      <c r="L91" s="610" t="s">
        <v>37</v>
      </c>
      <c r="M91" s="610" t="s">
        <v>38</v>
      </c>
    </row>
    <row r="92" spans="1:13" x14ac:dyDescent="0.25">
      <c r="A92" s="612" t="s">
        <v>893</v>
      </c>
      <c r="B92" s="494"/>
      <c r="C92" s="491"/>
      <c r="D92" s="492"/>
      <c r="E92" s="492"/>
      <c r="F92" s="492"/>
      <c r="G92" s="494"/>
      <c r="H92" s="491"/>
      <c r="I92" s="492"/>
      <c r="J92" s="492"/>
      <c r="K92" s="492"/>
      <c r="L92" s="494"/>
      <c r="M92" s="492"/>
    </row>
    <row r="93" spans="1:13" x14ac:dyDescent="0.25">
      <c r="A93" s="613"/>
      <c r="B93" s="494"/>
      <c r="C93" s="491"/>
      <c r="D93" s="492"/>
      <c r="E93" s="492"/>
      <c r="F93" s="492"/>
      <c r="G93" s="494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1"/>
      <c r="I107" s="492"/>
      <c r="J107" s="492"/>
      <c r="K107" s="492"/>
      <c r="L107" s="491"/>
      <c r="M107" s="491"/>
    </row>
    <row r="108" spans="1:13" x14ac:dyDescent="0.25">
      <c r="A108" s="614" t="s">
        <v>81</v>
      </c>
      <c r="B108" s="615"/>
      <c r="C108" s="615">
        <f>SUM(C92:C96)</f>
        <v>0</v>
      </c>
      <c r="D108" s="616"/>
      <c r="E108" s="616"/>
      <c r="F108" s="616">
        <f>SUM(F92:F96)</f>
        <v>0</v>
      </c>
      <c r="G108" s="615"/>
      <c r="H108" s="617">
        <f>SUM(H92:H95)</f>
        <v>0</v>
      </c>
      <c r="I108" s="616"/>
      <c r="J108" s="616"/>
      <c r="K108" s="616">
        <f>SUM(K92:K95)</f>
        <v>0</v>
      </c>
      <c r="L108" s="615"/>
      <c r="M108" s="616">
        <f>SUM(M92:M100)</f>
        <v>0</v>
      </c>
    </row>
    <row r="109" spans="1:13" ht="15.75" thickBot="1" x14ac:dyDescent="0.3">
      <c r="A109" s="618" t="s">
        <v>191</v>
      </c>
      <c r="B109" s="650"/>
      <c r="C109" s="619">
        <f>SumByColor($A$26,C92:C107)</f>
        <v>0</v>
      </c>
      <c r="D109" s="619"/>
      <c r="E109" s="619"/>
      <c r="F109" s="620">
        <f>SumByColor($A$26,F92:F107)</f>
        <v>0</v>
      </c>
      <c r="G109" s="619"/>
      <c r="H109" s="619">
        <f>SumByColor($A$26,H92:H107)</f>
        <v>0</v>
      </c>
      <c r="I109" s="619"/>
      <c r="J109" s="619"/>
      <c r="K109" s="620">
        <f>SumByColor($A$26,K93:K107)</f>
        <v>0</v>
      </c>
      <c r="L109" s="619"/>
      <c r="M109" s="620">
        <f>SumByColor($A$26,M92:M107)</f>
        <v>0</v>
      </c>
    </row>
    <row r="112" spans="1:13" x14ac:dyDescent="0.25">
      <c r="B112" s="162" t="s">
        <v>113</v>
      </c>
      <c r="C112" s="162" t="s">
        <v>145</v>
      </c>
      <c r="D112" s="163" t="s">
        <v>144</v>
      </c>
      <c r="E112" s="165" t="s">
        <v>146</v>
      </c>
      <c r="F112" s="165" t="s">
        <v>65</v>
      </c>
      <c r="G112" s="177" t="s">
        <v>150</v>
      </c>
      <c r="H112" s="177" t="s">
        <v>88</v>
      </c>
      <c r="I112" s="177" t="s">
        <v>153</v>
      </c>
      <c r="J112" s="177" t="s">
        <v>149</v>
      </c>
      <c r="K112" s="177" t="s">
        <v>646</v>
      </c>
      <c r="L112" s="177" t="s">
        <v>652</v>
      </c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</sheetData>
  <conditionalFormatting sqref="O19:O3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 F74 F86:F87 H86:H87">
    <cfRule type="expression" dxfId="1288" priority="51">
      <formula>F7&gt;0</formula>
    </cfRule>
    <cfRule type="expression" dxfId="1287" priority="52">
      <formula>F7&lt;0</formula>
    </cfRule>
  </conditionalFormatting>
  <conditionalFormatting sqref="Q8">
    <cfRule type="expression" dxfId="1286" priority="49">
      <formula>Q8&gt;0</formula>
    </cfRule>
    <cfRule type="expression" dxfId="1285" priority="50">
      <formula>Q8&lt;0</formula>
    </cfRule>
  </conditionalFormatting>
  <conditionalFormatting sqref="F41:F61">
    <cfRule type="expression" dxfId="1284" priority="47">
      <formula>F41&gt;0</formula>
    </cfRule>
    <cfRule type="expression" dxfId="1283" priority="48">
      <formula>F41&lt;0</formula>
    </cfRule>
  </conditionalFormatting>
  <conditionalFormatting sqref="H41:H61">
    <cfRule type="expression" dxfId="1282" priority="45">
      <formula>H41&gt;0</formula>
    </cfRule>
    <cfRule type="expression" dxfId="1281" priority="46">
      <formula>H41&lt;0</formula>
    </cfRule>
  </conditionalFormatting>
  <conditionalFormatting sqref="Q10">
    <cfRule type="expression" dxfId="1280" priority="43">
      <formula>Q10&gt;0</formula>
    </cfRule>
    <cfRule type="expression" dxfId="1279" priority="44">
      <formula>Q10&lt;0</formula>
    </cfRule>
  </conditionalFormatting>
  <conditionalFormatting sqref="J32:J45">
    <cfRule type="expression" dxfId="1278" priority="41">
      <formula>J32&gt;0</formula>
    </cfRule>
    <cfRule type="expression" dxfId="1277" priority="42">
      <formula>J32&lt;0</formula>
    </cfRule>
  </conditionalFormatting>
  <conditionalFormatting sqref="K32:K42 K44:K45">
    <cfRule type="expression" dxfId="1276" priority="39">
      <formula>K32&gt;0</formula>
    </cfRule>
    <cfRule type="expression" dxfId="1275" priority="40">
      <formula>K32&lt;0</formula>
    </cfRule>
  </conditionalFormatting>
  <conditionalFormatting sqref="L32">
    <cfRule type="expression" dxfId="1274" priority="37">
      <formula>L32&gt;0</formula>
    </cfRule>
    <cfRule type="expression" dxfId="1273" priority="38">
      <formula>L32&lt;0</formula>
    </cfRule>
  </conditionalFormatting>
  <conditionalFormatting sqref="F113:F134">
    <cfRule type="expression" dxfId="1272" priority="35">
      <formula>F113&gt;0</formula>
    </cfRule>
    <cfRule type="expression" dxfId="1271" priority="36">
      <formula>F113&lt;0</formula>
    </cfRule>
  </conditionalFormatting>
  <conditionalFormatting sqref="H113:H134">
    <cfRule type="expression" dxfId="1270" priority="33">
      <formula>H113&gt;0</formula>
    </cfRule>
    <cfRule type="expression" dxfId="1269" priority="34">
      <formula>H113&lt;0</formula>
    </cfRule>
  </conditionalFormatting>
  <conditionalFormatting sqref="J113:J126">
    <cfRule type="expression" dxfId="1268" priority="31">
      <formula>J113&gt;0</formula>
    </cfRule>
    <cfRule type="expression" dxfId="1267" priority="32">
      <formula>J113&lt;0</formula>
    </cfRule>
  </conditionalFormatting>
  <conditionalFormatting sqref="K113:K126">
    <cfRule type="expression" dxfId="1266" priority="29">
      <formula>K113&gt;0</formula>
    </cfRule>
    <cfRule type="expression" dxfId="1265" priority="30">
      <formula>K113&lt;0</formula>
    </cfRule>
  </conditionalFormatting>
  <conditionalFormatting sqref="L113:L126">
    <cfRule type="expression" dxfId="1264" priority="27">
      <formula>L113&gt;0</formula>
    </cfRule>
    <cfRule type="expression" dxfId="1263" priority="28">
      <formula>L113&lt;0</formula>
    </cfRule>
  </conditionalFormatting>
  <conditionalFormatting sqref="F32:F40">
    <cfRule type="expression" dxfId="1262" priority="25">
      <formula>F32&gt;0</formula>
    </cfRule>
    <cfRule type="expression" dxfId="1261" priority="26">
      <formula>F32&lt;0</formula>
    </cfRule>
  </conditionalFormatting>
  <conditionalFormatting sqref="H32:H40">
    <cfRule type="expression" dxfId="1260" priority="23">
      <formula>H32&gt;0</formula>
    </cfRule>
    <cfRule type="expression" dxfId="1259" priority="24">
      <formula>H32&lt;0</formula>
    </cfRule>
  </conditionalFormatting>
  <conditionalFormatting sqref="J61">
    <cfRule type="expression" dxfId="1258" priority="21">
      <formula>J61&gt;0</formula>
    </cfRule>
    <cfRule type="expression" dxfId="1257" priority="22">
      <formula>J61&lt;0</formula>
    </cfRule>
  </conditionalFormatting>
  <conditionalFormatting sqref="F62:F64">
    <cfRule type="expression" dxfId="1256" priority="19">
      <formula>F62&gt;0</formula>
    </cfRule>
    <cfRule type="expression" dxfId="1255" priority="20">
      <formula>F62&lt;0</formula>
    </cfRule>
  </conditionalFormatting>
  <conditionalFormatting sqref="H62:H64">
    <cfRule type="expression" dxfId="1254" priority="17">
      <formula>H62&gt;0</formula>
    </cfRule>
    <cfRule type="expression" dxfId="1253" priority="18">
      <formula>H62&lt;0</formula>
    </cfRule>
  </conditionalFormatting>
  <conditionalFormatting sqref="H68:H70 F68:F70">
    <cfRule type="expression" dxfId="1252" priority="15">
      <formula>F68&gt;0</formula>
    </cfRule>
    <cfRule type="expression" dxfId="1251" priority="16">
      <formula>F68&lt;0</formula>
    </cfRule>
  </conditionalFormatting>
  <conditionalFormatting sqref="H71:H73 F71:F73">
    <cfRule type="expression" dxfId="1250" priority="13">
      <formula>F71&gt;0</formula>
    </cfRule>
    <cfRule type="expression" dxfId="1249" priority="14">
      <formula>F71&lt;0</formula>
    </cfRule>
  </conditionalFormatting>
  <conditionalFormatting sqref="F79:F81 H79:H81">
    <cfRule type="expression" dxfId="1248" priority="11">
      <formula>F79&gt;0</formula>
    </cfRule>
    <cfRule type="expression" dxfId="1247" priority="12">
      <formula>F79&lt;0</formula>
    </cfRule>
  </conditionalFormatting>
  <conditionalFormatting sqref="F78 H78">
    <cfRule type="expression" dxfId="1246" priority="9">
      <formula>F78&gt;0</formula>
    </cfRule>
    <cfRule type="expression" dxfId="1245" priority="10">
      <formula>F78&lt;0</formula>
    </cfRule>
  </conditionalFormatting>
  <conditionalFormatting sqref="F75:F77 H75:H77">
    <cfRule type="expression" dxfId="1244" priority="7">
      <formula>F75&gt;0</formula>
    </cfRule>
    <cfRule type="expression" dxfId="1243" priority="8">
      <formula>F75&lt;0</formula>
    </cfRule>
  </conditionalFormatting>
  <conditionalFormatting sqref="F85 H85">
    <cfRule type="expression" dxfId="1242" priority="5">
      <formula>F85&gt;0</formula>
    </cfRule>
    <cfRule type="expression" dxfId="1241" priority="6">
      <formula>F85&lt;0</formula>
    </cfRule>
  </conditionalFormatting>
  <conditionalFormatting sqref="F83:F84 H83:H84">
    <cfRule type="expression" dxfId="1240" priority="3">
      <formula>F83&gt;0</formula>
    </cfRule>
    <cfRule type="expression" dxfId="1239" priority="4">
      <formula>F83&lt;0</formula>
    </cfRule>
  </conditionalFormatting>
  <conditionalFormatting sqref="F82 H82">
    <cfRule type="expression" dxfId="1238" priority="1">
      <formula>F82&gt;0</formula>
    </cfRule>
    <cfRule type="expression" dxfId="1237" priority="2">
      <formula>F82&lt;0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239.88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239.88</v>
      </c>
      <c r="R4" s="425">
        <v>1.18E-2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263.86799999999999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261.4692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259.07040000000001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256.67160000000001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254.27280000000002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251.874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249.4752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247.07640000000001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244.67760000000001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242.27879999999999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239.88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237.4812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235.08239999999998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232.68359999999998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230.28479999999999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227.886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225.48719999999997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223.08840000000001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220.68960000000001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218.29079999999999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215.892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36" priority="31">
      <formula>F60&gt;0</formula>
    </cfRule>
    <cfRule type="expression" dxfId="1235" priority="32">
      <formula>F60&lt;0</formula>
    </cfRule>
  </conditionalFormatting>
  <conditionalFormatting sqref="Q7">
    <cfRule type="expression" dxfId="1234" priority="29">
      <formula>Q7&gt;0</formula>
    </cfRule>
    <cfRule type="expression" dxfId="1233" priority="30">
      <formula>Q7&lt;0</formula>
    </cfRule>
  </conditionalFormatting>
  <conditionalFormatting sqref="Q8">
    <cfRule type="expression" dxfId="1232" priority="27">
      <formula>Q8&gt;0</formula>
    </cfRule>
    <cfRule type="expression" dxfId="1231" priority="28">
      <formula>Q8&lt;0</formula>
    </cfRule>
  </conditionalFormatting>
  <conditionalFormatting sqref="F32:F59">
    <cfRule type="expression" dxfId="1230" priority="25">
      <formula>F32&gt;0</formula>
    </cfRule>
    <cfRule type="expression" dxfId="1229" priority="26">
      <formula>F32&lt;0</formula>
    </cfRule>
  </conditionalFormatting>
  <conditionalFormatting sqref="H32:H59">
    <cfRule type="expression" dxfId="1228" priority="23">
      <formula>H32&gt;0</formula>
    </cfRule>
    <cfRule type="expression" dxfId="1227" priority="24">
      <formula>H32&lt;0</formula>
    </cfRule>
  </conditionalFormatting>
  <conditionalFormatting sqref="Q10">
    <cfRule type="expression" dxfId="1226" priority="21">
      <formula>Q10&gt;0</formula>
    </cfRule>
    <cfRule type="expression" dxfId="1225" priority="22">
      <formula>Q10&lt;0</formula>
    </cfRule>
  </conditionalFormatting>
  <conditionalFormatting sqref="J25:J38">
    <cfRule type="expression" dxfId="1224" priority="19">
      <formula>J25&gt;0</formula>
    </cfRule>
    <cfRule type="expression" dxfId="1223" priority="20">
      <formula>J25&lt;0</formula>
    </cfRule>
  </conditionalFormatting>
  <conditionalFormatting sqref="K25:K38">
    <cfRule type="expression" dxfId="1222" priority="17">
      <formula>K25&gt;0</formula>
    </cfRule>
    <cfRule type="expression" dxfId="1221" priority="18">
      <formula>K25&lt;0</formula>
    </cfRule>
  </conditionalFormatting>
  <conditionalFormatting sqref="L25:L38">
    <cfRule type="expression" dxfId="1220" priority="15">
      <formula>L25&gt;0</formula>
    </cfRule>
    <cfRule type="expression" dxfId="1219" priority="16">
      <formula>L25&lt;0</formula>
    </cfRule>
  </conditionalFormatting>
  <conditionalFormatting sqref="F89:F110">
    <cfRule type="expression" dxfId="1218" priority="13">
      <formula>F89&gt;0</formula>
    </cfRule>
    <cfRule type="expression" dxfId="1217" priority="14">
      <formula>F89&lt;0</formula>
    </cfRule>
  </conditionalFormatting>
  <conditionalFormatting sqref="H89:H110">
    <cfRule type="expression" dxfId="1216" priority="11">
      <formula>H89&gt;0</formula>
    </cfRule>
    <cfRule type="expression" dxfId="1215" priority="12">
      <formula>H89&lt;0</formula>
    </cfRule>
  </conditionalFormatting>
  <conditionalFormatting sqref="J89:J102">
    <cfRule type="expression" dxfId="1214" priority="9">
      <formula>J89&gt;0</formula>
    </cfRule>
    <cfRule type="expression" dxfId="1213" priority="10">
      <formula>J89&lt;0</formula>
    </cfRule>
  </conditionalFormatting>
  <conditionalFormatting sqref="K89:K102">
    <cfRule type="expression" dxfId="1212" priority="7">
      <formula>K89&gt;0</formula>
    </cfRule>
    <cfRule type="expression" dxfId="1211" priority="8">
      <formula>K89&lt;0</formula>
    </cfRule>
  </conditionalFormatting>
  <conditionalFormatting sqref="L89:L102">
    <cfRule type="expression" dxfId="1210" priority="5">
      <formula>L89&gt;0</formula>
    </cfRule>
    <cfRule type="expression" dxfId="1209" priority="6">
      <formula>L89&lt;0</formula>
    </cfRule>
  </conditionalFormatting>
  <conditionalFormatting sqref="F25:F31">
    <cfRule type="expression" dxfId="1208" priority="3">
      <formula>F25&gt;0</formula>
    </cfRule>
    <cfRule type="expression" dxfId="1207" priority="4">
      <formula>F25&lt;0</formula>
    </cfRule>
  </conditionalFormatting>
  <conditionalFormatting sqref="H25:H31">
    <cfRule type="expression" dxfId="1206" priority="1">
      <formula>H25&gt;0</formula>
    </cfRule>
    <cfRule type="expression" dxfId="1205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73.099999999999994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73.099999999999994</v>
      </c>
      <c r="R4" s="425">
        <v>1.18E-2</v>
      </c>
      <c r="T4" s="694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1.3132694938440492E-2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20.591549295774648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80.41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79.679000000000002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78.947999999999993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78.216999999999999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77.486000000000004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76.754999999999995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76.024000000000001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75.292999999999992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74.561999999999998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73.830999999999989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73.099999999999994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72.369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71.637999999999991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70.906999999999996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70.175999999999988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69.444999999999993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68.713999999999984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67.983000000000004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67.251999999999995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66.521000000000001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65.789999999999992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4" priority="39">
      <formula>F47&gt;0</formula>
    </cfRule>
    <cfRule type="expression" dxfId="1203" priority="40">
      <formula>F47&lt;0</formula>
    </cfRule>
  </conditionalFormatting>
  <conditionalFormatting sqref="Q7">
    <cfRule type="expression" dxfId="1202" priority="37">
      <formula>Q7&gt;0</formula>
    </cfRule>
    <cfRule type="expression" dxfId="1201" priority="38">
      <formula>Q7&lt;0</formula>
    </cfRule>
  </conditionalFormatting>
  <conditionalFormatting sqref="Q8">
    <cfRule type="expression" dxfId="1200" priority="35">
      <formula>Q8&gt;0</formula>
    </cfRule>
    <cfRule type="expression" dxfId="1199" priority="36">
      <formula>Q8&lt;0</formula>
    </cfRule>
  </conditionalFormatting>
  <conditionalFormatting sqref="F30:F33 F38:F46">
    <cfRule type="expression" dxfId="1198" priority="33">
      <formula>F30&gt;0</formula>
    </cfRule>
    <cfRule type="expression" dxfId="1197" priority="34">
      <formula>F30&lt;0</formula>
    </cfRule>
  </conditionalFormatting>
  <conditionalFormatting sqref="H30:H33 H37:H46">
    <cfRule type="expression" dxfId="1196" priority="31">
      <formula>H30&gt;0</formula>
    </cfRule>
    <cfRule type="expression" dxfId="1195" priority="32">
      <formula>H30&lt;0</formula>
    </cfRule>
  </conditionalFormatting>
  <conditionalFormatting sqref="Q10">
    <cfRule type="expression" dxfId="1194" priority="29">
      <formula>Q10&gt;0</formula>
    </cfRule>
    <cfRule type="expression" dxfId="1193" priority="30">
      <formula>Q10&lt;0</formula>
    </cfRule>
  </conditionalFormatting>
  <conditionalFormatting sqref="K25:K38">
    <cfRule type="expression" dxfId="1192" priority="25">
      <formula>K25&gt;0</formula>
    </cfRule>
    <cfRule type="expression" dxfId="1191" priority="26">
      <formula>K25&lt;0</formula>
    </cfRule>
  </conditionalFormatting>
  <conditionalFormatting sqref="L25:L38">
    <cfRule type="expression" dxfId="1190" priority="23">
      <formula>L25&gt;0</formula>
    </cfRule>
    <cfRule type="expression" dxfId="1189" priority="24">
      <formula>L25&lt;0</formula>
    </cfRule>
  </conditionalFormatting>
  <conditionalFormatting sqref="F89:F110">
    <cfRule type="expression" dxfId="1188" priority="21">
      <formula>F89&gt;0</formula>
    </cfRule>
    <cfRule type="expression" dxfId="1187" priority="22">
      <formula>F89&lt;0</formula>
    </cfRule>
  </conditionalFormatting>
  <conditionalFormatting sqref="H89:H110">
    <cfRule type="expression" dxfId="1186" priority="19">
      <formula>H89&gt;0</formula>
    </cfRule>
    <cfRule type="expression" dxfId="1185" priority="20">
      <formula>H89&lt;0</formula>
    </cfRule>
  </conditionalFormatting>
  <conditionalFormatting sqref="J89:J102">
    <cfRule type="expression" dxfId="1184" priority="17">
      <formula>J89&gt;0</formula>
    </cfRule>
    <cfRule type="expression" dxfId="1183" priority="18">
      <formula>J89&lt;0</formula>
    </cfRule>
  </conditionalFormatting>
  <conditionalFormatting sqref="K89:K102">
    <cfRule type="expression" dxfId="1182" priority="15">
      <formula>K89&gt;0</formula>
    </cfRule>
    <cfRule type="expression" dxfId="1181" priority="16">
      <formula>K89&lt;0</formula>
    </cfRule>
  </conditionalFormatting>
  <conditionalFormatting sqref="L89:L102">
    <cfRule type="expression" dxfId="1180" priority="13">
      <formula>L89&gt;0</formula>
    </cfRule>
    <cfRule type="expression" dxfId="1179" priority="14">
      <formula>L89&lt;0</formula>
    </cfRule>
  </conditionalFormatting>
  <conditionalFormatting sqref="F25:F29">
    <cfRule type="expression" dxfId="1178" priority="11">
      <formula>F25&gt;0</formula>
    </cfRule>
    <cfRule type="expression" dxfId="1177" priority="12">
      <formula>F25&lt;0</formula>
    </cfRule>
  </conditionalFormatting>
  <conditionalFormatting sqref="H25:H29">
    <cfRule type="expression" dxfId="1176" priority="9">
      <formula>H25&gt;0</formula>
    </cfRule>
    <cfRule type="expression" dxfId="1175" priority="10">
      <formula>H25&lt;0</formula>
    </cfRule>
  </conditionalFormatting>
  <conditionalFormatting sqref="F34:F37">
    <cfRule type="expression" dxfId="1174" priority="7">
      <formula>F34&gt;0</formula>
    </cfRule>
    <cfRule type="expression" dxfId="1173" priority="8">
      <formula>F34&lt;0</formula>
    </cfRule>
  </conditionalFormatting>
  <conditionalFormatting sqref="H34:H36">
    <cfRule type="expression" dxfId="1172" priority="5">
      <formula>H34&gt;0</formula>
    </cfRule>
    <cfRule type="expression" dxfId="1171" priority="6">
      <formula>H34&lt;0</formula>
    </cfRule>
  </conditionalFormatting>
  <conditionalFormatting sqref="J39">
    <cfRule type="expression" dxfId="1170" priority="3">
      <formula>J39&gt;0</formula>
    </cfRule>
    <cfRule type="expression" dxfId="1169" priority="4">
      <formula>J39&lt;0</formula>
    </cfRule>
  </conditionalFormatting>
  <conditionalFormatting sqref="J25:J38">
    <cfRule type="expression" dxfId="1168" priority="1">
      <formula>J25&gt;0</formula>
    </cfRule>
    <cfRule type="expression" dxfId="1167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76.040000000000006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76.040000000000006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83.64400000000002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82.883600000000015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82.123200000000011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81.362800000000007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80.602400000000017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79.842000000000013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79.081600000000009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78.321200000000005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77.560800000000015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76.80040000000001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76.040000000000006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75.279600000000002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74.519199999999998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73.758800000000008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72.998400000000004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72.238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71.477599999999995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70.717200000000005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69.956800000000015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69.196400000000011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68.436000000000007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66" priority="57">
      <formula>F27&gt;0</formula>
    </cfRule>
    <cfRule type="expression" dxfId="1165" priority="58">
      <formula>F27&lt;0</formula>
    </cfRule>
  </conditionalFormatting>
  <conditionalFormatting sqref="H28:H33">
    <cfRule type="expression" dxfId="1164" priority="53">
      <formula>H28&gt;0</formula>
    </cfRule>
    <cfRule type="expression" dxfId="1163" priority="54">
      <formula>H28&lt;0</formula>
    </cfRule>
  </conditionalFormatting>
  <conditionalFormatting sqref="F24:F26">
    <cfRule type="expression" dxfId="1162" priority="39">
      <formula>F24&gt;0</formula>
    </cfRule>
    <cfRule type="expression" dxfId="1161" priority="40">
      <formula>F24&lt;0</formula>
    </cfRule>
  </conditionalFormatting>
  <conditionalFormatting sqref="Q8">
    <cfRule type="expression" dxfId="1160" priority="33">
      <formula>Q8&gt;0</formula>
    </cfRule>
    <cfRule type="expression" dxfId="1159" priority="34">
      <formula>Q8&lt;0</formula>
    </cfRule>
  </conditionalFormatting>
  <conditionalFormatting sqref="Q7">
    <cfRule type="expression" dxfId="1158" priority="35">
      <formula>Q7&gt;0</formula>
    </cfRule>
    <cfRule type="expression" dxfId="1157" priority="36">
      <formula>Q7&lt;0</formula>
    </cfRule>
  </conditionalFormatting>
  <conditionalFormatting sqref="F34">
    <cfRule type="expression" dxfId="1156" priority="31">
      <formula>F34&gt;0</formula>
    </cfRule>
    <cfRule type="expression" dxfId="1155" priority="32">
      <formula>F34&lt;0</formula>
    </cfRule>
  </conditionalFormatting>
  <conditionalFormatting sqref="H34">
    <cfRule type="expression" dxfId="1154" priority="29">
      <formula>H34&gt;0</formula>
    </cfRule>
    <cfRule type="expression" dxfId="1153" priority="30">
      <formula>H34&lt;0</formula>
    </cfRule>
  </conditionalFormatting>
  <conditionalFormatting sqref="M36">
    <cfRule type="expression" dxfId="1152" priority="19">
      <formula>M36&gt;0</formula>
    </cfRule>
    <cfRule type="expression" dxfId="1151" priority="20">
      <formula>M36&lt;0</formula>
    </cfRule>
  </conditionalFormatting>
  <conditionalFormatting sqref="Q10">
    <cfRule type="expression" dxfId="1150" priority="15">
      <formula>Q10&gt;0</formula>
    </cfRule>
    <cfRule type="expression" dxfId="1149" priority="16">
      <formula>Q10&lt;0</formula>
    </cfRule>
  </conditionalFormatting>
  <conditionalFormatting sqref="F23">
    <cfRule type="expression" dxfId="1148" priority="13">
      <formula>F23&gt;0</formula>
    </cfRule>
    <cfRule type="expression" dxfId="1147" priority="14">
      <formula>F23&lt;0</formula>
    </cfRule>
  </conditionalFormatting>
  <conditionalFormatting sqref="I25:J25">
    <cfRule type="expression" dxfId="1146" priority="9">
      <formula>I25&gt;0</formula>
    </cfRule>
    <cfRule type="expression" dxfId="1145" priority="10">
      <formula>I25&lt;0</formula>
    </cfRule>
  </conditionalFormatting>
  <conditionalFormatting sqref="I26:J27">
    <cfRule type="expression" dxfId="1144" priority="7">
      <formula>I26&gt;0</formula>
    </cfRule>
    <cfRule type="expression" dxfId="1143" priority="8">
      <formula>I26&lt;0</formula>
    </cfRule>
  </conditionalFormatting>
  <conditionalFormatting sqref="K25:K27">
    <cfRule type="expression" dxfId="1142" priority="5">
      <formula>K25&gt;0</formula>
    </cfRule>
    <cfRule type="expression" dxfId="1141" priority="6">
      <formula>K25&lt;0</formula>
    </cfRule>
  </conditionalFormatting>
  <conditionalFormatting sqref="I23:J23">
    <cfRule type="expression" dxfId="1140" priority="3">
      <formula>I23&gt;0</formula>
    </cfRule>
    <cfRule type="expression" dxfId="113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1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31.96</v>
      </c>
      <c r="R4" s="424">
        <v>1.49E-2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15980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9045.2700000000368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7593.0100000000384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0.90533194864904731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3.1289111389236545E-3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1351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1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16.821052631578947</v>
      </c>
      <c r="U13" s="1">
        <v>43234</v>
      </c>
      <c r="V13" t="s">
        <v>1083</v>
      </c>
      <c r="Z13" s="637" t="s">
        <v>698</v>
      </c>
      <c r="AA13" s="639"/>
      <c r="AB13" s="644">
        <v>0.09</v>
      </c>
      <c r="AC13" s="644"/>
      <c r="AD13" s="657" t="s">
        <v>912</v>
      </c>
      <c r="AE13" s="751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1084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1157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1158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35.156000000000006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34.836400000000005</v>
      </c>
      <c r="U20" s="694">
        <v>43313</v>
      </c>
      <c r="V20" t="s">
        <v>1156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34.516800000000003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34.197200000000002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33.877600000000001</v>
      </c>
      <c r="V23" t="s">
        <v>1210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33.558</v>
      </c>
      <c r="V24" t="s">
        <v>1211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33.238399999999999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32.918800000000005</v>
      </c>
      <c r="U26" s="1">
        <v>43339</v>
      </c>
      <c r="V26" t="s">
        <v>1256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32.599200000000003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32.279600000000002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31.96</v>
      </c>
      <c r="U29" s="1">
        <v>43417</v>
      </c>
      <c r="V29" t="s">
        <v>1304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31.6404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31.320800000000002</v>
      </c>
      <c r="U31" s="156">
        <v>43431</v>
      </c>
      <c r="V31" t="s">
        <v>1303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31.001200000000001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30.6816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30.361999999999998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30.042400000000001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29.722800000000003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29.403200000000002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29.083600000000001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28.764000000000003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1104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1175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1250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1255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1250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8" si="32">C137*(E137-D137)</f>
        <v>7264.2000000000007</v>
      </c>
      <c r="G137" s="39">
        <f t="shared" ref="G137:G148" si="33">D137*C137</f>
        <v>9180.7999999999993</v>
      </c>
      <c r="H137" s="179">
        <f t="shared" ref="H137:H148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8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38" priority="116">
      <formula>F95&gt;0</formula>
    </cfRule>
    <cfRule type="expression" dxfId="1137" priority="117">
      <formula>F95&lt;0</formula>
    </cfRule>
  </conditionalFormatting>
  <conditionalFormatting sqref="Q7">
    <cfRule type="expression" dxfId="1136" priority="104">
      <formula>Q7&gt;0</formula>
    </cfRule>
    <cfRule type="expression" dxfId="1135" priority="105">
      <formula>Q7&lt;0</formula>
    </cfRule>
  </conditionalFormatting>
  <conditionalFormatting sqref="Q8">
    <cfRule type="expression" dxfId="1134" priority="102">
      <formula>Q8&gt;0</formula>
    </cfRule>
    <cfRule type="expression" dxfId="1133" priority="103">
      <formula>Q8&lt;0</formula>
    </cfRule>
  </conditionalFormatting>
  <conditionalFormatting sqref="F154:F166">
    <cfRule type="expression" dxfId="1132" priority="100">
      <formula>F154&gt;0</formula>
    </cfRule>
    <cfRule type="expression" dxfId="1131" priority="101">
      <formula>F154&lt;0</formula>
    </cfRule>
  </conditionalFormatting>
  <conditionalFormatting sqref="H154:H166">
    <cfRule type="expression" dxfId="1130" priority="98">
      <formula>H154&gt;0</formula>
    </cfRule>
    <cfRule type="expression" dxfId="1129" priority="99">
      <formula>H154&lt;0</formula>
    </cfRule>
  </conditionalFormatting>
  <conditionalFormatting sqref="H170:H173">
    <cfRule type="expression" dxfId="1128" priority="94">
      <formula>H170&gt;0</formula>
    </cfRule>
    <cfRule type="expression" dxfId="1127" priority="95">
      <formula>H170&lt;0</formula>
    </cfRule>
  </conditionalFormatting>
  <conditionalFormatting sqref="F170:F173">
    <cfRule type="expression" dxfId="1126" priority="96">
      <formula>F170&gt;0</formula>
    </cfRule>
    <cfRule type="expression" dxfId="1125" priority="97">
      <formula>F170&lt;0</formula>
    </cfRule>
  </conditionalFormatting>
  <conditionalFormatting sqref="M196">
    <cfRule type="expression" dxfId="1124" priority="92">
      <formula>M196&gt;0</formula>
    </cfRule>
    <cfRule type="expression" dxfId="1123" priority="93">
      <formula>M196&lt;0</formula>
    </cfRule>
  </conditionalFormatting>
  <conditionalFormatting sqref="F47:F48 F55:F92">
    <cfRule type="expression" dxfId="1122" priority="90">
      <formula>F47&gt;0</formula>
    </cfRule>
    <cfRule type="expression" dxfId="1121" priority="91">
      <formula>F47&lt;0</formula>
    </cfRule>
  </conditionalFormatting>
  <conditionalFormatting sqref="H47:H48 H55:H92">
    <cfRule type="expression" dxfId="1120" priority="88">
      <formula>H47&gt;0</formula>
    </cfRule>
    <cfRule type="expression" dxfId="1119" priority="89">
      <formula>H47&lt;0</formula>
    </cfRule>
  </conditionalFormatting>
  <conditionalFormatting sqref="Q10">
    <cfRule type="expression" dxfId="1118" priority="86">
      <formula>Q10&gt;0</formula>
    </cfRule>
    <cfRule type="expression" dxfId="1117" priority="87">
      <formula>Q10&lt;0</formula>
    </cfRule>
  </conditionalFormatting>
  <conditionalFormatting sqref="F49:F54">
    <cfRule type="expression" dxfId="1116" priority="84">
      <formula>F49&gt;0</formula>
    </cfRule>
    <cfRule type="expression" dxfId="1115" priority="85">
      <formula>F49&lt;0</formula>
    </cfRule>
  </conditionalFormatting>
  <conditionalFormatting sqref="H49:H54">
    <cfRule type="expression" dxfId="1114" priority="82">
      <formula>H49&gt;0</formula>
    </cfRule>
    <cfRule type="expression" dxfId="1113" priority="83">
      <formula>H49&lt;0</formula>
    </cfRule>
  </conditionalFormatting>
  <conditionalFormatting sqref="K52:K59">
    <cfRule type="expression" dxfId="1112" priority="80">
      <formula>K52&gt;0</formula>
    </cfRule>
    <cfRule type="expression" dxfId="1111" priority="81">
      <formula>K52&lt;0</formula>
    </cfRule>
  </conditionalFormatting>
  <conditionalFormatting sqref="K60:K92">
    <cfRule type="expression" dxfId="1110" priority="78">
      <formula>K60&gt;0</formula>
    </cfRule>
    <cfRule type="expression" dxfId="1109" priority="79">
      <formula>K60&lt;0</formula>
    </cfRule>
  </conditionalFormatting>
  <conditionalFormatting sqref="F93:F94">
    <cfRule type="expression" dxfId="1108" priority="75">
      <formula>F93&gt;0</formula>
    </cfRule>
    <cfRule type="expression" dxfId="1107" priority="76">
      <formula>F93&lt;0</formula>
    </cfRule>
  </conditionalFormatting>
  <conditionalFormatting sqref="H93:H94">
    <cfRule type="expression" dxfId="1106" priority="73">
      <formula>H93&gt;0</formula>
    </cfRule>
    <cfRule type="expression" dxfId="1105" priority="74">
      <formula>H93&lt;0</formula>
    </cfRule>
  </conditionalFormatting>
  <conditionalFormatting sqref="K93:K94">
    <cfRule type="expression" dxfId="1104" priority="71">
      <formula>K93&gt;0</formula>
    </cfRule>
    <cfRule type="expression" dxfId="1103" priority="72">
      <formula>K93&lt;0</formula>
    </cfRule>
  </conditionalFormatting>
  <conditionalFormatting sqref="F103:F105 H103:H105 K103:K105">
    <cfRule type="expression" dxfId="1102" priority="67">
      <formula>F103&gt;0</formula>
    </cfRule>
    <cfRule type="expression" dxfId="1101" priority="68">
      <formula>F103&lt;0</formula>
    </cfRule>
  </conditionalFormatting>
  <conditionalFormatting sqref="L95:L101 L151">
    <cfRule type="expression" dxfId="1100" priority="65">
      <formula>L95&gt;0</formula>
    </cfRule>
    <cfRule type="expression" dxfId="1099" priority="66">
      <formula>L95&lt;0</formula>
    </cfRule>
  </conditionalFormatting>
  <conditionalFormatting sqref="L52:L59">
    <cfRule type="expression" dxfId="1098" priority="63">
      <formula>L52&gt;0</formula>
    </cfRule>
    <cfRule type="expression" dxfId="1097" priority="64">
      <formula>L52&lt;0</formula>
    </cfRule>
  </conditionalFormatting>
  <conditionalFormatting sqref="L60:L92">
    <cfRule type="expression" dxfId="1096" priority="61">
      <formula>L60&gt;0</formula>
    </cfRule>
    <cfRule type="expression" dxfId="1095" priority="62">
      <formula>L60&lt;0</formula>
    </cfRule>
  </conditionalFormatting>
  <conditionalFormatting sqref="L93:L94">
    <cfRule type="expression" dxfId="1094" priority="59">
      <formula>L93&gt;0</formula>
    </cfRule>
    <cfRule type="expression" dxfId="1093" priority="60">
      <formula>L93&lt;0</formula>
    </cfRule>
  </conditionalFormatting>
  <conditionalFormatting sqref="L103:L105">
    <cfRule type="expression" dxfId="1092" priority="57">
      <formula>L103&gt;0</formula>
    </cfRule>
    <cfRule type="expression" dxfId="1091" priority="58">
      <formula>L103&lt;0</formula>
    </cfRule>
  </conditionalFormatting>
  <conditionalFormatting sqref="F112:F115 H112:H115">
    <cfRule type="expression" dxfId="1090" priority="55">
      <formula>F112&gt;0</formula>
    </cfRule>
    <cfRule type="expression" dxfId="1089" priority="56">
      <formula>F112&lt;0</formula>
    </cfRule>
  </conditionalFormatting>
  <conditionalFormatting sqref="K109:K111 F109:F111 H109:H111">
    <cfRule type="expression" dxfId="1088" priority="51">
      <formula>F109&gt;0</formula>
    </cfRule>
    <cfRule type="expression" dxfId="1087" priority="52">
      <formula>F109&lt;0</formula>
    </cfRule>
  </conditionalFormatting>
  <conditionalFormatting sqref="L109:L110">
    <cfRule type="expression" dxfId="1086" priority="49">
      <formula>L109&gt;0</formula>
    </cfRule>
    <cfRule type="expression" dxfId="1085" priority="50">
      <formula>L109&lt;0</formula>
    </cfRule>
  </conditionalFormatting>
  <conditionalFormatting sqref="K106:K108 F106:F108 H106:H108">
    <cfRule type="expression" dxfId="1084" priority="47">
      <formula>F106&gt;0</formula>
    </cfRule>
    <cfRule type="expression" dxfId="1083" priority="48">
      <formula>F106&lt;0</formula>
    </cfRule>
  </conditionalFormatting>
  <conditionalFormatting sqref="L107:L108">
    <cfRule type="expression" dxfId="1082" priority="45">
      <formula>L107&gt;0</formula>
    </cfRule>
    <cfRule type="expression" dxfId="1081" priority="46">
      <formula>L107&lt;0</formula>
    </cfRule>
  </conditionalFormatting>
  <conditionalFormatting sqref="H117:H120 F117:F120">
    <cfRule type="expression" dxfId="1080" priority="39">
      <formula>F117&gt;0</formula>
    </cfRule>
    <cfRule type="expression" dxfId="1079" priority="40">
      <formula>F117&lt;0</formula>
    </cfRule>
  </conditionalFormatting>
  <conditionalFormatting sqref="H121:H124 F121:F124">
    <cfRule type="expression" dxfId="1078" priority="35">
      <formula>F121&gt;0</formula>
    </cfRule>
    <cfRule type="expression" dxfId="1077" priority="36">
      <formula>F121&lt;0</formula>
    </cfRule>
  </conditionalFormatting>
  <conditionalFormatting sqref="F126:F131 H126:H131 K126:K131">
    <cfRule type="expression" dxfId="1076" priority="31">
      <formula>F126&gt;0</formula>
    </cfRule>
    <cfRule type="expression" dxfId="1075" priority="32">
      <formula>F126&lt;0</formula>
    </cfRule>
  </conditionalFormatting>
  <conditionalFormatting sqref="L130:L131">
    <cfRule type="expression" dxfId="1074" priority="25">
      <formula>L130&gt;0</formula>
    </cfRule>
    <cfRule type="expression" dxfId="1073" priority="26">
      <formula>L130&lt;0</formula>
    </cfRule>
  </conditionalFormatting>
  <conditionalFormatting sqref="F132:F134 H132:H134 K132:K135">
    <cfRule type="expression" dxfId="1072" priority="23">
      <formula>F132&gt;0</formula>
    </cfRule>
    <cfRule type="expression" dxfId="1071" priority="24">
      <formula>F132&lt;0</formula>
    </cfRule>
  </conditionalFormatting>
  <conditionalFormatting sqref="F135:F137 H135:H137 K136:K137">
    <cfRule type="expression" dxfId="1070" priority="19">
      <formula>F135&gt;0</formula>
    </cfRule>
    <cfRule type="expression" dxfId="1069" priority="20">
      <formula>F135&lt;0</formula>
    </cfRule>
  </conditionalFormatting>
  <conditionalFormatting sqref="F138:F140 H138:H140 K138:K140">
    <cfRule type="expression" dxfId="1068" priority="15">
      <formula>F138&gt;0</formula>
    </cfRule>
    <cfRule type="expression" dxfId="1067" priority="16">
      <formula>F138&lt;0</formula>
    </cfRule>
  </conditionalFormatting>
  <conditionalFormatting sqref="F141:F143 H141:H143 K141:K143">
    <cfRule type="expression" dxfId="1066" priority="11">
      <formula>F141&gt;0</formula>
    </cfRule>
    <cfRule type="expression" dxfId="1065" priority="12">
      <formula>F141&lt;0</formula>
    </cfRule>
  </conditionalFormatting>
  <conditionalFormatting sqref="F144:F146 H144:H146 K144:K146">
    <cfRule type="expression" dxfId="1064" priority="7">
      <formula>F144&gt;0</formula>
    </cfRule>
    <cfRule type="expression" dxfId="1063" priority="8">
      <formula>F144&lt;0</formula>
    </cfRule>
  </conditionalFormatting>
  <conditionalFormatting sqref="K148:K149 H148:H149 F148:F149">
    <cfRule type="expression" dxfId="1062" priority="3">
      <formula>F148&gt;0</formula>
    </cfRule>
    <cfRule type="expression" dxfId="1061" priority="4">
      <formula>F148&lt;0</formula>
    </cfRule>
  </conditionalFormatting>
  <conditionalFormatting sqref="L149">
    <cfRule type="expression" dxfId="1060" priority="1">
      <formula>L149&gt;0</formula>
    </cfRule>
    <cfRule type="expression" dxfId="1059" priority="2">
      <formula>L149&lt;0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50.53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50.53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55.583000000000006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55.077700000000007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54.572400000000002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54.067100000000003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53.561800000000005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53.056500000000007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52.551200000000001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52.045900000000003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51.540600000000005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51.035299999999999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50.53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50.024700000000003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49.519399999999997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49.014099999999999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48.508800000000001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48.003499999999995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47.498199999999997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46.992900000000006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46.4876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45.982300000000002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45.477000000000004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58" priority="9">
      <formula>F39&gt;0</formula>
    </cfRule>
    <cfRule type="expression" dxfId="1057" priority="10">
      <formula>F39&lt;0</formula>
    </cfRule>
  </conditionalFormatting>
  <conditionalFormatting sqref="F25:F38">
    <cfRule type="expression" dxfId="1056" priority="7">
      <formula>F25&gt;0</formula>
    </cfRule>
    <cfRule type="expression" dxfId="1055" priority="8">
      <formula>F25&lt;0</formula>
    </cfRule>
  </conditionalFormatting>
  <conditionalFormatting sqref="H25:H38">
    <cfRule type="expression" dxfId="1054" priority="5">
      <formula>H25&gt;0</formula>
    </cfRule>
    <cfRule type="expression" dxfId="1053" priority="6">
      <formula>H25&lt;0</formula>
    </cfRule>
  </conditionalFormatting>
  <conditionalFormatting sqref="Q7">
    <cfRule type="expression" dxfId="1052" priority="3">
      <formula>Q7&gt;0</formula>
    </cfRule>
    <cfRule type="expression" dxfId="1051" priority="4">
      <formula>Q7&lt;0</formula>
    </cfRule>
  </conditionalFormatting>
  <conditionalFormatting sqref="Q8">
    <cfRule type="expression" dxfId="1050" priority="1">
      <formula>Q8&gt;0</formula>
    </cfRule>
    <cfRule type="expression" dxfId="104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506.95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506.95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557.64499999999998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552.57550000000003</v>
      </c>
      <c r="W16" s="134"/>
    </row>
    <row r="17" spans="1:23" x14ac:dyDescent="0.25">
      <c r="O17" s="81">
        <v>1.08</v>
      </c>
      <c r="P17" s="81">
        <f t="shared" si="0"/>
        <v>547.50599999999997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542.43650000000002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537.36699999999996</v>
      </c>
      <c r="W19" s="134"/>
    </row>
    <row r="20" spans="1:23" x14ac:dyDescent="0.25">
      <c r="O20" s="81">
        <v>1.05</v>
      </c>
      <c r="P20" s="81">
        <f t="shared" si="0"/>
        <v>532.29750000000001</v>
      </c>
      <c r="W20" s="134"/>
    </row>
    <row r="21" spans="1:23" x14ac:dyDescent="0.25">
      <c r="O21" s="81">
        <v>1.04</v>
      </c>
      <c r="P21" s="81">
        <f t="shared" si="0"/>
        <v>527.22799999999995</v>
      </c>
      <c r="W21" s="134"/>
    </row>
    <row r="22" spans="1:23" x14ac:dyDescent="0.25">
      <c r="O22" s="81">
        <v>1.03</v>
      </c>
      <c r="P22" s="81">
        <f t="shared" si="0"/>
        <v>522.1585</v>
      </c>
      <c r="W22" s="134"/>
    </row>
    <row r="23" spans="1:23" x14ac:dyDescent="0.25">
      <c r="O23" s="81">
        <v>1.02</v>
      </c>
      <c r="P23" s="81">
        <f t="shared" si="0"/>
        <v>517.08899999999994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512.01949999999999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506.95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501.88049999999998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496.81099999999998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491.74149999999997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486.67199999999997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481.60249999999996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476.53299999999996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471.46350000000001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466.39400000000001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461.3245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456.255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48" priority="29">
      <formula>F29&gt;0</formula>
    </cfRule>
    <cfRule type="expression" dxfId="1047" priority="30">
      <formula>F29&lt;0</formula>
    </cfRule>
  </conditionalFormatting>
  <conditionalFormatting sqref="Q7">
    <cfRule type="expression" dxfId="1046" priority="27">
      <formula>Q7&gt;0</formula>
    </cfRule>
    <cfRule type="expression" dxfId="1045" priority="28">
      <formula>Q7&lt;0</formula>
    </cfRule>
  </conditionalFormatting>
  <conditionalFormatting sqref="Q8">
    <cfRule type="expression" dxfId="1044" priority="25">
      <formula>Q8&gt;0</formula>
    </cfRule>
    <cfRule type="expression" dxfId="1043" priority="26">
      <formula>Q8&lt;0</formula>
    </cfRule>
  </conditionalFormatting>
  <conditionalFormatting sqref="F96:F110">
    <cfRule type="expression" dxfId="1042" priority="19">
      <formula>F96&gt;0</formula>
    </cfRule>
    <cfRule type="expression" dxfId="1041" priority="20">
      <formula>F96&lt;0</formula>
    </cfRule>
  </conditionalFormatting>
  <conditionalFormatting sqref="H96:H110">
    <cfRule type="expression" dxfId="1040" priority="17">
      <formula>H96&gt;0</formula>
    </cfRule>
    <cfRule type="expression" dxfId="1039" priority="18">
      <formula>H96&lt;0</formula>
    </cfRule>
  </conditionalFormatting>
  <conditionalFormatting sqref="Q10">
    <cfRule type="expression" dxfId="1038" priority="15">
      <formula>Q10&gt;0</formula>
    </cfRule>
    <cfRule type="expression" dxfId="1037" priority="16">
      <formula>Q10&lt;0</formula>
    </cfRule>
  </conditionalFormatting>
  <conditionalFormatting sqref="L29:L38">
    <cfRule type="expression" dxfId="1036" priority="9">
      <formula>L29&gt;0</formula>
    </cfRule>
    <cfRule type="expression" dxfId="1035" priority="10">
      <formula>L29&lt;0</formula>
    </cfRule>
  </conditionalFormatting>
  <conditionalFormatting sqref="F27:F29 H27:H29 J25:K29">
    <cfRule type="expression" dxfId="1034" priority="7">
      <formula>F25&gt;0</formula>
    </cfRule>
    <cfRule type="expression" dxfId="1033" priority="8">
      <formula>F25&lt;0</formula>
    </cfRule>
  </conditionalFormatting>
  <conditionalFormatting sqref="L25:L29">
    <cfRule type="expression" dxfId="1032" priority="5">
      <formula>L25&gt;0</formula>
    </cfRule>
    <cfRule type="expression" dxfId="1031" priority="6">
      <formula>L25&lt;0</formula>
    </cfRule>
  </conditionalFormatting>
  <conditionalFormatting sqref="F25:F26">
    <cfRule type="expression" dxfId="1030" priority="3">
      <formula>F25&gt;0</formula>
    </cfRule>
    <cfRule type="expression" dxfId="1029" priority="4">
      <formula>F25&lt;0</formula>
    </cfRule>
  </conditionalFormatting>
  <conditionalFormatting sqref="H25:H26">
    <cfRule type="expression" dxfId="1028" priority="1">
      <formula>H25&gt;0</formula>
    </cfRule>
    <cfRule type="expression" dxfId="102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H9" sqref="H9:K9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80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9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60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74.468500000000006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88.39</v>
      </c>
      <c r="R4" s="425">
        <v>1.4999999999999999E-2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5303.4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4468.1100000000006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161">
        <v>4</v>
      </c>
      <c r="I7" s="3">
        <v>81.42</v>
      </c>
      <c r="J7" s="3">
        <v>0.01</v>
      </c>
      <c r="K7" s="3">
        <f t="shared" si="1"/>
        <v>325.67</v>
      </c>
      <c r="L7" s="4"/>
      <c r="M7" s="4"/>
      <c r="O7" s="11" t="s">
        <v>177</v>
      </c>
      <c r="Q7" s="2">
        <f>Q10+Q8</f>
        <v>835.28999999999905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161">
        <v>36</v>
      </c>
      <c r="I8" s="3">
        <v>83.25</v>
      </c>
      <c r="J8" s="3">
        <v>0.04</v>
      </c>
      <c r="K8" s="3">
        <f t="shared" si="1"/>
        <v>2996.96</v>
      </c>
      <c r="L8" s="4"/>
      <c r="M8" s="4"/>
      <c r="O8" s="11" t="s">
        <v>179</v>
      </c>
      <c r="P8" s="33"/>
      <c r="Q8" s="2">
        <f>K18+M18-F18+Q2*Q4</f>
        <v>835.28999999999905</v>
      </c>
      <c r="T8" s="1"/>
      <c r="U8" t="s">
        <v>958</v>
      </c>
      <c r="W8" s="134"/>
    </row>
    <row r="9" spans="1:23" x14ac:dyDescent="0.25">
      <c r="B9" s="72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0.18694481559317003</v>
      </c>
      <c r="U9" t="s">
        <v>959</v>
      </c>
      <c r="W9" s="134"/>
    </row>
    <row r="10" spans="1:23" x14ac:dyDescent="0.25">
      <c r="B10" s="404">
        <v>43453</v>
      </c>
      <c r="C10" s="4">
        <v>20</v>
      </c>
      <c r="D10" s="2">
        <v>79.38</v>
      </c>
      <c r="E10" s="2">
        <v>0</v>
      </c>
      <c r="F10" s="2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2.579477316438511E-2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/>
      <c r="W12" s="134"/>
    </row>
    <row r="13" spans="1:23" x14ac:dyDescent="0.25">
      <c r="H13" s="70"/>
      <c r="O13" s="11" t="s">
        <v>947</v>
      </c>
      <c r="Q13" s="2">
        <f>Q4/4.76</f>
        <v>18.569327731092439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1067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260</v>
      </c>
      <c r="I18" s="18"/>
      <c r="J18" s="18"/>
      <c r="K18" s="18">
        <f>SUM(K2:K9)</f>
        <v>24219.69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97.229000000000013</v>
      </c>
      <c r="W19" s="134"/>
    </row>
    <row r="20" spans="1:23" x14ac:dyDescent="0.25">
      <c r="O20" s="81">
        <v>1.0900000000000001</v>
      </c>
      <c r="P20" s="81">
        <f t="shared" ref="P20:P39" si="2">O20*$Q$4</f>
        <v>96.345100000000002</v>
      </c>
      <c r="T20" s="1">
        <v>43304</v>
      </c>
      <c r="U20" s="405" t="s">
        <v>1189</v>
      </c>
      <c r="W20" s="134"/>
    </row>
    <row r="21" spans="1:23" x14ac:dyDescent="0.25">
      <c r="O21" s="81">
        <v>1.08</v>
      </c>
      <c r="P21" s="81">
        <f t="shared" si="2"/>
        <v>95.461200000000005</v>
      </c>
      <c r="W21" s="134"/>
    </row>
    <row r="22" spans="1:23" x14ac:dyDescent="0.25">
      <c r="O22" s="81">
        <v>1.07</v>
      </c>
      <c r="P22" s="81">
        <f t="shared" si="2"/>
        <v>94.577300000000008</v>
      </c>
      <c r="T22" s="156">
        <v>43306</v>
      </c>
      <c r="U22" t="s">
        <v>1190</v>
      </c>
      <c r="W22" s="134"/>
    </row>
    <row r="23" spans="1:23" x14ac:dyDescent="0.25">
      <c r="O23" s="81">
        <v>1.06</v>
      </c>
      <c r="P23" s="81">
        <f t="shared" si="2"/>
        <v>93.693400000000011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92.8095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91.925600000000003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91.041700000000006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90.157800000000009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89.273899999999998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88.39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87.506100000000004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86.622199999999992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85.738299999999995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84.854399999999998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83.970500000000001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83.08659999999999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82.202700000000007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81.31880000000001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80.434899999999999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79.551000000000002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0" si="6">C41*(E41-D41)</f>
        <v>0</v>
      </c>
      <c r="G41" s="39">
        <f t="shared" ref="G41:G50" si="7">D41*C41</f>
        <v>0</v>
      </c>
      <c r="H41" s="179">
        <f t="shared" ref="H41:H50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26" priority="37">
      <formula>F60&gt;0</formula>
    </cfRule>
    <cfRule type="expression" dxfId="1025" priority="38">
      <formula>F60&lt;0</formula>
    </cfRule>
  </conditionalFormatting>
  <conditionalFormatting sqref="Q7">
    <cfRule type="expression" dxfId="1024" priority="35">
      <formula>Q7&gt;0</formula>
    </cfRule>
    <cfRule type="expression" dxfId="1023" priority="36">
      <formula>Q7&lt;0</formula>
    </cfRule>
  </conditionalFormatting>
  <conditionalFormatting sqref="Q8">
    <cfRule type="expression" dxfId="1022" priority="33">
      <formula>Q8&gt;0</formula>
    </cfRule>
    <cfRule type="expression" dxfId="1021" priority="34">
      <formula>Q8&lt;0</formula>
    </cfRule>
  </conditionalFormatting>
  <conditionalFormatting sqref="F25:F29 F34:F59">
    <cfRule type="expression" dxfId="1020" priority="31">
      <formula>F25&gt;0</formula>
    </cfRule>
    <cfRule type="expression" dxfId="1019" priority="32">
      <formula>F25&lt;0</formula>
    </cfRule>
  </conditionalFormatting>
  <conditionalFormatting sqref="H25:H29 H34:H59">
    <cfRule type="expression" dxfId="1018" priority="29">
      <formula>H25&gt;0</formula>
    </cfRule>
    <cfRule type="expression" dxfId="1017" priority="30">
      <formula>H25&lt;0</formula>
    </cfRule>
  </conditionalFormatting>
  <conditionalFormatting sqref="F89:F110">
    <cfRule type="expression" dxfId="1016" priority="27">
      <formula>F89&gt;0</formula>
    </cfRule>
    <cfRule type="expression" dxfId="1015" priority="28">
      <formula>F89&lt;0</formula>
    </cfRule>
  </conditionalFormatting>
  <conditionalFormatting sqref="H89:H110">
    <cfRule type="expression" dxfId="1014" priority="25">
      <formula>H89&gt;0</formula>
    </cfRule>
    <cfRule type="expression" dxfId="1013" priority="26">
      <formula>H89&lt;0</formula>
    </cfRule>
  </conditionalFormatting>
  <conditionalFormatting sqref="Q10">
    <cfRule type="expression" dxfId="1012" priority="23">
      <formula>Q10&gt;0</formula>
    </cfRule>
    <cfRule type="expression" dxfId="1011" priority="24">
      <formula>Q10&lt;0</formula>
    </cfRule>
  </conditionalFormatting>
  <conditionalFormatting sqref="J25:J32 J34:J38">
    <cfRule type="expression" dxfId="1010" priority="21">
      <formula>J25&gt;0</formula>
    </cfRule>
    <cfRule type="expression" dxfId="1009" priority="22">
      <formula>J25&lt;0</formula>
    </cfRule>
  </conditionalFormatting>
  <conditionalFormatting sqref="K25:K30">
    <cfRule type="expression" dxfId="1008" priority="19">
      <formula>K25&gt;0</formula>
    </cfRule>
    <cfRule type="expression" dxfId="1007" priority="20">
      <formula>K25&lt;0</formula>
    </cfRule>
  </conditionalFormatting>
  <conditionalFormatting sqref="L25:L38">
    <cfRule type="expression" dxfId="1006" priority="17">
      <formula>L25&gt;0</formula>
    </cfRule>
    <cfRule type="expression" dxfId="1005" priority="18">
      <formula>L25&lt;0</formula>
    </cfRule>
  </conditionalFormatting>
  <conditionalFormatting sqref="F30:F33">
    <cfRule type="expression" dxfId="1004" priority="15">
      <formula>F30&gt;0</formula>
    </cfRule>
    <cfRule type="expression" dxfId="1003" priority="16">
      <formula>F30&lt;0</formula>
    </cfRule>
  </conditionalFormatting>
  <conditionalFormatting sqref="H30:H33">
    <cfRule type="expression" dxfId="1002" priority="13">
      <formula>H30&gt;0</formula>
    </cfRule>
    <cfRule type="expression" dxfId="1001" priority="14">
      <formula>H30&lt;0</formula>
    </cfRule>
  </conditionalFormatting>
  <conditionalFormatting sqref="L39:L44">
    <cfRule type="expression" dxfId="1000" priority="5">
      <formula>L39&gt;0</formula>
    </cfRule>
    <cfRule type="expression" dxfId="999" priority="6">
      <formula>L39&lt;0</formula>
    </cfRule>
  </conditionalFormatting>
  <conditionalFormatting sqref="L45:L46">
    <cfRule type="expression" dxfId="998" priority="3">
      <formula>L45&gt;0</formula>
    </cfRule>
    <cfRule type="expression" dxfId="997" priority="4">
      <formula>L45&lt;0</formula>
    </cfRule>
  </conditionalFormatting>
  <conditionalFormatting sqref="L47">
    <cfRule type="expression" dxfId="996" priority="1">
      <formula>L47&gt;0</formula>
    </cfRule>
    <cfRule type="expression" dxfId="995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79.760000000000005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79.760000000000005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1183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19.525091799265606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87.736000000000018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86.938400000000016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86.140800000000013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85.34320000000001</v>
      </c>
      <c r="Q20" s="2"/>
      <c r="W20" s="134"/>
    </row>
    <row r="21" spans="1:23" x14ac:dyDescent="0.25">
      <c r="O21" s="81">
        <v>1.06</v>
      </c>
      <c r="P21" s="81">
        <f t="shared" si="0"/>
        <v>84.545600000000007</v>
      </c>
      <c r="Q21" s="2"/>
      <c r="T21" s="1">
        <v>43283</v>
      </c>
      <c r="U21" t="s">
        <v>1119</v>
      </c>
      <c r="W21" s="134"/>
    </row>
    <row r="22" spans="1:23" x14ac:dyDescent="0.25">
      <c r="O22" s="81">
        <v>1.05</v>
      </c>
      <c r="P22" s="81">
        <f t="shared" si="0"/>
        <v>83.748000000000005</v>
      </c>
      <c r="Q22" s="2"/>
      <c r="W22" s="134"/>
    </row>
    <row r="23" spans="1:23" x14ac:dyDescent="0.25">
      <c r="O23" s="81">
        <v>1.04</v>
      </c>
      <c r="P23" s="81">
        <f t="shared" si="0"/>
        <v>82.950400000000002</v>
      </c>
      <c r="Q23" s="2"/>
      <c r="T23" s="1">
        <v>43318</v>
      </c>
      <c r="U23" t="s">
        <v>1208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82.152800000000013</v>
      </c>
      <c r="Q24" s="2"/>
      <c r="U24" t="s">
        <v>1209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81.355200000000011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80.557600000000008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79.760000000000005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78.962400000000002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78.1648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77.367199999999997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76.569600000000008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75.772000000000006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74.974400000000003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74.176800000000014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73.379200000000012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72.581600000000009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71.784000000000006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94" priority="49">
      <formula>Q7&gt;0</formula>
    </cfRule>
    <cfRule type="expression" dxfId="993" priority="50">
      <formula>Q7&lt;0</formula>
    </cfRule>
  </conditionalFormatting>
  <conditionalFormatting sqref="Q8">
    <cfRule type="expression" dxfId="992" priority="47">
      <formula>Q8&gt;0</formula>
    </cfRule>
    <cfRule type="expression" dxfId="991" priority="48">
      <formula>Q8&lt;0</formula>
    </cfRule>
  </conditionalFormatting>
  <conditionalFormatting sqref="F26:F38">
    <cfRule type="expression" dxfId="990" priority="45">
      <formula>F26&gt;0</formula>
    </cfRule>
    <cfRule type="expression" dxfId="989" priority="46">
      <formula>F26&lt;0</formula>
    </cfRule>
  </conditionalFormatting>
  <conditionalFormatting sqref="H26:H38">
    <cfRule type="expression" dxfId="988" priority="43">
      <formula>H26&gt;0</formula>
    </cfRule>
    <cfRule type="expression" dxfId="987" priority="44">
      <formula>H26&lt;0</formula>
    </cfRule>
  </conditionalFormatting>
  <conditionalFormatting sqref="H25">
    <cfRule type="expression" dxfId="986" priority="23">
      <formula>H25&gt;0</formula>
    </cfRule>
    <cfRule type="expression" dxfId="985" priority="24">
      <formula>H25&lt;0</formula>
    </cfRule>
  </conditionalFormatting>
  <conditionalFormatting sqref="Q10">
    <cfRule type="expression" dxfId="984" priority="37">
      <formula>Q10&gt;0</formula>
    </cfRule>
    <cfRule type="expression" dxfId="983" priority="38">
      <formula>Q10&lt;0</formula>
    </cfRule>
  </conditionalFormatting>
  <conditionalFormatting sqref="F25">
    <cfRule type="expression" dxfId="982" priority="25">
      <formula>F25&gt;0</formula>
    </cfRule>
    <cfRule type="expression" dxfId="981" priority="26">
      <formula>F25&lt;0</formula>
    </cfRule>
  </conditionalFormatting>
  <conditionalFormatting sqref="J65:K72">
    <cfRule type="expression" dxfId="980" priority="19">
      <formula>J65&gt;0</formula>
    </cfRule>
    <cfRule type="expression" dxfId="979" priority="20">
      <formula>J65&lt;0</formula>
    </cfRule>
  </conditionalFormatting>
  <conditionalFormatting sqref="F65:F83 F89">
    <cfRule type="expression" dxfId="978" priority="17">
      <formula>F65&gt;0</formula>
    </cfRule>
    <cfRule type="expression" dxfId="977" priority="18">
      <formula>F65&lt;0</formula>
    </cfRule>
  </conditionalFormatting>
  <conditionalFormatting sqref="H65:H83 H89">
    <cfRule type="expression" dxfId="976" priority="15">
      <formula>H65&gt;0</formula>
    </cfRule>
    <cfRule type="expression" dxfId="975" priority="16">
      <formula>H65&lt;0</formula>
    </cfRule>
  </conditionalFormatting>
  <conditionalFormatting sqref="J76:J78">
    <cfRule type="expression" dxfId="974" priority="13">
      <formula>J76&gt;0</formula>
    </cfRule>
    <cfRule type="expression" dxfId="973" priority="14">
      <formula>J76&lt;0</formula>
    </cfRule>
  </conditionalFormatting>
  <conditionalFormatting sqref="K76:K78">
    <cfRule type="expression" dxfId="972" priority="11">
      <formula>K76&gt;0</formula>
    </cfRule>
    <cfRule type="expression" dxfId="971" priority="12">
      <formula>K76&lt;0</formula>
    </cfRule>
  </conditionalFormatting>
  <conditionalFormatting sqref="L65:L78">
    <cfRule type="expression" dxfId="970" priority="9">
      <formula>L65&gt;0</formula>
    </cfRule>
    <cfRule type="expression" dxfId="969" priority="10">
      <formula>L65&lt;0</formula>
    </cfRule>
  </conditionalFormatting>
  <conditionalFormatting sqref="F84:F88">
    <cfRule type="expression" dxfId="968" priority="7">
      <formula>F84&gt;0</formula>
    </cfRule>
    <cfRule type="expression" dxfId="967" priority="8">
      <formula>F84&lt;0</formula>
    </cfRule>
  </conditionalFormatting>
  <conditionalFormatting sqref="H84:H88">
    <cfRule type="expression" dxfId="966" priority="5">
      <formula>H84&gt;0</formula>
    </cfRule>
    <cfRule type="expression" dxfId="965" priority="6">
      <formula>H84&lt;0</formula>
    </cfRule>
  </conditionalFormatting>
  <conditionalFormatting sqref="M65:M78">
    <cfRule type="expression" dxfId="964" priority="3">
      <formula>M65&gt;0</formula>
    </cfRule>
    <cfRule type="expression" dxfId="963" priority="4">
      <formula>M65&lt;0</formula>
    </cfRule>
  </conditionalFormatting>
  <conditionalFormatting sqref="M26:M31">
    <cfRule type="expression" dxfId="962" priority="1">
      <formula>M26&gt;0</formula>
    </cfRule>
    <cfRule type="expression" dxfId="961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384</v>
      </c>
      <c r="AJ2">
        <f>$Q$2*$Q$4</f>
        <v>6644.9699999999993</v>
      </c>
      <c r="AK2">
        <f ca="1">AJ2*EXP(-$X$2 * AI2/365.25)</f>
        <v>20682.783845259321</v>
      </c>
      <c r="AM2" s="2">
        <f>Q10</f>
        <v>0</v>
      </c>
      <c r="AO2">
        <f ca="1" xml:space="preserve"> (SUM(AB:AB) - SUM(AE:AE) - SUM(AH:AH) - SUM(AK:AK))/SUM(AB:AB)</f>
        <v>-1.1383521886480807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384</v>
      </c>
      <c r="AJ3">
        <f t="shared" ref="AJ3:AJ17" si="11">$Q$2*$Q$4</f>
        <v>6644.9699999999993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22.149899999999999</v>
      </c>
      <c r="R4" s="425">
        <v>-3.2000000000000002E-3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384</v>
      </c>
      <c r="AJ4">
        <f t="shared" si="11"/>
        <v>6644.9699999999993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6644.9699999999993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384</v>
      </c>
      <c r="AJ5">
        <f t="shared" si="11"/>
        <v>6644.9699999999993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384</v>
      </c>
      <c r="AJ6">
        <f t="shared" si="11"/>
        <v>6644.9699999999993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-2256.9199999999928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384</v>
      </c>
      <c r="AJ7">
        <f t="shared" si="11"/>
        <v>6644.9699999999993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-2256.9199999999928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384</v>
      </c>
      <c r="AJ8">
        <f t="shared" si="11"/>
        <v>6644.9699999999993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-0.25353267676864066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384</v>
      </c>
      <c r="AJ9">
        <f t="shared" si="11"/>
        <v>6644.9699999999993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384</v>
      </c>
      <c r="AJ10">
        <f t="shared" si="11"/>
        <v>6644.9699999999993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4.6952807913354017E-2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384</v>
      </c>
      <c r="AJ11">
        <f t="shared" si="11"/>
        <v>6644.9699999999993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/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384</v>
      </c>
      <c r="AJ12">
        <f t="shared" si="11"/>
        <v>6644.9699999999993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13.029352941176469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384</v>
      </c>
      <c r="AJ13">
        <f t="shared" si="11"/>
        <v>6644.9699999999993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384</v>
      </c>
      <c r="AJ14">
        <f t="shared" si="11"/>
        <v>6644.9699999999993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384</v>
      </c>
      <c r="AJ15">
        <f t="shared" si="11"/>
        <v>6644.9699999999993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384</v>
      </c>
      <c r="AJ16">
        <f t="shared" si="11"/>
        <v>6644.9699999999993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384</v>
      </c>
      <c r="AJ17">
        <f t="shared" si="11"/>
        <v>6644.9699999999993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1059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24.364889999999999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24.143391000000001</v>
      </c>
      <c r="T20" s="1">
        <v>43244</v>
      </c>
      <c r="U20" t="s">
        <v>1073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23.921892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23.700393000000002</v>
      </c>
      <c r="T22" s="694">
        <v>43288</v>
      </c>
      <c r="U22" t="s">
        <v>1154</v>
      </c>
      <c r="W22" s="134"/>
    </row>
    <row r="23" spans="1:39" x14ac:dyDescent="0.25">
      <c r="O23" s="81">
        <v>1.06</v>
      </c>
      <c r="P23" s="81">
        <f t="shared" si="13"/>
        <v>23.478894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23.257394999999999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23.035896000000001</v>
      </c>
      <c r="T25" s="694">
        <v>43318</v>
      </c>
      <c r="U25" t="s">
        <v>1159</v>
      </c>
      <c r="W25" s="134"/>
    </row>
    <row r="26" spans="1:39" x14ac:dyDescent="0.25">
      <c r="O26" s="81">
        <v>1.03</v>
      </c>
      <c r="P26" s="81">
        <f t="shared" si="13"/>
        <v>22.814397</v>
      </c>
      <c r="T26" s="709"/>
      <c r="W26" s="134"/>
    </row>
    <row r="27" spans="1:39" x14ac:dyDescent="0.25">
      <c r="O27" s="81">
        <v>1.02</v>
      </c>
      <c r="P27" s="81">
        <f t="shared" si="13"/>
        <v>22.592897999999998</v>
      </c>
      <c r="T27" s="1">
        <v>43342</v>
      </c>
      <c r="U27" t="s">
        <v>1258</v>
      </c>
      <c r="W27" s="134"/>
    </row>
    <row r="28" spans="1:39" x14ac:dyDescent="0.25">
      <c r="O28" s="81">
        <v>1.01</v>
      </c>
      <c r="P28" s="81">
        <f t="shared" si="13"/>
        <v>22.371399</v>
      </c>
      <c r="U28" s="405" t="s">
        <v>1259</v>
      </c>
      <c r="W28" s="134"/>
    </row>
    <row r="29" spans="1:39" x14ac:dyDescent="0.25">
      <c r="O29" s="81">
        <v>1</v>
      </c>
      <c r="P29" s="81">
        <f t="shared" si="13"/>
        <v>22.149899999999999</v>
      </c>
      <c r="U29" t="s">
        <v>1260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21.928400999999997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21.706901999999999</v>
      </c>
      <c r="T31" s="1">
        <v>43432</v>
      </c>
      <c r="U31" t="s">
        <v>1322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21.485402999999998</v>
      </c>
      <c r="U32" t="s">
        <v>1320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21.263903999999997</v>
      </c>
      <c r="U33" t="s">
        <v>1321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21.042404999999999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20.820905999999997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20.599406999999999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20.377908000000001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20.156409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19.934909999999999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1106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60" priority="31">
      <formula>F31&gt;0</formula>
    </cfRule>
    <cfRule type="expression" dxfId="959" priority="32">
      <formula>F31&lt;0</formula>
    </cfRule>
  </conditionalFormatting>
  <conditionalFormatting sqref="Q7">
    <cfRule type="expression" dxfId="958" priority="29">
      <formula>Q7&gt;0</formula>
    </cfRule>
    <cfRule type="expression" dxfId="957" priority="30">
      <formula>Q7&lt;0</formula>
    </cfRule>
  </conditionalFormatting>
  <conditionalFormatting sqref="Q8">
    <cfRule type="expression" dxfId="956" priority="27">
      <formula>Q8&gt;0</formula>
    </cfRule>
    <cfRule type="expression" dxfId="955" priority="28">
      <formula>Q8&lt;0</formula>
    </cfRule>
  </conditionalFormatting>
  <conditionalFormatting sqref="F111:F132">
    <cfRule type="expression" dxfId="954" priority="21">
      <formula>F111&gt;0</formula>
    </cfRule>
    <cfRule type="expression" dxfId="953" priority="22">
      <formula>F111&lt;0</formula>
    </cfRule>
  </conditionalFormatting>
  <conditionalFormatting sqref="H111:H132">
    <cfRule type="expression" dxfId="952" priority="19">
      <formula>H111&gt;0</formula>
    </cfRule>
    <cfRule type="expression" dxfId="951" priority="20">
      <formula>H111&lt;0</formula>
    </cfRule>
  </conditionalFormatting>
  <conditionalFormatting sqref="Q10">
    <cfRule type="expression" dxfId="950" priority="17">
      <formula>Q10&gt;0</formula>
    </cfRule>
    <cfRule type="expression" dxfId="949" priority="18">
      <formula>Q10&lt;0</formula>
    </cfRule>
  </conditionalFormatting>
  <conditionalFormatting sqref="J31:J44">
    <cfRule type="expression" dxfId="948" priority="15">
      <formula>J31&gt;0</formula>
    </cfRule>
    <cfRule type="expression" dxfId="947" priority="16">
      <formula>J31&lt;0</formula>
    </cfRule>
  </conditionalFormatting>
  <conditionalFormatting sqref="K31:K44">
    <cfRule type="expression" dxfId="946" priority="13">
      <formula>K31&gt;0</formula>
    </cfRule>
    <cfRule type="expression" dxfId="945" priority="14">
      <formula>K31&lt;0</formula>
    </cfRule>
  </conditionalFormatting>
  <conditionalFormatting sqref="L31:L44">
    <cfRule type="expression" dxfId="944" priority="11">
      <formula>L31&gt;0</formula>
    </cfRule>
    <cfRule type="expression" dxfId="943" priority="12">
      <formula>L31&lt;0</formula>
    </cfRule>
  </conditionalFormatting>
  <conditionalFormatting sqref="H66:H72 F66:F72">
    <cfRule type="expression" dxfId="942" priority="9">
      <formula>F66&gt;0</formula>
    </cfRule>
    <cfRule type="expression" dxfId="941" priority="10">
      <formula>F66&lt;0</formula>
    </cfRule>
  </conditionalFormatting>
  <conditionalFormatting sqref="H73:H76 F73:F76">
    <cfRule type="expression" dxfId="940" priority="7">
      <formula>F73&gt;0</formula>
    </cfRule>
    <cfRule type="expression" dxfId="939" priority="8">
      <formula>F73&lt;0</formula>
    </cfRule>
  </conditionalFormatting>
  <conditionalFormatting sqref="F83:F84 H83:H84">
    <cfRule type="expression" dxfId="938" priority="5">
      <formula>F83&gt;0</formula>
    </cfRule>
    <cfRule type="expression" dxfId="937" priority="6">
      <formula>F83&lt;0</formula>
    </cfRule>
  </conditionalFormatting>
  <conditionalFormatting sqref="F81:F82 H81:H82">
    <cfRule type="expression" dxfId="936" priority="3">
      <formula>F81&gt;0</formula>
    </cfRule>
    <cfRule type="expression" dxfId="935" priority="4">
      <formula>F81&lt;0</formula>
    </cfRule>
  </conditionalFormatting>
  <conditionalFormatting sqref="F79:F80 H79:H80">
    <cfRule type="expression" dxfId="934" priority="1">
      <formula>F79&gt;0</formula>
    </cfRule>
    <cfRule type="expression" dxfId="933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36.01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36.01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39.611000000000004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39.250900000000001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38.890799999999999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38.530700000000003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38.1706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37.810499999999998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37.450400000000002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37.090299999999999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36.730199999999996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36.370100000000001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36.01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35.649899999999995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35.2898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34.929699999999997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34.569599999999994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34.209499999999998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33.849399999999996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33.4893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33.129199999999997</v>
      </c>
    </row>
    <row r="44" spans="1:32" x14ac:dyDescent="0.25">
      <c r="N44" s="4"/>
      <c r="O44" s="81">
        <v>0.91</v>
      </c>
      <c r="P44" s="81">
        <f t="shared" si="0"/>
        <v>32.769100000000002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32.408999999999999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32" priority="137">
      <formula>F30&gt;0</formula>
    </cfRule>
    <cfRule type="expression" dxfId="931" priority="138">
      <formula>F30&lt;0</formula>
    </cfRule>
  </conditionalFormatting>
  <conditionalFormatting sqref="H47:H58">
    <cfRule type="expression" dxfId="930" priority="129">
      <formula>H47&gt;0</formula>
    </cfRule>
    <cfRule type="expression" dxfId="929" priority="130">
      <formula>H47&lt;0</formula>
    </cfRule>
  </conditionalFormatting>
  <conditionalFormatting sqref="H59">
    <cfRule type="expression" dxfId="928" priority="119">
      <formula>H59&gt;0</formula>
    </cfRule>
    <cfRule type="expression" dxfId="927" priority="120">
      <formula>H59&lt;0</formula>
    </cfRule>
  </conditionalFormatting>
  <conditionalFormatting sqref="H60">
    <cfRule type="expression" dxfId="926" priority="115">
      <formula>H60&gt;0</formula>
    </cfRule>
    <cfRule type="expression" dxfId="925" priority="116">
      <formula>H60&lt;0</formula>
    </cfRule>
  </conditionalFormatting>
  <conditionalFormatting sqref="H61:H66">
    <cfRule type="expression" dxfId="924" priority="111">
      <formula>H61&gt;0</formula>
    </cfRule>
    <cfRule type="expression" dxfId="923" priority="112">
      <formula>H61&lt;0</formula>
    </cfRule>
  </conditionalFormatting>
  <conditionalFormatting sqref="Q8">
    <cfRule type="expression" dxfId="922" priority="95">
      <formula>Q8&gt;0</formula>
    </cfRule>
    <cfRule type="expression" dxfId="921" priority="96">
      <formula>Q8&lt;0</formula>
    </cfRule>
  </conditionalFormatting>
  <conditionalFormatting sqref="Q7">
    <cfRule type="expression" dxfId="920" priority="97">
      <formula>Q7&gt;0</formula>
    </cfRule>
    <cfRule type="expression" dxfId="919" priority="98">
      <formula>Q7&lt;0</formula>
    </cfRule>
  </conditionalFormatting>
  <conditionalFormatting sqref="F178 H178">
    <cfRule type="expression" dxfId="918" priority="93">
      <formula>F178&gt;0</formula>
    </cfRule>
    <cfRule type="expression" dxfId="917" priority="94">
      <formula>F178&lt;0</formula>
    </cfRule>
  </conditionalFormatting>
  <conditionalFormatting sqref="Q10">
    <cfRule type="expression" dxfId="916" priority="87">
      <formula>Q10&gt;0</formula>
    </cfRule>
    <cfRule type="expression" dxfId="915" priority="88">
      <formula>Q10&lt;0</formula>
    </cfRule>
  </conditionalFormatting>
  <conditionalFormatting sqref="Q9">
    <cfRule type="expression" dxfId="914" priority="81">
      <formula>Q9&gt;0</formula>
    </cfRule>
    <cfRule type="expression" dxfId="913" priority="82">
      <formula>Q9&lt;0</formula>
    </cfRule>
  </conditionalFormatting>
  <conditionalFormatting sqref="F201:F248">
    <cfRule type="expression" dxfId="912" priority="41">
      <formula>F201&gt;0</formula>
    </cfRule>
    <cfRule type="expression" dxfId="911" priority="42">
      <formula>F201&lt;0</formula>
    </cfRule>
  </conditionalFormatting>
  <conditionalFormatting sqref="H201:H248">
    <cfRule type="expression" dxfId="910" priority="39">
      <formula>H201&gt;0</formula>
    </cfRule>
    <cfRule type="expression" dxfId="909" priority="40">
      <formula>H201&lt;0</formula>
    </cfRule>
  </conditionalFormatting>
  <conditionalFormatting sqref="J208">
    <cfRule type="expression" dxfId="908" priority="37">
      <formula>J208&gt;0</formula>
    </cfRule>
    <cfRule type="expression" dxfId="907" priority="38">
      <formula>J208&lt;0</formula>
    </cfRule>
  </conditionalFormatting>
  <conditionalFormatting sqref="J214:J215">
    <cfRule type="expression" dxfId="906" priority="35">
      <formula>J214&gt;0</formula>
    </cfRule>
    <cfRule type="expression" dxfId="905" priority="36">
      <formula>J214&lt;0</formula>
    </cfRule>
  </conditionalFormatting>
  <conditionalFormatting sqref="J216">
    <cfRule type="expression" dxfId="904" priority="33">
      <formula>J216&gt;0</formula>
    </cfRule>
    <cfRule type="expression" dxfId="903" priority="34">
      <formula>J216&lt;0</formula>
    </cfRule>
  </conditionalFormatting>
  <conditionalFormatting sqref="J217:J219 J221:J224">
    <cfRule type="expression" dxfId="902" priority="31">
      <formula>J217&gt;0</formula>
    </cfRule>
    <cfRule type="expression" dxfId="901" priority="32">
      <formula>J217&lt;0</formula>
    </cfRule>
  </conditionalFormatting>
  <conditionalFormatting sqref="K208">
    <cfRule type="expression" dxfId="900" priority="29">
      <formula>K208&gt;0</formula>
    </cfRule>
    <cfRule type="expression" dxfId="899" priority="30">
      <formula>K208&lt;0</formula>
    </cfRule>
  </conditionalFormatting>
  <conditionalFormatting sqref="K214:K215">
    <cfRule type="expression" dxfId="898" priority="27">
      <formula>K214&gt;0</formula>
    </cfRule>
    <cfRule type="expression" dxfId="897" priority="28">
      <formula>K214&lt;0</formula>
    </cfRule>
  </conditionalFormatting>
  <conditionalFormatting sqref="K216">
    <cfRule type="expression" dxfId="896" priority="25">
      <formula>K216&gt;0</formula>
    </cfRule>
    <cfRule type="expression" dxfId="895" priority="26">
      <formula>K216&lt;0</formula>
    </cfRule>
  </conditionalFormatting>
  <conditionalFormatting sqref="K217:K224">
    <cfRule type="expression" dxfId="894" priority="23">
      <formula>K217&gt;0</formula>
    </cfRule>
    <cfRule type="expression" dxfId="893" priority="24">
      <formula>K217&lt;0</formula>
    </cfRule>
  </conditionalFormatting>
  <conditionalFormatting sqref="L208">
    <cfRule type="expression" dxfId="892" priority="21">
      <formula>L208&gt;0</formula>
    </cfRule>
    <cfRule type="expression" dxfId="891" priority="22">
      <formula>L208&lt;0</formula>
    </cfRule>
  </conditionalFormatting>
  <conditionalFormatting sqref="L214:L215">
    <cfRule type="expression" dxfId="890" priority="19">
      <formula>L214&gt;0</formula>
    </cfRule>
    <cfRule type="expression" dxfId="889" priority="20">
      <formula>L214&lt;0</formula>
    </cfRule>
  </conditionalFormatting>
  <conditionalFormatting sqref="L216">
    <cfRule type="expression" dxfId="888" priority="17">
      <formula>L216&gt;0</formula>
    </cfRule>
    <cfRule type="expression" dxfId="887" priority="18">
      <formula>L216&lt;0</formula>
    </cfRule>
  </conditionalFormatting>
  <conditionalFormatting sqref="L217:L224">
    <cfRule type="expression" dxfId="886" priority="15">
      <formula>L217&gt;0</formula>
    </cfRule>
    <cfRule type="expression" dxfId="885" priority="16">
      <formula>L217&lt;0</formula>
    </cfRule>
  </conditionalFormatting>
  <conditionalFormatting sqref="K225">
    <cfRule type="expression" dxfId="884" priority="13">
      <formula>K225&gt;0</formula>
    </cfRule>
    <cfRule type="expression" dxfId="883" priority="14">
      <formula>K225&lt;0</formula>
    </cfRule>
  </conditionalFormatting>
  <conditionalFormatting sqref="L225:L232">
    <cfRule type="expression" dxfId="882" priority="11">
      <formula>L225&gt;0</formula>
    </cfRule>
    <cfRule type="expression" dxfId="881" priority="12">
      <formula>L225&lt;0</formula>
    </cfRule>
  </conditionalFormatting>
  <conditionalFormatting sqref="K226">
    <cfRule type="expression" dxfId="880" priority="9">
      <formula>K226&gt;0</formula>
    </cfRule>
    <cfRule type="expression" dxfId="879" priority="10">
      <formula>K226&lt;0</formula>
    </cfRule>
  </conditionalFormatting>
  <conditionalFormatting sqref="K227">
    <cfRule type="expression" dxfId="878" priority="7">
      <formula>K227&gt;0</formula>
    </cfRule>
    <cfRule type="expression" dxfId="877" priority="8">
      <formula>K227&lt;0</formula>
    </cfRule>
  </conditionalFormatting>
  <conditionalFormatting sqref="K228:K248">
    <cfRule type="expression" dxfId="876" priority="5">
      <formula>K228&gt;0</formula>
    </cfRule>
    <cfRule type="expression" dxfId="875" priority="6">
      <formula>K228&lt;0</formula>
    </cfRule>
  </conditionalFormatting>
  <conditionalFormatting sqref="L233:L237">
    <cfRule type="expression" dxfId="874" priority="3">
      <formula>L233&gt;0</formula>
    </cfRule>
    <cfRule type="expression" dxfId="873" priority="4">
      <formula>L233&lt;0</formula>
    </cfRule>
  </conditionalFormatting>
  <conditionalFormatting sqref="L238:L243">
    <cfRule type="expression" dxfId="872" priority="1">
      <formula>L238&gt;0</formula>
    </cfRule>
    <cfRule type="expression" dxfId="87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45.24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45.24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49.764000000000003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49.311600000000006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48.859200000000008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48.406800000000004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47.954400000000007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47.502000000000002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47.049600000000005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46.597200000000001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46.144800000000004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45.692399999999999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45.24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44.787600000000005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44.3352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43.882800000000003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43.430399999999999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42.978000000000002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42.525599999999997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42.073200000000007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41.620800000000003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41.168400000000005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40.716000000000001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70" priority="11">
      <formula>F27&gt;0</formula>
    </cfRule>
    <cfRule type="expression" dxfId="869" priority="12">
      <formula>F27&lt;0</formula>
    </cfRule>
  </conditionalFormatting>
  <conditionalFormatting sqref="H27:H29">
    <cfRule type="expression" dxfId="868" priority="9">
      <formula>H27&gt;0</formula>
    </cfRule>
    <cfRule type="expression" dxfId="867" priority="10">
      <formula>H27&lt;0</formula>
    </cfRule>
  </conditionalFormatting>
  <conditionalFormatting sqref="F23:F26">
    <cfRule type="expression" dxfId="866" priority="7">
      <formula>F23&gt;0</formula>
    </cfRule>
    <cfRule type="expression" dxfId="865" priority="8">
      <formula>F23&lt;0</formula>
    </cfRule>
  </conditionalFormatting>
  <conditionalFormatting sqref="H23:H26">
    <cfRule type="expression" dxfId="864" priority="5">
      <formula>H23&gt;0</formula>
    </cfRule>
    <cfRule type="expression" dxfId="863" priority="6">
      <formula>H23&lt;0</formula>
    </cfRule>
  </conditionalFormatting>
  <conditionalFormatting sqref="Q8">
    <cfRule type="expression" dxfId="862" priority="1">
      <formula>Q8&gt;0</formula>
    </cfRule>
    <cfRule type="expression" dxfId="861" priority="2">
      <formula>Q8&lt;0</formula>
    </cfRule>
  </conditionalFormatting>
  <conditionalFormatting sqref="Q7">
    <cfRule type="expression" dxfId="860" priority="3">
      <formula>Q7&gt;0</formula>
    </cfRule>
    <cfRule type="expression" dxfId="85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48.93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48.93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53.823000000000008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53.3337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52.8444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52.3551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51.8658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51.3765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50.8872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50.3979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49.9086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49.4193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48.93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48.4407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47.9514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47.4621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46.972799999999999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46.483499999999999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45.994199999999999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45.504899999999999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45.015599999999999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44.526299999999999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44.036999999999999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58" priority="7">
      <formula>F21&gt;0</formula>
    </cfRule>
    <cfRule type="expression" dxfId="857" priority="8">
      <formula>F21&lt;0</formula>
    </cfRule>
  </conditionalFormatting>
  <conditionalFormatting sqref="F22">
    <cfRule type="expression" dxfId="856" priority="5">
      <formula>F22&gt;0</formula>
    </cfRule>
    <cfRule type="expression" dxfId="855" priority="6">
      <formula>F22&lt;0</formula>
    </cfRule>
  </conditionalFormatting>
  <conditionalFormatting sqref="Q8">
    <cfRule type="expression" dxfId="854" priority="1">
      <formula>Q8&gt;0</formula>
    </cfRule>
    <cfRule type="expression" dxfId="853" priority="2">
      <formula>Q8&lt;0</formula>
    </cfRule>
  </conditionalFormatting>
  <conditionalFormatting sqref="Q7">
    <cfRule type="expression" dxfId="852" priority="3">
      <formula>Q7&gt;0</formula>
    </cfRule>
    <cfRule type="expression" dxfId="85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51.27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51.27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56.397000000000006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55.88430000000001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55.371600000000008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54.858900000000006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54.346200000000003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53.833500000000008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53.320800000000006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52.808100000000003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52.295400000000001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51.782700000000006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51.27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50.757300000000001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50.244600000000005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49.731900000000003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49.219200000000001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48.706499999999998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48.193800000000003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47.681100000000008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47.168400000000005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46.655700000000003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46.143000000000001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50" priority="17">
      <formula>F38&gt;0</formula>
    </cfRule>
    <cfRule type="expression" dxfId="849" priority="18">
      <formula>F38&lt;0</formula>
    </cfRule>
  </conditionalFormatting>
  <conditionalFormatting sqref="H38:H72">
    <cfRule type="expression" dxfId="848" priority="9">
      <formula>H38&gt;0</formula>
    </cfRule>
    <cfRule type="expression" dxfId="847" priority="10">
      <formula>H38&lt;0</formula>
    </cfRule>
  </conditionalFormatting>
  <conditionalFormatting sqref="F21:F37">
    <cfRule type="expression" dxfId="846" priority="7">
      <formula>F21&gt;0</formula>
    </cfRule>
    <cfRule type="expression" dxfId="845" priority="8">
      <formula>F21&lt;0</formula>
    </cfRule>
  </conditionalFormatting>
  <conditionalFormatting sqref="H21:H37">
    <cfRule type="expression" dxfId="844" priority="5">
      <formula>H21&gt;0</formula>
    </cfRule>
    <cfRule type="expression" dxfId="843" priority="6">
      <formula>H21&lt;0</formula>
    </cfRule>
  </conditionalFormatting>
  <conditionalFormatting sqref="Q8">
    <cfRule type="expression" dxfId="842" priority="1">
      <formula>Q8&gt;0</formula>
    </cfRule>
    <cfRule type="expression" dxfId="841" priority="2">
      <formula>Q8&lt;0</formula>
    </cfRule>
  </conditionalFormatting>
  <conditionalFormatting sqref="Q7">
    <cfRule type="expression" dxfId="840" priority="3">
      <formula>Q7&gt;0</formula>
    </cfRule>
    <cfRule type="expression" dxfId="83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153.21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153.21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168.53100000000003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166.99890000000002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165.46680000000001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163.93470000000002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162.40260000000001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160.87050000000002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159.33840000000001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157.80630000000002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156.27420000000001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154.74210000000002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153.21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151.67789999999999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150.14580000000001</v>
      </c>
      <c r="Q59" s="81"/>
      <c r="R59"/>
    </row>
    <row r="60" spans="1:21" x14ac:dyDescent="0.25">
      <c r="O60" s="81">
        <v>0.97</v>
      </c>
      <c r="P60" s="81">
        <f t="shared" si="1"/>
        <v>148.61369999999999</v>
      </c>
      <c r="Q60" s="81"/>
      <c r="R60"/>
    </row>
    <row r="61" spans="1:21" x14ac:dyDescent="0.25">
      <c r="O61" s="81">
        <v>0.96</v>
      </c>
      <c r="P61" s="81">
        <f t="shared" si="1"/>
        <v>147.08160000000001</v>
      </c>
      <c r="Q61" s="81"/>
      <c r="R61"/>
    </row>
    <row r="62" spans="1:21" x14ac:dyDescent="0.25">
      <c r="O62" s="81">
        <v>0.95</v>
      </c>
      <c r="P62" s="81">
        <f t="shared" si="1"/>
        <v>145.54949999999999</v>
      </c>
      <c r="Q62" s="81"/>
      <c r="R62"/>
    </row>
    <row r="63" spans="1:21" x14ac:dyDescent="0.25">
      <c r="O63" s="81">
        <v>0.94</v>
      </c>
      <c r="P63" s="81">
        <f t="shared" si="1"/>
        <v>144.01740000000001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142.48530000000002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140.95320000000001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139.42110000000002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137.88900000000001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38" priority="11">
      <formula>F24&gt;0</formula>
    </cfRule>
    <cfRule type="expression" dxfId="837" priority="12">
      <formula>F24&lt;0</formula>
    </cfRule>
  </conditionalFormatting>
  <conditionalFormatting sqref="H27:H30">
    <cfRule type="expression" dxfId="836" priority="9">
      <formula>H27&gt;0</formula>
    </cfRule>
    <cfRule type="expression" dxfId="835" priority="10">
      <formula>H27&lt;0</formula>
    </cfRule>
  </conditionalFormatting>
  <conditionalFormatting sqref="F25">
    <cfRule type="expression" dxfId="834" priority="7">
      <formula>F25&gt;0</formula>
    </cfRule>
    <cfRule type="expression" dxfId="833" priority="8">
      <formula>F25&lt;0</formula>
    </cfRule>
  </conditionalFormatting>
  <conditionalFormatting sqref="H24:H26">
    <cfRule type="expression" dxfId="832" priority="5">
      <formula>H24&gt;0</formula>
    </cfRule>
    <cfRule type="expression" dxfId="831" priority="6">
      <formula>H24&lt;0</formula>
    </cfRule>
  </conditionalFormatting>
  <conditionalFormatting sqref="Q7">
    <cfRule type="expression" dxfId="830" priority="3">
      <formula>Q7&gt;0</formula>
    </cfRule>
    <cfRule type="expression" dxfId="829" priority="4">
      <formula>Q7&lt;0</formula>
    </cfRule>
  </conditionalFormatting>
  <conditionalFormatting sqref="Q8">
    <cfRule type="expression" dxfId="828" priority="1">
      <formula>Q8&gt;0</formula>
    </cfRule>
    <cfRule type="expression" dxfId="82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46.19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46.19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50.809000000000005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50.347100000000005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49.885199999999998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49.423299999999998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48.961399999999998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48.499499999999998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48.037599999999998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47.575699999999998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47.113799999999998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46.651899999999998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46.19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45.728099999999998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45.266199999999998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44.804299999999998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44.342399999999998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43.880499999999998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43.418599999999998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42.956699999999998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42.494799999999998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42.032899999999998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41.570999999999998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26" priority="17">
      <formula>F28&gt;0</formula>
    </cfRule>
    <cfRule type="expression" dxfId="825" priority="18">
      <formula>F28&lt;0</formula>
    </cfRule>
  </conditionalFormatting>
  <conditionalFormatting sqref="F28 F33:F35">
    <cfRule type="expression" dxfId="824" priority="19">
      <formula>F28&gt;0</formula>
    </cfRule>
    <cfRule type="expression" dxfId="823" priority="20">
      <formula>F28&lt;0</formula>
    </cfRule>
  </conditionalFormatting>
  <conditionalFormatting sqref="H28 H33:H35">
    <cfRule type="expression" dxfId="822" priority="15">
      <formula>H28&gt;0</formula>
    </cfRule>
    <cfRule type="expression" dxfId="821" priority="16">
      <formula>H28&lt;0</formula>
    </cfRule>
  </conditionalFormatting>
  <conditionalFormatting sqref="F21:F27">
    <cfRule type="expression" dxfId="820" priority="13">
      <formula>F21&gt;0</formula>
    </cfRule>
    <cfRule type="expression" dxfId="819" priority="14">
      <formula>F21&lt;0</formula>
    </cfRule>
  </conditionalFormatting>
  <conditionalFormatting sqref="H21:H27">
    <cfRule type="expression" dxfId="818" priority="11">
      <formula>H21&gt;0</formula>
    </cfRule>
    <cfRule type="expression" dxfId="817" priority="12">
      <formula>H21&lt;0</formula>
    </cfRule>
  </conditionalFormatting>
  <conditionalFormatting sqref="Q8">
    <cfRule type="expression" dxfId="816" priority="7">
      <formula>Q8&gt;0</formula>
    </cfRule>
    <cfRule type="expression" dxfId="815" priority="8">
      <formula>Q8&lt;0</formula>
    </cfRule>
  </conditionalFormatting>
  <conditionalFormatting sqref="Q7">
    <cfRule type="expression" dxfId="814" priority="9">
      <formula>Q7&gt;0</formula>
    </cfRule>
    <cfRule type="expression" dxfId="813" priority="10">
      <formula>Q7&lt;0</formula>
    </cfRule>
  </conditionalFormatting>
  <conditionalFormatting sqref="F29:F32">
    <cfRule type="expression" dxfId="812" priority="5">
      <formula>F29&gt;0</formula>
    </cfRule>
    <cfRule type="expression" dxfId="811" priority="6">
      <formula>F29&lt;0</formula>
    </cfRule>
  </conditionalFormatting>
  <conditionalFormatting sqref="H29:H32">
    <cfRule type="expression" dxfId="810" priority="3">
      <formula>H29&gt;0</formula>
    </cfRule>
    <cfRule type="expression" dxfId="809" priority="4">
      <formula>H29&lt;0</formula>
    </cfRule>
  </conditionalFormatting>
  <conditionalFormatting sqref="M37">
    <cfRule type="expression" dxfId="808" priority="1">
      <formula>M37&gt;0</formula>
    </cfRule>
    <cfRule type="expression" dxfId="80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262.9599</v>
      </c>
      <c r="R4" s="405">
        <v>7.6E-3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5259.1980000000003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1086.0180000000055</v>
      </c>
      <c r="R7">
        <v>20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925.18800000000556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0.2134715886673095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407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20.227684615384614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289.25589000000002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286.62629100000004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283.996692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281.36709300000001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278.73749400000003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276.10789500000004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273.478296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270.84869700000002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268.21909800000003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265.58949899999999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262.9599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260.33030100000002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257.70070199999998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255.07110299999999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252.44150400000001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249.811905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247.18230599999998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244.55270700000003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241.92310800000001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239.293509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236.66391000000002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806" priority="51">
      <formula>F26&gt;0</formula>
    </cfRule>
    <cfRule type="expression" dxfId="805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804" priority="39">
      <formula>F22&gt;0</formula>
    </cfRule>
    <cfRule type="expression" dxfId="803" priority="40">
      <formula>F22&lt;0</formula>
    </cfRule>
  </conditionalFormatting>
  <conditionalFormatting sqref="H22:H25">
    <cfRule type="expression" dxfId="802" priority="37">
      <formula>H22&gt;0</formula>
    </cfRule>
    <cfRule type="expression" dxfId="801" priority="38">
      <formula>H22&lt;0</formula>
    </cfRule>
  </conditionalFormatting>
  <conditionalFormatting sqref="Q8">
    <cfRule type="expression" dxfId="800" priority="33">
      <formula>Q8&gt;0</formula>
    </cfRule>
    <cfRule type="expression" dxfId="799" priority="34">
      <formula>Q8&lt;0</formula>
    </cfRule>
  </conditionalFormatting>
  <conditionalFormatting sqref="Q7">
    <cfRule type="expression" dxfId="798" priority="35">
      <formula>Q7&gt;0</formula>
    </cfRule>
    <cfRule type="expression" dxfId="797" priority="36">
      <formula>Q7&lt;0</formula>
    </cfRule>
  </conditionalFormatting>
  <conditionalFormatting sqref="F74:F76">
    <cfRule type="expression" dxfId="796" priority="31">
      <formula>F74&gt;0</formula>
    </cfRule>
    <cfRule type="expression" dxfId="795" priority="32">
      <formula>F74&lt;0</formula>
    </cfRule>
  </conditionalFormatting>
  <conditionalFormatting sqref="F77:F84">
    <cfRule type="expression" dxfId="794" priority="27">
      <formula>F77&gt;0</formula>
    </cfRule>
    <cfRule type="expression" dxfId="793" priority="28">
      <formula>F77&lt;0</formula>
    </cfRule>
  </conditionalFormatting>
  <conditionalFormatting sqref="F77:F84">
    <cfRule type="expression" dxfId="792" priority="29">
      <formula>F77&gt;0</formula>
    </cfRule>
    <cfRule type="expression" dxfId="791" priority="30">
      <formula>F77&lt;0</formula>
    </cfRule>
  </conditionalFormatting>
  <conditionalFormatting sqref="H74:H84">
    <cfRule type="expression" dxfId="790" priority="25">
      <formula>H74&gt;0</formula>
    </cfRule>
    <cfRule type="expression" dxfId="789" priority="26">
      <formula>H74&lt;0</formula>
    </cfRule>
  </conditionalFormatting>
  <conditionalFormatting sqref="F70:F73">
    <cfRule type="expression" dxfId="788" priority="23">
      <formula>F70&gt;0</formula>
    </cfRule>
    <cfRule type="expression" dxfId="787" priority="24">
      <formula>F70&lt;0</formula>
    </cfRule>
  </conditionalFormatting>
  <conditionalFormatting sqref="H70:H73">
    <cfRule type="expression" dxfId="786" priority="21">
      <formula>H70&gt;0</formula>
    </cfRule>
    <cfRule type="expression" dxfId="785" priority="22">
      <formula>H70&lt;0</formula>
    </cfRule>
  </conditionalFormatting>
  <conditionalFormatting sqref="Q10">
    <cfRule type="expression" dxfId="784" priority="19">
      <formula>Q10&gt;0</formula>
    </cfRule>
    <cfRule type="expression" dxfId="783" priority="20">
      <formula>Q10&lt;0</formula>
    </cfRule>
  </conditionalFormatting>
  <conditionalFormatting sqref="H43 F43">
    <cfRule type="expression" dxfId="782" priority="15">
      <formula>F43&gt;0</formula>
    </cfRule>
    <cfRule type="expression" dxfId="781" priority="16">
      <formula>F43&lt;0</formula>
    </cfRule>
  </conditionalFormatting>
  <conditionalFormatting sqref="H37:H39 F37:F39">
    <cfRule type="expression" dxfId="780" priority="13">
      <formula>F37&gt;0</formula>
    </cfRule>
    <cfRule type="expression" dxfId="779" priority="14">
      <formula>F37&lt;0</formula>
    </cfRule>
  </conditionalFormatting>
  <conditionalFormatting sqref="H35:H36 F35:F36">
    <cfRule type="expression" dxfId="778" priority="11">
      <formula>F35&gt;0</formula>
    </cfRule>
    <cfRule type="expression" dxfId="777" priority="12">
      <formula>F35&lt;0</formula>
    </cfRule>
  </conditionalFormatting>
  <conditionalFormatting sqref="H41:H42 F41:F42 J40:J41">
    <cfRule type="expression" dxfId="776" priority="9">
      <formula>F40&gt;0</formula>
    </cfRule>
    <cfRule type="expression" dxfId="775" priority="10">
      <formula>F40&lt;0</formula>
    </cfRule>
  </conditionalFormatting>
  <conditionalFormatting sqref="H40 F40">
    <cfRule type="expression" dxfId="774" priority="7">
      <formula>F40&gt;0</formula>
    </cfRule>
    <cfRule type="expression" dxfId="773" priority="8">
      <formula>F40&lt;0</formula>
    </cfRule>
  </conditionalFormatting>
  <conditionalFormatting sqref="H45 F45 J44:J45">
    <cfRule type="expression" dxfId="772" priority="3">
      <formula>F44&gt;0</formula>
    </cfRule>
    <cfRule type="expression" dxfId="771" priority="4">
      <formula>F44&lt;0</formula>
    </cfRule>
  </conditionalFormatting>
  <conditionalFormatting sqref="H44 F44">
    <cfRule type="expression" dxfId="770" priority="1">
      <formula>F44&gt;0</formula>
    </cfRule>
    <cfRule type="expression" dxfId="769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70.02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70.02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77.022000000000006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76.321799999999996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75.621600000000001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74.921400000000006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74.221199999999996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73.521000000000001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72.820799999999991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72.120599999999996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71.420400000000001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70.720199999999991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70.02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69.319800000000001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68.619599999999991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67.919399999999996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67.219200000000001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66.518999999999991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65.818799999999996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65.118600000000001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64.418400000000005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63.718199999999996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63.018000000000001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68" priority="29">
      <formula>F40&gt;0</formula>
    </cfRule>
    <cfRule type="expression" dxfId="767" priority="30">
      <formula>F40&lt;0</formula>
    </cfRule>
  </conditionalFormatting>
  <conditionalFormatting sqref="F40:F45">
    <cfRule type="expression" dxfId="766" priority="31">
      <formula>F40&gt;0</formula>
    </cfRule>
    <cfRule type="expression" dxfId="765" priority="32">
      <formula>F40&lt;0</formula>
    </cfRule>
  </conditionalFormatting>
  <conditionalFormatting sqref="H40:H45">
    <cfRule type="expression" dxfId="764" priority="27">
      <formula>H40&gt;0</formula>
    </cfRule>
    <cfRule type="expression" dxfId="763" priority="28">
      <formula>H40&lt;0</formula>
    </cfRule>
  </conditionalFormatting>
  <conditionalFormatting sqref="F23:F39">
    <cfRule type="expression" dxfId="762" priority="13">
      <formula>F23&gt;0</formula>
    </cfRule>
    <cfRule type="expression" dxfId="761" priority="14">
      <formula>F23&lt;0</formula>
    </cfRule>
  </conditionalFormatting>
  <conditionalFormatting sqref="H23:H39">
    <cfRule type="expression" dxfId="760" priority="11">
      <formula>H23&gt;0</formula>
    </cfRule>
    <cfRule type="expression" dxfId="759" priority="12">
      <formula>H23&lt;0</formula>
    </cfRule>
  </conditionalFormatting>
  <conditionalFormatting sqref="Q7">
    <cfRule type="expression" dxfId="758" priority="9">
      <formula>Q7&gt;0</formula>
    </cfRule>
    <cfRule type="expression" dxfId="757" priority="10">
      <formula>Q7&lt;0</formula>
    </cfRule>
  </conditionalFormatting>
  <conditionalFormatting sqref="Q8">
    <cfRule type="expression" dxfId="756" priority="7">
      <formula>Q8&gt;0</formula>
    </cfRule>
    <cfRule type="expression" dxfId="755" priority="8">
      <formula>Q8&lt;0</formula>
    </cfRule>
  </conditionalFormatting>
  <conditionalFormatting sqref="Q10">
    <cfRule type="expression" dxfId="754" priority="1">
      <formula>Q10&gt;0</formula>
    </cfRule>
    <cfRule type="expression" dxfId="75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79.88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79.88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87.867999999999995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87.069199999999995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86.270399999999995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85.471599999999995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84.672799999999995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83.873999999999995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83.075199999999995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82.276399999999995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81.477599999999995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80.678799999999995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79.88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79.081199999999995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78.282399999999996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77.483599999999996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76.684799999999996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75.885999999999996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75.087199999999996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74.288399999999996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73.489599999999996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72.690799999999996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71.891999999999996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52" priority="39">
      <formula>Q12&gt;0</formula>
    </cfRule>
    <cfRule type="expression" dxfId="75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50" priority="33">
      <formula>F25&gt;0</formula>
    </cfRule>
    <cfRule type="expression" dxfId="749" priority="34">
      <formula>F25&lt;0</formula>
    </cfRule>
  </conditionalFormatting>
  <conditionalFormatting sqref="F30">
    <cfRule type="expression" dxfId="748" priority="31">
      <formula>F30&gt;0</formula>
    </cfRule>
    <cfRule type="expression" dxfId="747" priority="32">
      <formula>F30&lt;0</formula>
    </cfRule>
  </conditionalFormatting>
  <conditionalFormatting sqref="F31">
    <cfRule type="expression" dxfId="746" priority="29">
      <formula>F31&gt;0</formula>
    </cfRule>
    <cfRule type="expression" dxfId="745" priority="30">
      <formula>F31&lt;0</formula>
    </cfRule>
  </conditionalFormatting>
  <conditionalFormatting sqref="F32:F34">
    <cfRule type="expression" dxfId="744" priority="27">
      <formula>F32&gt;0</formula>
    </cfRule>
    <cfRule type="expression" dxfId="743" priority="28">
      <formula>F32&lt;0</formula>
    </cfRule>
  </conditionalFormatting>
  <conditionalFormatting sqref="H25:H29">
    <cfRule type="expression" dxfId="742" priority="25">
      <formula>H25&gt;0</formula>
    </cfRule>
    <cfRule type="expression" dxfId="741" priority="26">
      <formula>H25&lt;0</formula>
    </cfRule>
  </conditionalFormatting>
  <conditionalFormatting sqref="H30">
    <cfRule type="expression" dxfId="740" priority="23">
      <formula>H30&gt;0</formula>
    </cfRule>
    <cfRule type="expression" dxfId="739" priority="24">
      <formula>H30&lt;0</formula>
    </cfRule>
  </conditionalFormatting>
  <conditionalFormatting sqref="H31">
    <cfRule type="expression" dxfId="738" priority="21">
      <formula>H31&gt;0</formula>
    </cfRule>
    <cfRule type="expression" dxfId="737" priority="22">
      <formula>H31&lt;0</formula>
    </cfRule>
  </conditionalFormatting>
  <conditionalFormatting sqref="H32:H34">
    <cfRule type="expression" dxfId="736" priority="19">
      <formula>H32&gt;0</formula>
    </cfRule>
    <cfRule type="expression" dxfId="735" priority="20">
      <formula>H32&lt;0</formula>
    </cfRule>
  </conditionalFormatting>
  <conditionalFormatting sqref="F35">
    <cfRule type="expression" dxfId="734" priority="17">
      <formula>F35&gt;0</formula>
    </cfRule>
    <cfRule type="expression" dxfId="733" priority="18">
      <formula>F35&lt;0</formula>
    </cfRule>
  </conditionalFormatting>
  <conditionalFormatting sqref="H35">
    <cfRule type="expression" dxfId="732" priority="15">
      <formula>H35&gt;0</formula>
    </cfRule>
    <cfRule type="expression" dxfId="731" priority="16">
      <formula>H35&lt;0</formula>
    </cfRule>
  </conditionalFormatting>
  <conditionalFormatting sqref="F36">
    <cfRule type="expression" dxfId="730" priority="13">
      <formula>F36&gt;0</formula>
    </cfRule>
    <cfRule type="expression" dxfId="729" priority="14">
      <formula>F36&lt;0</formula>
    </cfRule>
  </conditionalFormatting>
  <conditionalFormatting sqref="H36">
    <cfRule type="expression" dxfId="728" priority="11">
      <formula>H36&gt;0</formula>
    </cfRule>
    <cfRule type="expression" dxfId="727" priority="12">
      <formula>H36&lt;0</formula>
    </cfRule>
  </conditionalFormatting>
  <conditionalFormatting sqref="H23:H24">
    <cfRule type="expression" dxfId="726" priority="5">
      <formula>H23&gt;0</formula>
    </cfRule>
    <cfRule type="expression" dxfId="725" priority="6">
      <formula>H23&lt;0</formula>
    </cfRule>
  </conditionalFormatting>
  <conditionalFormatting sqref="F23:F24">
    <cfRule type="expression" dxfId="724" priority="7">
      <formula>F23&gt;0</formula>
    </cfRule>
    <cfRule type="expression" dxfId="723" priority="8">
      <formula>F23&lt;0</formula>
    </cfRule>
  </conditionalFormatting>
  <conditionalFormatting sqref="Q7">
    <cfRule type="expression" dxfId="722" priority="3">
      <formula>Q7&gt;0</formula>
    </cfRule>
    <cfRule type="expression" dxfId="721" priority="4">
      <formula>Q7&lt;0</formula>
    </cfRule>
  </conditionalFormatting>
  <conditionalFormatting sqref="Q8">
    <cfRule type="expression" dxfId="720" priority="1">
      <formula>Q8&gt;0</formula>
    </cfRule>
    <cfRule type="expression" dxfId="71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49.23</v>
      </c>
      <c r="R4" s="405">
        <v>5.8999999999999999E-3</v>
      </c>
      <c r="T4" s="737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5907.5999999999995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2125.4999999999973</v>
      </c>
      <c r="R7">
        <v>120</v>
      </c>
      <c r="T7" s="83">
        <v>43237</v>
      </c>
      <c r="U7" t="s">
        <v>1057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520.91999999999553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9.6705206175231317E-2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3.4938045906967301E-2</v>
      </c>
      <c r="R11">
        <v>0.43</v>
      </c>
      <c r="T11" s="83">
        <v>43294</v>
      </c>
      <c r="U11" t="s">
        <v>1167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1352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10.891592920353983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54.152999999999999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53.660699999999999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53.168399999999998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52.676099999999998</v>
      </c>
      <c r="W20" s="2"/>
      <c r="X20" s="134"/>
    </row>
    <row r="21" spans="1:33" x14ac:dyDescent="0.25">
      <c r="P21" s="81">
        <v>1.06</v>
      </c>
      <c r="Q21" s="81">
        <f t="shared" si="2"/>
        <v>52.183799999999998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51.691499999999998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51.199199999999998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50.706899999999997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50.214599999999997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49.722299999999997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49.23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48.737699999999997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48.245399999999997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47.753099999999996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47.260799999999996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46.768499999999996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46.276199999999996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45.783900000000003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45.291600000000003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44.799299999999995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44.306999999999995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1055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1068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1072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1116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1118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1236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1267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18" priority="77">
      <formula>J8&gt;0</formula>
    </cfRule>
    <cfRule type="expression" dxfId="717" priority="78">
      <formula>J8&lt;0</formula>
    </cfRule>
  </conditionalFormatting>
  <conditionalFormatting sqref="Q7">
    <cfRule type="expression" dxfId="716" priority="79">
      <formula>Q7&gt;0</formula>
    </cfRule>
    <cfRule type="expression" dxfId="715" priority="80">
      <formula>Q7&lt;0</formula>
    </cfRule>
  </conditionalFormatting>
  <conditionalFormatting sqref="M66">
    <cfRule type="expression" dxfId="714" priority="67">
      <formula>M66&gt;0</formula>
    </cfRule>
    <cfRule type="expression" dxfId="713" priority="68">
      <formula>M66&lt;0</formula>
    </cfRule>
  </conditionalFormatting>
  <conditionalFormatting sqref="M66">
    <cfRule type="expression" dxfId="712" priority="69">
      <formula>M66&gt;0</formula>
    </cfRule>
    <cfRule type="expression" dxfId="711" priority="70">
      <formula>M66&lt;0</formula>
    </cfRule>
  </conditionalFormatting>
  <conditionalFormatting sqref="F24:F58">
    <cfRule type="expression" dxfId="710" priority="55">
      <formula>F24&gt;0</formula>
    </cfRule>
    <cfRule type="expression" dxfId="709" priority="56">
      <formula>F24&lt;0</formula>
    </cfRule>
  </conditionalFormatting>
  <conditionalFormatting sqref="F24:F58">
    <cfRule type="expression" dxfId="708" priority="57">
      <formula>F24&gt;0</formula>
    </cfRule>
    <cfRule type="expression" dxfId="707" priority="58">
      <formula>F24&lt;0</formula>
    </cfRule>
  </conditionalFormatting>
  <conditionalFormatting sqref="H24:H58">
    <cfRule type="expression" dxfId="706" priority="53">
      <formula>H24&gt;0</formula>
    </cfRule>
    <cfRule type="expression" dxfId="705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704" priority="7">
      <formula>J59&gt;0</formula>
    </cfRule>
    <cfRule type="expression" dxfId="703" priority="8">
      <formula>J59&lt;0</formula>
    </cfRule>
  </conditionalFormatting>
  <conditionalFormatting sqref="F59:F61">
    <cfRule type="expression" dxfId="702" priority="3">
      <formula>F59&gt;0</formula>
    </cfRule>
    <cfRule type="expression" dxfId="701" priority="4">
      <formula>F59&lt;0</formula>
    </cfRule>
  </conditionalFormatting>
  <conditionalFormatting sqref="F59:F61">
    <cfRule type="expression" dxfId="700" priority="5">
      <formula>F59&gt;0</formula>
    </cfRule>
    <cfRule type="expression" dxfId="699" priority="6">
      <formula>F59&lt;0</formula>
    </cfRule>
  </conditionalFormatting>
  <conditionalFormatting sqref="H59">
    <cfRule type="expression" dxfId="698" priority="1">
      <formula>H59&gt;0</formula>
    </cfRule>
    <cfRule type="expression" dxfId="697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28.55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28.55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31.405000000000005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31.119500000000002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30.834000000000003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30.548500000000004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30.263000000000002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29.977500000000003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29.692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29.406500000000001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29.121000000000002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28.8355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28.55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28.264500000000002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27.978999999999999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27.6935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27.408000000000001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27.122499999999999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26.837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26.551500000000001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26.266000000000002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25.980500000000003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25.695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96" priority="66">
      <formula>F22&gt;0</formula>
    </cfRule>
    <cfRule type="expression" dxfId="69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94" priority="53">
      <formula>F41&gt;0</formula>
    </cfRule>
    <cfRule type="expression" dxfId="693" priority="54">
      <formula>F41&lt;0</formula>
    </cfRule>
  </conditionalFormatting>
  <conditionalFormatting sqref="F41">
    <cfRule type="expression" dxfId="692" priority="57">
      <formula>F41&gt;0</formula>
    </cfRule>
    <cfRule type="expression" dxfId="691" priority="58">
      <formula>F41&lt;0</formula>
    </cfRule>
  </conditionalFormatting>
  <conditionalFormatting sqref="H41">
    <cfRule type="expression" dxfId="690" priority="35">
      <formula>H41&gt;0</formula>
    </cfRule>
    <cfRule type="expression" dxfId="689" priority="36">
      <formula>H41&lt;0</formula>
    </cfRule>
  </conditionalFormatting>
  <conditionalFormatting sqref="F89:F95">
    <cfRule type="expression" dxfId="688" priority="29">
      <formula>F89&gt;0</formula>
    </cfRule>
    <cfRule type="expression" dxfId="687" priority="30">
      <formula>F89&lt;0</formula>
    </cfRule>
  </conditionalFormatting>
  <conditionalFormatting sqref="F96:F110">
    <cfRule type="expression" dxfId="686" priority="25">
      <formula>F96&gt;0</formula>
    </cfRule>
    <cfRule type="expression" dxfId="685" priority="26">
      <formula>F96&lt;0</formula>
    </cfRule>
  </conditionalFormatting>
  <conditionalFormatting sqref="F96:F110">
    <cfRule type="expression" dxfId="684" priority="27">
      <formula>F96&gt;0</formula>
    </cfRule>
    <cfRule type="expression" dxfId="683" priority="28">
      <formula>F96&lt;0</formula>
    </cfRule>
  </conditionalFormatting>
  <conditionalFormatting sqref="H89:H100">
    <cfRule type="expression" dxfId="682" priority="23">
      <formula>H89&gt;0</formula>
    </cfRule>
    <cfRule type="expression" dxfId="681" priority="24">
      <formula>H89&lt;0</formula>
    </cfRule>
  </conditionalFormatting>
  <conditionalFormatting sqref="H101">
    <cfRule type="expression" dxfId="680" priority="21">
      <formula>H101&gt;0</formula>
    </cfRule>
    <cfRule type="expression" dxfId="679" priority="22">
      <formula>H101&lt;0</formula>
    </cfRule>
  </conditionalFormatting>
  <conditionalFormatting sqref="F111:F116">
    <cfRule type="expression" dxfId="678" priority="19">
      <formula>F111&gt;0</formula>
    </cfRule>
    <cfRule type="expression" dxfId="677" priority="20">
      <formula>F111&lt;0</formula>
    </cfRule>
  </conditionalFormatting>
  <conditionalFormatting sqref="H103:H116">
    <cfRule type="expression" dxfId="676" priority="17">
      <formula>H103&gt;0</formula>
    </cfRule>
    <cfRule type="expression" dxfId="675" priority="18">
      <formula>H103&lt;0</formula>
    </cfRule>
  </conditionalFormatting>
  <conditionalFormatting sqref="H102">
    <cfRule type="expression" dxfId="674" priority="15">
      <formula>H102&gt;0</formula>
    </cfRule>
    <cfRule type="expression" dxfId="673" priority="16">
      <formula>H102&lt;0</formula>
    </cfRule>
  </conditionalFormatting>
  <conditionalFormatting sqref="M42">
    <cfRule type="expression" dxfId="672" priority="13">
      <formula>M42&gt;0</formula>
    </cfRule>
    <cfRule type="expression" dxfId="671" priority="14">
      <formula>M42&lt;0</formula>
    </cfRule>
  </conditionalFormatting>
  <conditionalFormatting sqref="Q7">
    <cfRule type="expression" dxfId="670" priority="9">
      <formula>Q7&gt;0</formula>
    </cfRule>
    <cfRule type="expression" dxfId="669" priority="10">
      <formula>Q7&lt;0</formula>
    </cfRule>
  </conditionalFormatting>
  <conditionalFormatting sqref="Q8">
    <cfRule type="expression" dxfId="668" priority="7">
      <formula>Q8&gt;0</formula>
    </cfRule>
    <cfRule type="expression" dxfId="667" priority="8">
      <formula>Q8&lt;0</formula>
    </cfRule>
  </conditionalFormatting>
  <conditionalFormatting sqref="F117:F130 H117:H130">
    <cfRule type="expression" dxfId="666" priority="1">
      <formula>F117&gt;0</formula>
    </cfRule>
    <cfRule type="expression" dxfId="66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44.4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44.4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1171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48.84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48.396000000000001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47.951999999999998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47.508000000000003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47.064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46.62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46.176000000000002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45.731999999999999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45.287999999999997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44.844000000000001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44.4</v>
      </c>
      <c r="W39" s="134"/>
    </row>
    <row r="40" spans="1:23" x14ac:dyDescent="0.25">
      <c r="O40" s="81">
        <v>0.99</v>
      </c>
      <c r="P40" s="81">
        <f t="shared" si="0"/>
        <v>43.955999999999996</v>
      </c>
      <c r="W40" s="134"/>
    </row>
    <row r="41" spans="1:23" x14ac:dyDescent="0.25">
      <c r="O41" s="81">
        <v>0.98</v>
      </c>
      <c r="P41" s="81">
        <f t="shared" si="0"/>
        <v>43.512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43.067999999999998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42.623999999999995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42.18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41.735999999999997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41.292000000000002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40.847999999999999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40.404000000000003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39.96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64" priority="84">
      <formula>F7&gt;0</formula>
    </cfRule>
    <cfRule type="expression" dxfId="663" priority="85">
      <formula>F7&lt;0</formula>
    </cfRule>
  </conditionalFormatting>
  <conditionalFormatting sqref="Q8">
    <cfRule type="expression" dxfId="662" priority="82">
      <formula>Q8&gt;0</formula>
    </cfRule>
    <cfRule type="expression" dxfId="661" priority="83">
      <formula>Q8&lt;0</formula>
    </cfRule>
  </conditionalFormatting>
  <conditionalFormatting sqref="F29:F36">
    <cfRule type="expression" dxfId="660" priority="62">
      <formula>F29&gt;0</formula>
    </cfRule>
    <cfRule type="expression" dxfId="659" priority="63">
      <formula>F29&lt;0</formula>
    </cfRule>
  </conditionalFormatting>
  <conditionalFormatting sqref="J32:J38">
    <cfRule type="expression" dxfId="658" priority="57">
      <formula>J32&gt;0</formula>
    </cfRule>
    <cfRule type="expression" dxfId="657" priority="58">
      <formula>J32&lt;0</formula>
    </cfRule>
  </conditionalFormatting>
  <conditionalFormatting sqref="M42">
    <cfRule type="expression" dxfId="656" priority="55">
      <formula>M42&gt;0</formula>
    </cfRule>
    <cfRule type="expression" dxfId="655" priority="56">
      <formula>M42&lt;0</formula>
    </cfRule>
  </conditionalFormatting>
  <conditionalFormatting sqref="F98:F134 H98:H134 H137:H142 F137:F142 F144:F153 H144:H153">
    <cfRule type="expression" dxfId="654" priority="53">
      <formula>F98&gt;0</formula>
    </cfRule>
    <cfRule type="expression" dxfId="653" priority="54">
      <formula>F98&lt;0</formula>
    </cfRule>
  </conditionalFormatting>
  <conditionalFormatting sqref="F90:F97">
    <cfRule type="expression" dxfId="652" priority="51">
      <formula>F90&gt;0</formula>
    </cfRule>
    <cfRule type="expression" dxfId="651" priority="52">
      <formula>F90&lt;0</formula>
    </cfRule>
  </conditionalFormatting>
  <conditionalFormatting sqref="H90:H97">
    <cfRule type="expression" dxfId="650" priority="49">
      <formula>H90&gt;0</formula>
    </cfRule>
    <cfRule type="expression" dxfId="649" priority="50">
      <formula>H90&lt;0</formula>
    </cfRule>
  </conditionalFormatting>
  <conditionalFormatting sqref="F135:F136 H135:H136">
    <cfRule type="expression" dxfId="648" priority="47">
      <formula>F135&gt;0</formula>
    </cfRule>
    <cfRule type="expression" dxfId="647" priority="48">
      <formula>F135&lt;0</formula>
    </cfRule>
  </conditionalFormatting>
  <conditionalFormatting sqref="H143 F143">
    <cfRule type="expression" dxfId="646" priority="45">
      <formula>F143&gt;0</formula>
    </cfRule>
    <cfRule type="expression" dxfId="645" priority="46">
      <formula>F143&lt;0</formula>
    </cfRule>
  </conditionalFormatting>
  <conditionalFormatting sqref="F154:F161">
    <cfRule type="expression" dxfId="644" priority="31">
      <formula>F154&gt;0</formula>
    </cfRule>
    <cfRule type="expression" dxfId="643" priority="32">
      <formula>F154&lt;0</formula>
    </cfRule>
  </conditionalFormatting>
  <conditionalFormatting sqref="H154:H161">
    <cfRule type="expression" dxfId="642" priority="29">
      <formula>H154&gt;0</formula>
    </cfRule>
    <cfRule type="expression" dxfId="641" priority="30">
      <formula>H154&lt;0</formula>
    </cfRule>
  </conditionalFormatting>
  <conditionalFormatting sqref="Q10">
    <cfRule type="expression" dxfId="640" priority="27">
      <formula>Q10&gt;0</formula>
    </cfRule>
    <cfRule type="expression" dxfId="639" priority="28">
      <formula>Q10&lt;0</formula>
    </cfRule>
  </conditionalFormatting>
  <conditionalFormatting sqref="F37:F38">
    <cfRule type="expression" dxfId="638" priority="25">
      <formula>F37&gt;0</formula>
    </cfRule>
    <cfRule type="expression" dxfId="637" priority="26">
      <formula>F37&lt;0</formula>
    </cfRule>
  </conditionalFormatting>
  <conditionalFormatting sqref="H37:H38">
    <cfRule type="expression" dxfId="636" priority="23">
      <formula>H37&gt;0</formula>
    </cfRule>
    <cfRule type="expression" dxfId="635" priority="24">
      <formula>H37&lt;0</formula>
    </cfRule>
  </conditionalFormatting>
  <conditionalFormatting sqref="F167">
    <cfRule type="expression" dxfId="634" priority="21">
      <formula>F167&gt;0</formula>
    </cfRule>
    <cfRule type="expression" dxfId="633" priority="22">
      <formula>F167&lt;0</formula>
    </cfRule>
  </conditionalFormatting>
  <conditionalFormatting sqref="F168:F179">
    <cfRule type="expression" dxfId="632" priority="19">
      <formula>F168&gt;0</formula>
    </cfRule>
    <cfRule type="expression" dxfId="631" priority="20">
      <formula>F168&lt;0</formula>
    </cfRule>
  </conditionalFormatting>
  <conditionalFormatting sqref="H167:H179">
    <cfRule type="expression" dxfId="630" priority="17">
      <formula>H167&gt;0</formula>
    </cfRule>
    <cfRule type="expression" dxfId="629" priority="18">
      <formula>H167&lt;0</formula>
    </cfRule>
  </conditionalFormatting>
  <conditionalFormatting sqref="J175:J197 J201">
    <cfRule type="expression" dxfId="628" priority="15">
      <formula>J175&gt;0</formula>
    </cfRule>
    <cfRule type="expression" dxfId="627" priority="16">
      <formula>J175&lt;0</formula>
    </cfRule>
  </conditionalFormatting>
  <conditionalFormatting sqref="F180:F197 F201">
    <cfRule type="expression" dxfId="626" priority="13">
      <formula>F180&gt;0</formula>
    </cfRule>
    <cfRule type="expression" dxfId="625" priority="14">
      <formula>F180&lt;0</formula>
    </cfRule>
  </conditionalFormatting>
  <conditionalFormatting sqref="H180:H197 H201">
    <cfRule type="expression" dxfId="624" priority="11">
      <formula>H180&gt;0</formula>
    </cfRule>
    <cfRule type="expression" dxfId="623" priority="12">
      <formula>H180&lt;0</formula>
    </cfRule>
  </conditionalFormatting>
  <conditionalFormatting sqref="I32:J35">
    <cfRule type="expression" dxfId="622" priority="9">
      <formula>I32&gt;0</formula>
    </cfRule>
    <cfRule type="expression" dxfId="621" priority="10">
      <formula>I32&lt;0</formula>
    </cfRule>
  </conditionalFormatting>
  <conditionalFormatting sqref="F198:F200">
    <cfRule type="expression" dxfId="620" priority="7">
      <formula>F198&gt;0</formula>
    </cfRule>
    <cfRule type="expression" dxfId="619" priority="8">
      <formula>F198&lt;0</formula>
    </cfRule>
  </conditionalFormatting>
  <conditionalFormatting sqref="H198:H200">
    <cfRule type="expression" dxfId="618" priority="5">
      <formula>H198&gt;0</formula>
    </cfRule>
    <cfRule type="expression" dxfId="617" priority="6">
      <formula>H198&lt;0</formula>
    </cfRule>
  </conditionalFormatting>
  <conditionalFormatting sqref="J198:J200">
    <cfRule type="expression" dxfId="616" priority="3">
      <formula>J198&gt;0</formula>
    </cfRule>
    <cfRule type="expression" dxfId="615" priority="4">
      <formula>J198&lt;0</formula>
    </cfRule>
  </conditionalFormatting>
  <conditionalFormatting sqref="F202:F211 H202:H211 J202:J211">
    <cfRule type="expression" dxfId="614" priority="1">
      <formula>F202&gt;0</formula>
    </cfRule>
    <cfRule type="expression" dxfId="61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69.61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69.61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13.259047619047619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76.571000000000012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75.874900000000011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75.17880000000001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74.482700000000008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73.786600000000007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73.090500000000006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72.394400000000005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71.698300000000003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71.002200000000002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70.306100000000001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69.61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68.913899999999998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68.217799999999997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67.521699999999996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66.825599999999994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66.129499999999993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65.433399999999992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64.737300000000005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64.041200000000003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63.345100000000002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62.649000000000001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12" priority="80">
      <formula>Q7&gt;0</formula>
    </cfRule>
    <cfRule type="expression" dxfId="611" priority="81">
      <formula>Q7&lt;0</formula>
    </cfRule>
  </conditionalFormatting>
  <conditionalFormatting sqref="Q8">
    <cfRule type="expression" dxfId="610" priority="78">
      <formula>Q8&gt;0</formula>
    </cfRule>
    <cfRule type="expression" dxfId="609" priority="79">
      <formula>Q8&lt;0</formula>
    </cfRule>
  </conditionalFormatting>
  <conditionalFormatting sqref="F29:F43">
    <cfRule type="expression" dxfId="608" priority="62">
      <formula>F29&gt;0</formula>
    </cfRule>
    <cfRule type="expression" dxfId="607" priority="63">
      <formula>F29&lt;0</formula>
    </cfRule>
  </conditionalFormatting>
  <conditionalFormatting sqref="H45 H47:H48 H50:H51 H53 H29:H43">
    <cfRule type="expression" dxfId="606" priority="60">
      <formula>H29&gt;0</formula>
    </cfRule>
    <cfRule type="expression" dxfId="605" priority="61">
      <formula>H29&lt;0</formula>
    </cfRule>
  </conditionalFormatting>
  <conditionalFormatting sqref="J35">
    <cfRule type="expression" dxfId="604" priority="56">
      <formula>J35&gt;0</formula>
    </cfRule>
    <cfRule type="expression" dxfId="603" priority="57">
      <formula>J35&lt;0</formula>
    </cfRule>
  </conditionalFormatting>
  <conditionalFormatting sqref="J36:J37">
    <cfRule type="expression" dxfId="602" priority="54">
      <formula>J36&gt;0</formula>
    </cfRule>
    <cfRule type="expression" dxfId="601" priority="55">
      <formula>J36&lt;0</formula>
    </cfRule>
  </conditionalFormatting>
  <conditionalFormatting sqref="J38:J45 J48 J51">
    <cfRule type="expression" dxfId="600" priority="52">
      <formula>J38&gt;0</formula>
    </cfRule>
    <cfRule type="expression" dxfId="599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98" priority="49">
      <formula>M59&gt;0</formula>
    </cfRule>
    <cfRule type="expression" dxfId="597" priority="50">
      <formula>M59&lt;0</formula>
    </cfRule>
  </conditionalFormatting>
  <conditionalFormatting sqref="Q10">
    <cfRule type="expression" dxfId="596" priority="47">
      <formula>Q10&gt;0</formula>
    </cfRule>
    <cfRule type="expression" dxfId="595" priority="48">
      <formula>Q10&lt;0</formula>
    </cfRule>
  </conditionalFormatting>
  <conditionalFormatting sqref="F84:F103">
    <cfRule type="expression" dxfId="594" priority="45">
      <formula>F84&gt;0</formula>
    </cfRule>
    <cfRule type="expression" dxfId="593" priority="46">
      <formula>F84&lt;0</formula>
    </cfRule>
  </conditionalFormatting>
  <conditionalFormatting sqref="H107 H84:H103">
    <cfRule type="expression" dxfId="592" priority="43">
      <formula>H84&gt;0</formula>
    </cfRule>
    <cfRule type="expression" dxfId="591" priority="44">
      <formula>H84&lt;0</formula>
    </cfRule>
  </conditionalFormatting>
  <conditionalFormatting sqref="J89">
    <cfRule type="expression" dxfId="590" priority="41">
      <formula>J89&gt;0</formula>
    </cfRule>
    <cfRule type="expression" dxfId="589" priority="42">
      <formula>J89&lt;0</formula>
    </cfRule>
  </conditionalFormatting>
  <conditionalFormatting sqref="J90:J95">
    <cfRule type="expression" dxfId="588" priority="39">
      <formula>J90&gt;0</formula>
    </cfRule>
    <cfRule type="expression" dxfId="587" priority="40">
      <formula>J90&lt;0</formula>
    </cfRule>
  </conditionalFormatting>
  <conditionalFormatting sqref="J96:J97">
    <cfRule type="expression" dxfId="586" priority="37">
      <formula>J96&gt;0</formula>
    </cfRule>
    <cfRule type="expression" dxfId="585" priority="38">
      <formula>J96&lt;0</formula>
    </cfRule>
  </conditionalFormatting>
  <conditionalFormatting sqref="J98:J104">
    <cfRule type="expression" dxfId="584" priority="35">
      <formula>J98&gt;0</formula>
    </cfRule>
    <cfRule type="expression" dxfId="583" priority="36">
      <formula>J98&lt;0</formula>
    </cfRule>
  </conditionalFormatting>
  <conditionalFormatting sqref="J25">
    <cfRule type="expression" dxfId="582" priority="31">
      <formula>J25&gt;0</formula>
    </cfRule>
    <cfRule type="expression" dxfId="581" priority="32">
      <formula>J25&lt;0</formula>
    </cfRule>
  </conditionalFormatting>
  <conditionalFormatting sqref="F105:F106">
    <cfRule type="expression" dxfId="580" priority="29">
      <formula>F105&gt;0</formula>
    </cfRule>
    <cfRule type="expression" dxfId="579" priority="30">
      <formula>F105&lt;0</formula>
    </cfRule>
  </conditionalFormatting>
  <conditionalFormatting sqref="H105:H106">
    <cfRule type="expression" dxfId="578" priority="27">
      <formula>H105&gt;0</formula>
    </cfRule>
    <cfRule type="expression" dxfId="577" priority="28">
      <formula>H105&lt;0</formula>
    </cfRule>
  </conditionalFormatting>
  <conditionalFormatting sqref="J105">
    <cfRule type="expression" dxfId="576" priority="25">
      <formula>J105&gt;0</formula>
    </cfRule>
    <cfRule type="expression" dxfId="575" priority="26">
      <formula>J105&lt;0</formula>
    </cfRule>
  </conditionalFormatting>
  <conditionalFormatting sqref="J106">
    <cfRule type="expression" dxfId="574" priority="23">
      <formula>J106&gt;0</formula>
    </cfRule>
    <cfRule type="expression" dxfId="573" priority="24">
      <formula>J106&lt;0</formula>
    </cfRule>
  </conditionalFormatting>
  <conditionalFormatting sqref="F24 F27:F28">
    <cfRule type="expression" dxfId="572" priority="21">
      <formula>F24&gt;0</formula>
    </cfRule>
    <cfRule type="expression" dxfId="571" priority="22">
      <formula>F24&lt;0</formula>
    </cfRule>
  </conditionalFormatting>
  <conditionalFormatting sqref="H24:H28">
    <cfRule type="expression" dxfId="570" priority="19">
      <formula>H24&gt;0</formula>
    </cfRule>
    <cfRule type="expression" dxfId="569" priority="20">
      <formula>H24&lt;0</formula>
    </cfRule>
  </conditionalFormatting>
  <conditionalFormatting sqref="J26:J34">
    <cfRule type="expression" dxfId="568" priority="17">
      <formula>J26&gt;0</formula>
    </cfRule>
    <cfRule type="expression" dxfId="567" priority="18">
      <formula>J26&lt;0</formula>
    </cfRule>
  </conditionalFormatting>
  <conditionalFormatting sqref="F113">
    <cfRule type="expression" dxfId="566" priority="15">
      <formula>F113&gt;0</formula>
    </cfRule>
    <cfRule type="expression" dxfId="565" priority="16">
      <formula>F113&lt;0</formula>
    </cfRule>
  </conditionalFormatting>
  <conditionalFormatting sqref="H113">
    <cfRule type="expression" dxfId="564" priority="13">
      <formula>H113&gt;0</formula>
    </cfRule>
    <cfRule type="expression" dxfId="563" priority="14">
      <formula>H113&lt;0</formula>
    </cfRule>
  </conditionalFormatting>
  <conditionalFormatting sqref="J109">
    <cfRule type="expression" dxfId="562" priority="11">
      <formula>J109&gt;0</formula>
    </cfRule>
    <cfRule type="expression" dxfId="561" priority="12">
      <formula>J109&lt;0</formula>
    </cfRule>
  </conditionalFormatting>
  <conditionalFormatting sqref="F108:F112">
    <cfRule type="expression" dxfId="560" priority="9">
      <formula>F108&gt;0</formula>
    </cfRule>
    <cfRule type="expression" dxfId="559" priority="10">
      <formula>F108&lt;0</formula>
    </cfRule>
  </conditionalFormatting>
  <conditionalFormatting sqref="H108:H112">
    <cfRule type="expression" dxfId="558" priority="7">
      <formula>H108&gt;0</formula>
    </cfRule>
    <cfRule type="expression" dxfId="557" priority="8">
      <formula>H108&lt;0</formula>
    </cfRule>
  </conditionalFormatting>
  <conditionalFormatting sqref="J110:J113">
    <cfRule type="expression" dxfId="556" priority="5">
      <formula>J110&gt;0</formula>
    </cfRule>
    <cfRule type="expression" dxfId="555" priority="6">
      <formula>J110&lt;0</formula>
    </cfRule>
  </conditionalFormatting>
  <conditionalFormatting sqref="F25:F26">
    <cfRule type="expression" dxfId="554" priority="3">
      <formula>F25&gt;0</formula>
    </cfRule>
    <cfRule type="expression" dxfId="553" priority="4">
      <formula>F25&lt;0</formula>
    </cfRule>
  </conditionalFormatting>
  <conditionalFormatting sqref="Q9">
    <cfRule type="expression" dxfId="552" priority="1">
      <formula>Q9&gt;0</formula>
    </cfRule>
    <cfRule type="expression" dxfId="551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20.729900000000001</v>
      </c>
      <c r="R4" s="180">
        <v>8.8000000000000005E-3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6218.97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-3334.4800000000009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-3409.5000000000009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-0.35410610408507298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4.4380339509597251E-2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/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10.36495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22.802890000000001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22.595591000000002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22.388292000000003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22.180993000000001</v>
      </c>
    </row>
    <row r="23" spans="1:21" x14ac:dyDescent="0.25">
      <c r="A23" s="885" t="s">
        <v>1219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21.973694000000002</v>
      </c>
      <c r="T23" s="1">
        <v>43128</v>
      </c>
      <c r="U23" t="s">
        <v>890</v>
      </c>
    </row>
    <row r="24" spans="1:21" x14ac:dyDescent="0.25">
      <c r="A24" s="885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21.766395000000003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21.559096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21.351797000000001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21.144498000000002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20.937199</v>
      </c>
      <c r="T28" s="694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20.729900000000001</v>
      </c>
    </row>
    <row r="30" spans="1:21" ht="15" customHeight="1" x14ac:dyDescent="0.25">
      <c r="A30" s="886" t="s">
        <v>1276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20.522601000000002</v>
      </c>
      <c r="T30" s="1">
        <v>43175</v>
      </c>
      <c r="U30" t="s">
        <v>1089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20.315301999999999</v>
      </c>
      <c r="T31" s="1">
        <v>43178</v>
      </c>
      <c r="U31" t="s">
        <v>935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20.108003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19.900704000000001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19.693404999999998</v>
      </c>
    </row>
    <row r="35" spans="1:21" x14ac:dyDescent="0.25">
      <c r="O35" s="81">
        <v>0.94</v>
      </c>
      <c r="P35" s="81">
        <f t="shared" si="3"/>
        <v>19.486105999999999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19.278807</v>
      </c>
    </row>
    <row r="37" spans="1:21" x14ac:dyDescent="0.25">
      <c r="O37" s="81">
        <v>0.92</v>
      </c>
      <c r="P37" s="81">
        <f t="shared" si="3"/>
        <v>19.071508000000001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18.864209000000002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18.65691</v>
      </c>
      <c r="U39" t="s">
        <v>1205</v>
      </c>
    </row>
    <row r="40" spans="1:21" x14ac:dyDescent="0.25">
      <c r="U40" t="s">
        <v>1216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1215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1220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1221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1225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1239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1311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1312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1140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1306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9" priority="95">
      <formula>F46&gt;0</formula>
    </cfRule>
    <cfRule type="expression" dxfId="538" priority="96">
      <formula>F46&lt;0</formula>
    </cfRule>
  </conditionalFormatting>
  <conditionalFormatting sqref="H46:H48">
    <cfRule type="expression" dxfId="537" priority="93">
      <formula>H46&gt;0</formula>
    </cfRule>
    <cfRule type="expression" dxfId="536" priority="94">
      <formula>H46&lt;0</formula>
    </cfRule>
  </conditionalFormatting>
  <conditionalFormatting sqref="H49">
    <cfRule type="expression" dxfId="535" priority="91">
      <formula>H49&gt;0</formula>
    </cfRule>
    <cfRule type="expression" dxfId="534" priority="92">
      <formula>H49&lt;0</formula>
    </cfRule>
  </conditionalFormatting>
  <conditionalFormatting sqref="H50">
    <cfRule type="expression" dxfId="533" priority="89">
      <formula>H50&gt;0</formula>
    </cfRule>
    <cfRule type="expression" dxfId="532" priority="90">
      <formula>H50&lt;0</formula>
    </cfRule>
  </conditionalFormatting>
  <conditionalFormatting sqref="F42:F45">
    <cfRule type="expression" dxfId="531" priority="85">
      <formula>F42&gt;0</formula>
    </cfRule>
    <cfRule type="expression" dxfId="530" priority="86">
      <formula>F42&lt;0</formula>
    </cfRule>
  </conditionalFormatting>
  <conditionalFormatting sqref="H42:H45">
    <cfRule type="expression" dxfId="529" priority="83">
      <formula>H42&gt;0</formula>
    </cfRule>
    <cfRule type="expression" dxfId="528" priority="84">
      <formula>H42&lt;0</formula>
    </cfRule>
  </conditionalFormatting>
  <conditionalFormatting sqref="F51:F52">
    <cfRule type="expression" dxfId="527" priority="79">
      <formula>F51&gt;0</formula>
    </cfRule>
    <cfRule type="expression" dxfId="526" priority="80">
      <formula>F51&lt;0</formula>
    </cfRule>
  </conditionalFormatting>
  <conditionalFormatting sqref="I46:L48">
    <cfRule type="expression" dxfId="525" priority="77">
      <formula>I46&gt;0</formula>
    </cfRule>
    <cfRule type="expression" dxfId="524" priority="78">
      <formula>I46&lt;0</formula>
    </cfRule>
  </conditionalFormatting>
  <conditionalFormatting sqref="I55:I60 I52:L53">
    <cfRule type="expression" dxfId="523" priority="71">
      <formula>I52&gt;0</formula>
    </cfRule>
    <cfRule type="expression" dxfId="522" priority="72">
      <formula>I52&lt;0</formula>
    </cfRule>
  </conditionalFormatting>
  <conditionalFormatting sqref="I42:L45">
    <cfRule type="expression" dxfId="521" priority="69">
      <formula>I42&gt;0</formula>
    </cfRule>
    <cfRule type="expression" dxfId="520" priority="70">
      <formula>I42&lt;0</formula>
    </cfRule>
  </conditionalFormatting>
  <conditionalFormatting sqref="F53:F64">
    <cfRule type="expression" dxfId="519" priority="67">
      <formula>F53&gt;0</formula>
    </cfRule>
    <cfRule type="expression" dxfId="518" priority="68">
      <formula>F53&lt;0</formula>
    </cfRule>
  </conditionalFormatting>
  <conditionalFormatting sqref="Q8">
    <cfRule type="expression" dxfId="517" priority="63">
      <formula>Q8&gt;0</formula>
    </cfRule>
    <cfRule type="expression" dxfId="516" priority="64">
      <formula>Q8&lt;0</formula>
    </cfRule>
  </conditionalFormatting>
  <conditionalFormatting sqref="Q7">
    <cfRule type="expression" dxfId="515" priority="65">
      <formula>Q7&gt;0</formula>
    </cfRule>
    <cfRule type="expression" dxfId="514" priority="66">
      <formula>Q7&lt;0</formula>
    </cfRule>
  </conditionalFormatting>
  <conditionalFormatting sqref="F142:F146">
    <cfRule type="expression" dxfId="513" priority="61">
      <formula>F142&gt;0</formula>
    </cfRule>
    <cfRule type="expression" dxfId="512" priority="62">
      <formula>F142&lt;0</formula>
    </cfRule>
  </conditionalFormatting>
  <conditionalFormatting sqref="H142:H144">
    <cfRule type="expression" dxfId="511" priority="59">
      <formula>H142&gt;0</formula>
    </cfRule>
    <cfRule type="expression" dxfId="510" priority="60">
      <formula>H142&lt;0</formula>
    </cfRule>
  </conditionalFormatting>
  <conditionalFormatting sqref="H145">
    <cfRule type="expression" dxfId="509" priority="57">
      <formula>H145&gt;0</formula>
    </cfRule>
    <cfRule type="expression" dxfId="508" priority="58">
      <formula>H145&lt;0</formula>
    </cfRule>
  </conditionalFormatting>
  <conditionalFormatting sqref="H146">
    <cfRule type="expression" dxfId="507" priority="55">
      <formula>H146&gt;0</formula>
    </cfRule>
    <cfRule type="expression" dxfId="506" priority="56">
      <formula>H146&lt;0</formula>
    </cfRule>
  </conditionalFormatting>
  <conditionalFormatting sqref="H147:H156">
    <cfRule type="expression" dxfId="505" priority="53">
      <formula>H147&gt;0</formula>
    </cfRule>
    <cfRule type="expression" dxfId="504" priority="54">
      <formula>H147&lt;0</formula>
    </cfRule>
  </conditionalFormatting>
  <conditionalFormatting sqref="F138:F141">
    <cfRule type="expression" dxfId="503" priority="51">
      <formula>F138&gt;0</formula>
    </cfRule>
    <cfRule type="expression" dxfId="502" priority="52">
      <formula>F138&lt;0</formula>
    </cfRule>
  </conditionalFormatting>
  <conditionalFormatting sqref="H138:H141">
    <cfRule type="expression" dxfId="501" priority="49">
      <formula>H138&gt;0</formula>
    </cfRule>
    <cfRule type="expression" dxfId="500" priority="50">
      <formula>H138&lt;0</formula>
    </cfRule>
  </conditionalFormatting>
  <conditionalFormatting sqref="F147:F148">
    <cfRule type="expression" dxfId="499" priority="47">
      <formula>F147&gt;0</formula>
    </cfRule>
    <cfRule type="expression" dxfId="498" priority="48">
      <formula>F147&lt;0</formula>
    </cfRule>
  </conditionalFormatting>
  <conditionalFormatting sqref="I142:I144">
    <cfRule type="expression" dxfId="497" priority="45">
      <formula>I142&gt;0</formula>
    </cfRule>
    <cfRule type="expression" dxfId="496" priority="46">
      <formula>I142&lt;0</formula>
    </cfRule>
  </conditionalFormatting>
  <conditionalFormatting sqref="I145">
    <cfRule type="expression" dxfId="495" priority="43">
      <formula>I145&gt;0</formula>
    </cfRule>
    <cfRule type="expression" dxfId="494" priority="44">
      <formula>I145&lt;0</formula>
    </cfRule>
  </conditionalFormatting>
  <conditionalFormatting sqref="I146">
    <cfRule type="expression" dxfId="493" priority="41">
      <formula>I146&gt;0</formula>
    </cfRule>
    <cfRule type="expression" dxfId="492" priority="42">
      <formula>I146&lt;0</formula>
    </cfRule>
  </conditionalFormatting>
  <conditionalFormatting sqref="I147:I156">
    <cfRule type="expression" dxfId="491" priority="39">
      <formula>I147&gt;0</formula>
    </cfRule>
    <cfRule type="expression" dxfId="490" priority="40">
      <formula>I147&lt;0</formula>
    </cfRule>
  </conditionalFormatting>
  <conditionalFormatting sqref="I138:I141">
    <cfRule type="expression" dxfId="489" priority="37">
      <formula>I138&gt;0</formula>
    </cfRule>
    <cfRule type="expression" dxfId="488" priority="38">
      <formula>I138&lt;0</formula>
    </cfRule>
  </conditionalFormatting>
  <conditionalFormatting sqref="F149">
    <cfRule type="expression" dxfId="487" priority="35">
      <formula>F149&gt;0</formula>
    </cfRule>
    <cfRule type="expression" dxfId="486" priority="36">
      <formula>F149&lt;0</formula>
    </cfRule>
  </conditionalFormatting>
  <conditionalFormatting sqref="F67:F69 H68:H69 H67:L67">
    <cfRule type="expression" dxfId="485" priority="33">
      <formula>F67&gt;0</formula>
    </cfRule>
    <cfRule type="expression" dxfId="484" priority="34">
      <formula>F67&lt;0</formula>
    </cfRule>
  </conditionalFormatting>
  <conditionalFormatting sqref="R4">
    <cfRule type="expression" dxfId="483" priority="31">
      <formula>R4&gt;0</formula>
    </cfRule>
    <cfRule type="expression" dxfId="482" priority="32">
      <formula>R4&lt;0</formula>
    </cfRule>
  </conditionalFormatting>
  <conditionalFormatting sqref="F73:F76 H73:K74 H75:J76">
    <cfRule type="expression" dxfId="481" priority="29">
      <formula>F73&gt;0</formula>
    </cfRule>
    <cfRule type="expression" dxfId="480" priority="30">
      <formula>F73&lt;0</formula>
    </cfRule>
  </conditionalFormatting>
  <conditionalFormatting sqref="H81:H85 F80:F85 H80:J80 J81:J85">
    <cfRule type="expression" dxfId="479" priority="25">
      <formula>F80&gt;0</formula>
    </cfRule>
    <cfRule type="expression" dxfId="478" priority="26">
      <formula>F80&lt;0</formula>
    </cfRule>
  </conditionalFormatting>
  <conditionalFormatting sqref="I93:J93">
    <cfRule type="expression" dxfId="477" priority="23">
      <formula>I93&gt;0</formula>
    </cfRule>
    <cfRule type="expression" dxfId="476" priority="24">
      <formula>I93&lt;0</formula>
    </cfRule>
  </conditionalFormatting>
  <conditionalFormatting sqref="H89:J90 J92:K92 J91 K75:K91 F89:F93 H91:H93 K93">
    <cfRule type="expression" dxfId="475" priority="21">
      <formula>F75&gt;0</formula>
    </cfRule>
    <cfRule type="expression" dxfId="474" priority="22">
      <formula>F75&lt;0</formula>
    </cfRule>
  </conditionalFormatting>
  <conditionalFormatting sqref="H87:J88 F86:F88 H86 J86">
    <cfRule type="expression" dxfId="473" priority="19">
      <formula>F86&gt;0</formula>
    </cfRule>
    <cfRule type="expression" dxfId="472" priority="20">
      <formula>F86&lt;0</formula>
    </cfRule>
  </conditionalFormatting>
  <conditionalFormatting sqref="H94:K98 F94:F98">
    <cfRule type="expression" dxfId="471" priority="15">
      <formula>F94&gt;0</formula>
    </cfRule>
    <cfRule type="expression" dxfId="470" priority="16">
      <formula>F94&lt;0</formula>
    </cfRule>
  </conditionalFormatting>
  <conditionalFormatting sqref="H107:K107 F107">
    <cfRule type="expression" dxfId="469" priority="13">
      <formula>F107&gt;0</formula>
    </cfRule>
    <cfRule type="expression" dxfId="468" priority="14">
      <formula>F107&lt;0</formula>
    </cfRule>
  </conditionalFormatting>
  <conditionalFormatting sqref="H102:K106 F102:F106">
    <cfRule type="expression" dxfId="467" priority="11">
      <formula>F102&gt;0</formula>
    </cfRule>
    <cfRule type="expression" dxfId="466" priority="12">
      <formula>F102&lt;0</formula>
    </cfRule>
  </conditionalFormatting>
  <conditionalFormatting sqref="H101:K101 F99:F101 H99:H100 J99:K100">
    <cfRule type="expression" dxfId="465" priority="9">
      <formula>F99&gt;0</formula>
    </cfRule>
    <cfRule type="expression" dxfId="464" priority="10">
      <formula>F99&lt;0</formula>
    </cfRule>
  </conditionalFormatting>
  <conditionalFormatting sqref="H108:K110 F108:F110">
    <cfRule type="expression" dxfId="463" priority="7">
      <formula>F108&gt;0</formula>
    </cfRule>
    <cfRule type="expression" dxfId="462" priority="8">
      <formula>F108&lt;0</formula>
    </cfRule>
  </conditionalFormatting>
  <conditionalFormatting sqref="H111:K113 F111:F113">
    <cfRule type="expression" dxfId="461" priority="5">
      <formula>F111&gt;0</formula>
    </cfRule>
    <cfRule type="expression" dxfId="460" priority="6">
      <formula>F111&lt;0</formula>
    </cfRule>
  </conditionalFormatting>
  <conditionalFormatting sqref="Q10">
    <cfRule type="expression" dxfId="459" priority="3">
      <formula>Q10&gt;0</formula>
    </cfRule>
    <cfRule type="expression" dxfId="458" priority="4">
      <formula>Q10&lt;0</formula>
    </cfRule>
  </conditionalFormatting>
  <conditionalFormatting sqref="F115:F116 H115:K116">
    <cfRule type="expression" dxfId="457" priority="1">
      <formula>F115&gt;0</formula>
    </cfRule>
    <cfRule type="expression" dxfId="456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5" priority="11">
      <formula>Q8&gt;0</formula>
    </cfRule>
    <cfRule type="expression" dxfId="454" priority="12">
      <formula>Q8&lt;0</formula>
    </cfRule>
  </conditionalFormatting>
  <conditionalFormatting sqref="Q7">
    <cfRule type="expression" dxfId="453" priority="13">
      <formula>Q7&gt;0</formula>
    </cfRule>
    <cfRule type="expression" dxfId="452" priority="14">
      <formula>Q7&lt;0</formula>
    </cfRule>
  </conditionalFormatting>
  <conditionalFormatting sqref="F22">
    <cfRule type="expression" dxfId="451" priority="9">
      <formula>F22&gt;0</formula>
    </cfRule>
    <cfRule type="expression" dxfId="450" priority="10">
      <formula>F22&lt;0</formula>
    </cfRule>
  </conditionalFormatting>
  <conditionalFormatting sqref="H22">
    <cfRule type="expression" dxfId="449" priority="7">
      <formula>H22&gt;0</formula>
    </cfRule>
    <cfRule type="expression" dxfId="448" priority="8">
      <formula>H22&lt;0</formula>
    </cfRule>
  </conditionalFormatting>
  <conditionalFormatting sqref="F59">
    <cfRule type="expression" dxfId="447" priority="5">
      <formula>F59&gt;0</formula>
    </cfRule>
    <cfRule type="expression" dxfId="446" priority="6">
      <formula>F59&lt;0</formula>
    </cfRule>
  </conditionalFormatting>
  <conditionalFormatting sqref="H59">
    <cfRule type="expression" dxfId="445" priority="3">
      <formula>H59&gt;0</formula>
    </cfRule>
    <cfRule type="expression" dxfId="444" priority="4">
      <formula>H59&lt;0</formula>
    </cfRule>
  </conditionalFormatting>
  <conditionalFormatting sqref="M30">
    <cfRule type="expression" dxfId="443" priority="1">
      <formula>M30&gt;0</formula>
    </cfRule>
    <cfRule type="expression" dxfId="44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83.45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83.45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91.795000000000016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90.96050000000001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90.126000000000005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89.291500000000013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88.457000000000008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87.622500000000002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86.788000000000011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85.953500000000005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85.119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84.284500000000008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83.45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82.615499999999997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81.781000000000006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80.9465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80.111999999999995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79.277500000000003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78.442999999999998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77.608500000000006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76.774000000000001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75.93950000000001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75.105000000000004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41" priority="19">
      <formula>F27&gt;0</formula>
    </cfRule>
    <cfRule type="expression" dxfId="440" priority="20">
      <formula>F27&lt;0</formula>
    </cfRule>
  </conditionalFormatting>
  <conditionalFormatting sqref="F37:F38">
    <cfRule type="expression" dxfId="439" priority="17">
      <formula>F37&gt;0</formula>
    </cfRule>
    <cfRule type="expression" dxfId="438" priority="18">
      <formula>F37&lt;0</formula>
    </cfRule>
  </conditionalFormatting>
  <conditionalFormatting sqref="H27:H32">
    <cfRule type="expression" dxfId="437" priority="15">
      <formula>H27&gt;0</formula>
    </cfRule>
    <cfRule type="expression" dxfId="436" priority="16">
      <formula>H27&lt;0</formula>
    </cfRule>
  </conditionalFormatting>
  <conditionalFormatting sqref="Q7">
    <cfRule type="expression" dxfId="435" priority="3">
      <formula>Q7&gt;0</formula>
    </cfRule>
    <cfRule type="expression" dxfId="434" priority="4">
      <formula>Q7&lt;0</formula>
    </cfRule>
  </conditionalFormatting>
  <conditionalFormatting sqref="Q8">
    <cfRule type="expression" dxfId="433" priority="1">
      <formula>Q8&gt;0</formula>
    </cfRule>
    <cfRule type="expression" dxfId="43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163.58000000000001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163.58000000000001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179.93800000000002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178.30220000000003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176.66640000000004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175.03060000000002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173.39480000000003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171.75900000000001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170.12320000000003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168.48740000000001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166.85160000000002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165.2158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163.58000000000001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161.94420000000002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160.30840000000001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158.67260000000002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157.0368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155.40100000000001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153.76519999999999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152.12940000000003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150.49360000000001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148.85780000000003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147.22200000000001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31" priority="25">
      <formula>F24&gt;0</formula>
    </cfRule>
    <cfRule type="expression" dxfId="430" priority="26">
      <formula>F24&lt;0</formula>
    </cfRule>
  </conditionalFormatting>
  <conditionalFormatting sqref="H21:H27">
    <cfRule type="expression" dxfId="429" priority="19">
      <formula>H21&gt;0</formula>
    </cfRule>
    <cfRule type="expression" dxfId="428" priority="20">
      <formula>H21&lt;0</formula>
    </cfRule>
  </conditionalFormatting>
  <conditionalFormatting sqref="F21:F23">
    <cfRule type="expression" dxfId="427" priority="5">
      <formula>F21&gt;0</formula>
    </cfRule>
    <cfRule type="expression" dxfId="426" priority="6">
      <formula>F21&lt;0</formula>
    </cfRule>
  </conditionalFormatting>
  <conditionalFormatting sqref="Q8">
    <cfRule type="expression" dxfId="425" priority="1">
      <formula>Q8&gt;0</formula>
    </cfRule>
    <cfRule type="expression" dxfId="424" priority="2">
      <formula>Q8&lt;0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250.57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250.57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275.62700000000001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273.12130000000002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270.61560000000003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268.10989999999998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265.60419999999999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263.0985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260.59280000000001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258.08710000000002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255.5814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253.07569999999998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250.57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248.0643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245.55859999999998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243.05289999999999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240.54719999999998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238.04149999999998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235.53579999999997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233.0301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230.52440000000001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228.0187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225.51300000000001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21" priority="11">
      <formula>F21&gt;0</formula>
    </cfRule>
    <cfRule type="expression" dxfId="420" priority="12">
      <formula>F21&lt;0</formula>
    </cfRule>
  </conditionalFormatting>
  <conditionalFormatting sqref="H21:H23">
    <cfRule type="expression" dxfId="419" priority="9">
      <formula>H21&gt;0</formula>
    </cfRule>
    <cfRule type="expression" dxfId="418" priority="10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80.069999999999993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80.069999999999993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88.076999999999998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87.276299999999992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86.4756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85.674899999999994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84.874200000000002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84.073499999999996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83.272799999999989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82.472099999999998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81.671399999999991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80.870699999999999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80.069999999999993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79.269299999999987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78.468599999999995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77.667899999999989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76.867199999999997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76.066499999999991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75.265799999999984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74.465099999999993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73.664400000000001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72.863699999999994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72.063000000000002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13" priority="15">
      <formula>F29&gt;0</formula>
    </cfRule>
    <cfRule type="expression" dxfId="412" priority="16">
      <formula>F29&lt;0</formula>
    </cfRule>
  </conditionalFormatting>
  <conditionalFormatting sqref="F34:F62">
    <cfRule type="expression" dxfId="411" priority="11">
      <formula>F34&gt;0</formula>
    </cfRule>
    <cfRule type="expression" dxfId="410" priority="12">
      <formula>F34&lt;0</formula>
    </cfRule>
  </conditionalFormatting>
  <conditionalFormatting sqref="F34:F62">
    <cfRule type="expression" dxfId="409" priority="13">
      <formula>F34&gt;0</formula>
    </cfRule>
    <cfRule type="expression" dxfId="408" priority="14">
      <formula>F34&lt;0</formula>
    </cfRule>
  </conditionalFormatting>
  <conditionalFormatting sqref="H29:H62">
    <cfRule type="expression" dxfId="407" priority="9">
      <formula>H29&gt;0</formula>
    </cfRule>
    <cfRule type="expression" dxfId="406" priority="10">
      <formula>H29&lt;0</formula>
    </cfRule>
  </conditionalFormatting>
  <conditionalFormatting sqref="F25:F28">
    <cfRule type="expression" dxfId="405" priority="7">
      <formula>F25&gt;0</formula>
    </cfRule>
    <cfRule type="expression" dxfId="404" priority="8">
      <formula>F25&lt;0</formula>
    </cfRule>
  </conditionalFormatting>
  <conditionalFormatting sqref="H25:H28">
    <cfRule type="expression" dxfId="403" priority="5">
      <formula>H25&gt;0</formula>
    </cfRule>
    <cfRule type="expression" dxfId="402" priority="6">
      <formula>H25&lt;0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1113</v>
      </c>
      <c r="U2" s="757" t="s">
        <v>1228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1227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48.17</v>
      </c>
      <c r="R4" s="422">
        <v>-5.1999999999999998E-3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4817</v>
      </c>
      <c r="T5" s="83">
        <v>43307</v>
      </c>
      <c r="U5" s="757" t="s">
        <v>1186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2080.0400000000009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1023.3000000000029</v>
      </c>
      <c r="T8" s="83">
        <v>43314</v>
      </c>
      <c r="U8" s="757" t="s">
        <v>1187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0.2697366686875618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3.9526676354577538E-2</v>
      </c>
      <c r="R11">
        <v>0.47599999999999998</v>
      </c>
      <c r="T11" s="83">
        <v>43318</v>
      </c>
      <c r="U11" s="757" t="s">
        <v>1188</v>
      </c>
    </row>
    <row r="12" spans="1:21" x14ac:dyDescent="0.25">
      <c r="H12" s="70"/>
      <c r="O12" s="11" t="s">
        <v>921</v>
      </c>
      <c r="Q12" s="1" t="s">
        <v>1362</v>
      </c>
      <c r="U12" s="757" t="s">
        <v>1206</v>
      </c>
    </row>
    <row r="13" spans="1:21" x14ac:dyDescent="0.25">
      <c r="H13" s="70"/>
      <c r="O13" s="11" t="s">
        <v>947</v>
      </c>
      <c r="Q13" s="2">
        <f>Q4/(4.85+4.95)*2</f>
        <v>9.8306122448979583</v>
      </c>
      <c r="U13" s="757" t="s">
        <v>1207</v>
      </c>
    </row>
    <row r="14" spans="1:21" x14ac:dyDescent="0.25">
      <c r="H14" s="70"/>
      <c r="O14" s="11" t="s">
        <v>1034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119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52.987000000000009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52.505300000000005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52.023600000000002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51.541900000000005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51.060200000000002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50.578500000000005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50.096800000000002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49.615100000000005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49.133400000000002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48.651700000000005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48.17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1286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47.688299999999998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47.206600000000002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46.724899999999998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46.243200000000002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45.761499999999998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45.279800000000002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44.798100000000005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44.316400000000002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43.834700000000005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43.353000000000002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7" priority="87">
      <formula>F29&gt;0</formula>
    </cfRule>
    <cfRule type="expression" dxfId="396" priority="88">
      <formula>F29&lt;0</formula>
    </cfRule>
  </conditionalFormatting>
  <conditionalFormatting sqref="F57:F64 F66">
    <cfRule type="expression" dxfId="395" priority="83">
      <formula>F57&gt;0</formula>
    </cfRule>
    <cfRule type="expression" dxfId="394" priority="84">
      <formula>F57&lt;0</formula>
    </cfRule>
  </conditionalFormatting>
  <conditionalFormatting sqref="F57:F64 F66">
    <cfRule type="expression" dxfId="393" priority="85">
      <formula>F57&gt;0</formula>
    </cfRule>
    <cfRule type="expression" dxfId="392" priority="86">
      <formula>F57&lt;0</formula>
    </cfRule>
  </conditionalFormatting>
  <conditionalFormatting sqref="H57:H64 H66">
    <cfRule type="expression" dxfId="391" priority="81">
      <formula>H57&gt;0</formula>
    </cfRule>
    <cfRule type="expression" dxfId="390" priority="82">
      <formula>H57&lt;0</formula>
    </cfRule>
  </conditionalFormatting>
  <conditionalFormatting sqref="Q7">
    <cfRule type="expression" dxfId="389" priority="63">
      <formula>Q7&gt;0</formula>
    </cfRule>
    <cfRule type="expression" dxfId="388" priority="64">
      <formula>Q7&lt;0</formula>
    </cfRule>
  </conditionalFormatting>
  <conditionalFormatting sqref="Q8">
    <cfRule type="expression" dxfId="387" priority="61">
      <formula>Q8&gt;0</formula>
    </cfRule>
    <cfRule type="expression" dxfId="386" priority="62">
      <formula>Q8&lt;0</formula>
    </cfRule>
  </conditionalFormatting>
  <conditionalFormatting sqref="F93:F97 H93:H97 H99:H124 F99:F124">
    <cfRule type="expression" dxfId="385" priority="33">
      <formula>F93&gt;0</formula>
    </cfRule>
    <cfRule type="expression" dxfId="384" priority="34">
      <formula>F93&lt;0</formula>
    </cfRule>
  </conditionalFormatting>
  <conditionalFormatting sqref="F125:F132 F134">
    <cfRule type="expression" dxfId="383" priority="31">
      <formula>F125&gt;0</formula>
    </cfRule>
    <cfRule type="expression" dxfId="382" priority="32">
      <formula>F125&lt;0</formula>
    </cfRule>
  </conditionalFormatting>
  <conditionalFormatting sqref="M67">
    <cfRule type="expression" dxfId="381" priority="43">
      <formula>M67&gt;0</formula>
    </cfRule>
    <cfRule type="expression" dxfId="380" priority="44">
      <formula>M67&lt;0</formula>
    </cfRule>
  </conditionalFormatting>
  <conditionalFormatting sqref="F65">
    <cfRule type="expression" dxfId="379" priority="39">
      <formula>F65&gt;0</formula>
    </cfRule>
    <cfRule type="expression" dxfId="378" priority="40">
      <formula>F65&lt;0</formula>
    </cfRule>
  </conditionalFormatting>
  <conditionalFormatting sqref="F65">
    <cfRule type="expression" dxfId="377" priority="41">
      <formula>F65&gt;0</formula>
    </cfRule>
    <cfRule type="expression" dxfId="376" priority="42">
      <formula>F65&lt;0</formula>
    </cfRule>
  </conditionalFormatting>
  <conditionalFormatting sqref="H65">
    <cfRule type="expression" dxfId="375" priority="37">
      <formula>H65&gt;0</formula>
    </cfRule>
    <cfRule type="expression" dxfId="374" priority="38">
      <formula>H65&lt;0</formula>
    </cfRule>
  </conditionalFormatting>
  <conditionalFormatting sqref="F125:F132 F134">
    <cfRule type="expression" dxfId="373" priority="29">
      <formula>F125&gt;0</formula>
    </cfRule>
    <cfRule type="expression" dxfId="372" priority="30">
      <formula>F125&lt;0</formula>
    </cfRule>
  </conditionalFormatting>
  <conditionalFormatting sqref="H125:H132 H134">
    <cfRule type="expression" dxfId="371" priority="27">
      <formula>H125&gt;0</formula>
    </cfRule>
    <cfRule type="expression" dxfId="370" priority="28">
      <formula>H125&lt;0</formula>
    </cfRule>
  </conditionalFormatting>
  <conditionalFormatting sqref="F92">
    <cfRule type="expression" dxfId="369" priority="25">
      <formula>F92&gt;0</formula>
    </cfRule>
    <cfRule type="expression" dxfId="368" priority="26">
      <formula>F92&lt;0</formula>
    </cfRule>
  </conditionalFormatting>
  <conditionalFormatting sqref="H92">
    <cfRule type="expression" dxfId="367" priority="23">
      <formula>H92&gt;0</formula>
    </cfRule>
    <cfRule type="expression" dxfId="366" priority="24">
      <formula>H92&lt;0</formula>
    </cfRule>
  </conditionalFormatting>
  <conditionalFormatting sqref="F133">
    <cfRule type="expression" dxfId="365" priority="19">
      <formula>F133&gt;0</formula>
    </cfRule>
    <cfRule type="expression" dxfId="364" priority="20">
      <formula>F133&lt;0</formula>
    </cfRule>
  </conditionalFormatting>
  <conditionalFormatting sqref="F133">
    <cfRule type="expression" dxfId="363" priority="21">
      <formula>F133&gt;0</formula>
    </cfRule>
    <cfRule type="expression" dxfId="362" priority="22">
      <formula>F133&lt;0</formula>
    </cfRule>
  </conditionalFormatting>
  <conditionalFormatting sqref="H133">
    <cfRule type="expression" dxfId="361" priority="17">
      <formula>H133&gt;0</formula>
    </cfRule>
    <cfRule type="expression" dxfId="360" priority="18">
      <formula>H133&lt;0</formula>
    </cfRule>
  </conditionalFormatting>
  <conditionalFormatting sqref="F98 H98">
    <cfRule type="expression" dxfId="359" priority="15">
      <formula>F98&gt;0</formula>
    </cfRule>
    <cfRule type="expression" dxfId="358" priority="16">
      <formula>F98&lt;0</formula>
    </cfRule>
  </conditionalFormatting>
  <conditionalFormatting sqref="J25:J66">
    <cfRule type="expression" dxfId="357" priority="13">
      <formula>J25&gt;0</formula>
    </cfRule>
    <cfRule type="expression" dxfId="356" priority="14">
      <formula>J25&lt;0</formula>
    </cfRule>
  </conditionalFormatting>
  <conditionalFormatting sqref="K40:K66">
    <cfRule type="expression" dxfId="355" priority="11">
      <formula>K40&gt;0</formula>
    </cfRule>
    <cfRule type="expression" dxfId="354" priority="12">
      <formula>K40&lt;0</formula>
    </cfRule>
  </conditionalFormatting>
  <conditionalFormatting sqref="L25">
    <cfRule type="expression" dxfId="353" priority="9">
      <formula>L25&gt;0</formula>
    </cfRule>
    <cfRule type="expression" dxfId="352" priority="10">
      <formula>L25&lt;0</formula>
    </cfRule>
  </conditionalFormatting>
  <conditionalFormatting sqref="F25:F28">
    <cfRule type="expression" dxfId="351" priority="7">
      <formula>F25&gt;0</formula>
    </cfRule>
    <cfRule type="expression" dxfId="350" priority="8">
      <formula>F25&lt;0</formula>
    </cfRule>
  </conditionalFormatting>
  <conditionalFormatting sqref="H25:H28">
    <cfRule type="expression" dxfId="349" priority="5">
      <formula>H25&gt;0</formula>
    </cfRule>
    <cfRule type="expression" dxfId="34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48.56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48.56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1177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2.5123558484349256E-2</v>
      </c>
      <c r="R11">
        <f>0.305</f>
        <v>0.30499999999999999</v>
      </c>
      <c r="T11" s="29">
        <v>43257</v>
      </c>
      <c r="U11" t="s">
        <v>1092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8.7891402714932116</v>
      </c>
      <c r="T13" s="29">
        <v>43288</v>
      </c>
      <c r="U13" t="s">
        <v>1141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1143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1142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1144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1145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1146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1165</v>
      </c>
    </row>
    <row r="23" spans="1:21" x14ac:dyDescent="0.25">
      <c r="T23" s="694">
        <v>43298</v>
      </c>
      <c r="U23" t="s">
        <v>1176</v>
      </c>
    </row>
    <row r="24" spans="1:21" x14ac:dyDescent="0.25">
      <c r="T24" s="709"/>
    </row>
    <row r="25" spans="1:21" x14ac:dyDescent="0.25">
      <c r="T25" s="694">
        <v>43307</v>
      </c>
      <c r="U25" t="s">
        <v>1172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53.416000000000004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52.930400000000006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52.444800000000008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51.959200000000003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51.473600000000005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50.988000000000007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50.502400000000002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50.016800000000003</v>
      </c>
      <c r="Q50" s="2"/>
    </row>
    <row r="51" spans="1:17" x14ac:dyDescent="0.25">
      <c r="A51" t="s">
        <v>1178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49.531200000000005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49.0456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48.56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48.074400000000004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47.588799999999999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47.103200000000001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46.617600000000003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46.131999999999998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45.6464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45.160800000000002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44.675200000000004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44.189600000000006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43.704000000000001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7" priority="65">
      <formula>F45&gt;0</formula>
    </cfRule>
    <cfRule type="expression" dxfId="346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5" priority="67">
      <formula>F44&gt;0</formula>
    </cfRule>
    <cfRule type="expression" dxfId="344" priority="68">
      <formula>F44&lt;0</formula>
    </cfRule>
  </conditionalFormatting>
  <conditionalFormatting sqref="F61:F91 F93:F102 F45:F59">
    <cfRule type="expression" dxfId="343" priority="63">
      <formula>F45&gt;0</formula>
    </cfRule>
    <cfRule type="expression" dxfId="342" priority="64">
      <formula>F45&lt;0</formula>
    </cfRule>
  </conditionalFormatting>
  <conditionalFormatting sqref="H61:H91 H93:H102 H43:H59">
    <cfRule type="expression" dxfId="341" priority="61">
      <formula>H43&gt;0</formula>
    </cfRule>
    <cfRule type="expression" dxfId="340" priority="62">
      <formula>H43&lt;0</formula>
    </cfRule>
  </conditionalFormatting>
  <conditionalFormatting sqref="F36:F43">
    <cfRule type="expression" dxfId="339" priority="59">
      <formula>F36&gt;0</formula>
    </cfRule>
    <cfRule type="expression" dxfId="338" priority="60">
      <formula>F36&lt;0</formula>
    </cfRule>
  </conditionalFormatting>
  <conditionalFormatting sqref="H36:H42">
    <cfRule type="expression" dxfId="337" priority="57">
      <formula>H36&gt;0</formula>
    </cfRule>
    <cfRule type="expression" dxfId="336" priority="58">
      <formula>H36&lt;0</formula>
    </cfRule>
  </conditionalFormatting>
  <conditionalFormatting sqref="Q7">
    <cfRule type="expression" dxfId="335" priority="51">
      <formula>Q7&gt;0</formula>
    </cfRule>
    <cfRule type="expression" dxfId="334" priority="52">
      <formula>Q7&lt;0</formula>
    </cfRule>
  </conditionalFormatting>
  <conditionalFormatting sqref="Q8">
    <cfRule type="expression" dxfId="333" priority="49">
      <formula>Q8&gt;0</formula>
    </cfRule>
    <cfRule type="expression" dxfId="332" priority="50">
      <formula>Q8&lt;0</formula>
    </cfRule>
  </conditionalFormatting>
  <conditionalFormatting sqref="Q10">
    <cfRule type="expression" dxfId="331" priority="47">
      <formula>Q10&gt;0</formula>
    </cfRule>
    <cfRule type="expression" dxfId="330" priority="48">
      <formula>Q10&lt;0</formula>
    </cfRule>
  </conditionalFormatting>
  <conditionalFormatting sqref="F60">
    <cfRule type="expression" dxfId="329" priority="45">
      <formula>F60&gt;0</formula>
    </cfRule>
    <cfRule type="expression" dxfId="328" priority="46">
      <formula>F60&lt;0</formula>
    </cfRule>
  </conditionalFormatting>
  <conditionalFormatting sqref="F60">
    <cfRule type="expression" dxfId="327" priority="43">
      <formula>F60&gt;0</formula>
    </cfRule>
    <cfRule type="expression" dxfId="326" priority="44">
      <formula>F60&lt;0</formula>
    </cfRule>
  </conditionalFormatting>
  <conditionalFormatting sqref="H60">
    <cfRule type="expression" dxfId="325" priority="41">
      <formula>H60&gt;0</formula>
    </cfRule>
    <cfRule type="expression" dxfId="324" priority="42">
      <formula>H60&lt;0</formula>
    </cfRule>
  </conditionalFormatting>
  <conditionalFormatting sqref="F92">
    <cfRule type="expression" dxfId="323" priority="39">
      <formula>F92&gt;0</formula>
    </cfRule>
    <cfRule type="expression" dxfId="322" priority="40">
      <formula>F92&lt;0</formula>
    </cfRule>
  </conditionalFormatting>
  <conditionalFormatting sqref="F92">
    <cfRule type="expression" dxfId="321" priority="37">
      <formula>F92&gt;0</formula>
    </cfRule>
    <cfRule type="expression" dxfId="320" priority="38">
      <formula>F92&lt;0</formula>
    </cfRule>
  </conditionalFormatting>
  <conditionalFormatting sqref="H92">
    <cfRule type="expression" dxfId="319" priority="35">
      <formula>H92&gt;0</formula>
    </cfRule>
    <cfRule type="expression" dxfId="318" priority="36">
      <formula>H92&lt;0</formula>
    </cfRule>
  </conditionalFormatting>
  <conditionalFormatting sqref="F169:F183 F185:F215 F217:F226">
    <cfRule type="expression" dxfId="317" priority="31">
      <formula>F169&gt;0</formula>
    </cfRule>
    <cfRule type="expression" dxfId="316" priority="32">
      <formula>F169&lt;0</formula>
    </cfRule>
  </conditionalFormatting>
  <conditionalFormatting sqref="F164:F168">
    <cfRule type="expression" dxfId="315" priority="33">
      <formula>F164&gt;0</formula>
    </cfRule>
    <cfRule type="expression" dxfId="314" priority="34">
      <formula>F164&lt;0</formula>
    </cfRule>
  </conditionalFormatting>
  <conditionalFormatting sqref="F169:F183 F185:F215 F217:F226">
    <cfRule type="expression" dxfId="313" priority="29">
      <formula>F169&gt;0</formula>
    </cfRule>
    <cfRule type="expression" dxfId="312" priority="30">
      <formula>F169&lt;0</formula>
    </cfRule>
  </conditionalFormatting>
  <conditionalFormatting sqref="H164:H183 H185:H215 H217:H226">
    <cfRule type="expression" dxfId="311" priority="27">
      <formula>H164&gt;0</formula>
    </cfRule>
    <cfRule type="expression" dxfId="310" priority="28">
      <formula>H164&lt;0</formula>
    </cfRule>
  </conditionalFormatting>
  <conditionalFormatting sqref="F160:F163">
    <cfRule type="expression" dxfId="309" priority="25">
      <formula>F160&gt;0</formula>
    </cfRule>
    <cfRule type="expression" dxfId="308" priority="26">
      <formula>F160&lt;0</formula>
    </cfRule>
  </conditionalFormatting>
  <conditionalFormatting sqref="H160:H163">
    <cfRule type="expression" dxfId="307" priority="23">
      <formula>H160&gt;0</formula>
    </cfRule>
    <cfRule type="expression" dxfId="306" priority="24">
      <formula>H160&lt;0</formula>
    </cfRule>
  </conditionalFormatting>
  <conditionalFormatting sqref="F184">
    <cfRule type="expression" dxfId="305" priority="21">
      <formula>F184&gt;0</formula>
    </cfRule>
    <cfRule type="expression" dxfId="304" priority="22">
      <formula>F184&lt;0</formula>
    </cfRule>
  </conditionalFormatting>
  <conditionalFormatting sqref="F184">
    <cfRule type="expression" dxfId="303" priority="19">
      <formula>F184&gt;0</formula>
    </cfRule>
    <cfRule type="expression" dxfId="302" priority="20">
      <formula>F184&lt;0</formula>
    </cfRule>
  </conditionalFormatting>
  <conditionalFormatting sqref="H184">
    <cfRule type="expression" dxfId="301" priority="17">
      <formula>H184&gt;0</formula>
    </cfRule>
    <cfRule type="expression" dxfId="300" priority="18">
      <formula>H184&lt;0</formula>
    </cfRule>
  </conditionalFormatting>
  <conditionalFormatting sqref="F216">
    <cfRule type="expression" dxfId="299" priority="15">
      <formula>F216&gt;0</formula>
    </cfRule>
    <cfRule type="expression" dxfId="298" priority="16">
      <formula>F216&lt;0</formula>
    </cfRule>
  </conditionalFormatting>
  <conditionalFormatting sqref="F216">
    <cfRule type="expression" dxfId="297" priority="13">
      <formula>F216&gt;0</formula>
    </cfRule>
    <cfRule type="expression" dxfId="296" priority="14">
      <formula>F216&lt;0</formula>
    </cfRule>
  </conditionalFormatting>
  <conditionalFormatting sqref="H216">
    <cfRule type="expression" dxfId="295" priority="11">
      <formula>H216&gt;0</formula>
    </cfRule>
    <cfRule type="expression" dxfId="294" priority="12">
      <formula>H216&lt;0</formula>
    </cfRule>
  </conditionalFormatting>
  <conditionalFormatting sqref="J38:J39">
    <cfRule type="expression" dxfId="293" priority="9">
      <formula>J38&gt;0</formula>
    </cfRule>
    <cfRule type="expression" dxfId="292" priority="10">
      <formula>J38&lt;0</formula>
    </cfRule>
  </conditionalFormatting>
  <conditionalFormatting sqref="J41:J54">
    <cfRule type="expression" dxfId="291" priority="7">
      <formula>J41&gt;0</formula>
    </cfRule>
    <cfRule type="expression" dxfId="290" priority="8">
      <formula>J41&lt;0</formula>
    </cfRule>
  </conditionalFormatting>
  <conditionalFormatting sqref="J55">
    <cfRule type="expression" dxfId="289" priority="3">
      <formula>J55&gt;0</formula>
    </cfRule>
    <cfRule type="expression" dxfId="288" priority="4">
      <formula>J55&lt;0</formula>
    </cfRule>
  </conditionalFormatting>
  <conditionalFormatting sqref="J56">
    <cfRule type="expression" dxfId="287" priority="1">
      <formula>J56&gt;0</formula>
    </cfRule>
    <cfRule type="expression" dxfId="286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18.759899999999998</v>
      </c>
      <c r="R4" s="424">
        <v>5.8999999999999999E-3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7503.9599999999991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1065.5399999999972</v>
      </c>
      <c r="R7">
        <v>400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780.56999999999243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0.11609768286533902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/>
      <c r="T12" s="1">
        <v>43223</v>
      </c>
      <c r="U12" t="s">
        <v>1021</v>
      </c>
    </row>
    <row r="13" spans="1:29" x14ac:dyDescent="0.25">
      <c r="B13" s="72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7.6571020408163255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20.63589</v>
      </c>
      <c r="T17" s="1">
        <v>43235</v>
      </c>
      <c r="U17" t="s">
        <v>1052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20.448291000000001</v>
      </c>
      <c r="U18" t="s">
        <v>1053</v>
      </c>
    </row>
    <row r="19" spans="1:21" x14ac:dyDescent="0.25">
      <c r="O19" s="81">
        <v>1.08</v>
      </c>
      <c r="P19" s="81">
        <f t="shared" si="2"/>
        <v>20.260691999999999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20.073093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19.885493999999998</v>
      </c>
      <c r="T21" s="694">
        <v>43314</v>
      </c>
      <c r="U21" t="s">
        <v>1198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19.697894999999999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19.510296</v>
      </c>
      <c r="T23" s="1">
        <v>43358</v>
      </c>
      <c r="U23" t="s">
        <v>1269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19.322696999999998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19.135097999999999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18.947498999999997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18.759899999999998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18.572301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18.384701999999997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18.197102999999998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18.009503999999996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17.821904999999997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17.634305999999999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17.446707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17.259107999999998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17.071508999999999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16.88391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6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1250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5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5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0"/>
      <c r="C57" s="10"/>
      <c r="D57" s="39"/>
      <c r="E57" s="39"/>
      <c r="F57" s="39"/>
      <c r="G57" s="39"/>
      <c r="H57" s="180"/>
      <c r="I57" s="180"/>
      <c r="J57" s="180"/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4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5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4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5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4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5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4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5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4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5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4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5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4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5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4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5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4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5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6">C91*(E91-D91)</f>
        <v>-53.688000000000216</v>
      </c>
      <c r="G91" s="682">
        <f t="shared" ref="G91:G110" si="17">D91*C91</f>
        <v>2532.8879999999999</v>
      </c>
      <c r="H91" s="683">
        <f t="shared" ref="H91:H110" si="18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6"/>
        <v>-150.49599999999998</v>
      </c>
      <c r="G92" s="682">
        <f t="shared" si="17"/>
        <v>4907.2960000000003</v>
      </c>
      <c r="H92" s="684">
        <f t="shared" si="18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6"/>
        <v>31.056000000000097</v>
      </c>
      <c r="G93" s="682">
        <f t="shared" si="17"/>
        <v>2403.3440000000001</v>
      </c>
      <c r="H93" s="684">
        <f t="shared" si="18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6"/>
        <v>300.49599999999998</v>
      </c>
      <c r="G94" s="682">
        <f t="shared" si="17"/>
        <v>2357.1039999999998</v>
      </c>
      <c r="H94" s="684">
        <f t="shared" si="18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6"/>
        <v>-990.89999999999986</v>
      </c>
      <c r="G95" s="682">
        <f t="shared" si="17"/>
        <v>4085.1</v>
      </c>
      <c r="H95" s="684">
        <f t="shared" si="18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6"/>
        <v>-1311.3</v>
      </c>
      <c r="G96" s="682">
        <f t="shared" si="17"/>
        <v>4085.1</v>
      </c>
      <c r="H96" s="684">
        <f t="shared" si="18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6"/>
        <v>-749.14400000000001</v>
      </c>
      <c r="G97" s="682">
        <f t="shared" si="17"/>
        <v>2229.1440000000002</v>
      </c>
      <c r="H97" s="684">
        <f t="shared" si="18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6"/>
        <v>-925.93800000000033</v>
      </c>
      <c r="G98" s="682">
        <f t="shared" si="17"/>
        <v>3984.1379999999999</v>
      </c>
      <c r="H98" s="684">
        <f t="shared" si="18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6"/>
        <v>-642.77000000000021</v>
      </c>
      <c r="G99" s="682">
        <f t="shared" si="17"/>
        <v>2489.77</v>
      </c>
      <c r="H99" s="684">
        <f t="shared" si="18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6"/>
        <v>-538.16399999999976</v>
      </c>
      <c r="G100" s="682">
        <f t="shared" si="17"/>
        <v>3925.7639999999997</v>
      </c>
      <c r="H100" s="684">
        <f t="shared" si="18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6"/>
        <v>-1031.4000000000001</v>
      </c>
      <c r="G101" s="682">
        <f t="shared" si="17"/>
        <v>3925.7999999999997</v>
      </c>
      <c r="H101" s="684">
        <f t="shared" si="18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6"/>
        <v>-1115.3799999999999</v>
      </c>
      <c r="G102" s="682">
        <f t="shared" si="17"/>
        <v>5505.78</v>
      </c>
      <c r="H102" s="684">
        <f t="shared" si="18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6"/>
        <v>-1434.58</v>
      </c>
      <c r="G103" s="682">
        <f t="shared" si="17"/>
        <v>5505.78</v>
      </c>
      <c r="H103" s="684">
        <f t="shared" si="18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6"/>
        <v>-2289.6000000000008</v>
      </c>
      <c r="G104" s="682">
        <f t="shared" si="17"/>
        <v>7761.6</v>
      </c>
      <c r="H104" s="684">
        <f t="shared" si="18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6"/>
        <v>-1871.0440000000003</v>
      </c>
      <c r="G105" s="682">
        <f t="shared" si="17"/>
        <v>5345.8440000000001</v>
      </c>
      <c r="H105" s="684">
        <f t="shared" si="18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6"/>
        <v>-1072.2600000000004</v>
      </c>
      <c r="G106" s="682">
        <f t="shared" si="17"/>
        <v>4124.26</v>
      </c>
      <c r="H106" s="684">
        <f t="shared" si="18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6"/>
        <v>-912.00000000000045</v>
      </c>
      <c r="G107" s="682">
        <f t="shared" si="17"/>
        <v>4124</v>
      </c>
      <c r="H107" s="684">
        <f t="shared" si="18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6"/>
        <v>-964</v>
      </c>
      <c r="G108" s="682">
        <f t="shared" si="17"/>
        <v>4104</v>
      </c>
      <c r="H108" s="684">
        <f t="shared" si="18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6"/>
        <v>-260.04000000000008</v>
      </c>
      <c r="G109" s="682">
        <f t="shared" si="17"/>
        <v>4104.04</v>
      </c>
      <c r="H109" s="684">
        <f t="shared" si="18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6"/>
        <v>200.9999999999998</v>
      </c>
      <c r="G110" s="682">
        <f t="shared" si="17"/>
        <v>1973</v>
      </c>
      <c r="H110" s="684">
        <f t="shared" si="18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">
    <cfRule type="expression" dxfId="285" priority="127">
      <formula>F27&gt;0</formula>
    </cfRule>
    <cfRule type="expression" dxfId="284" priority="128">
      <formula>F27&lt;0</formula>
    </cfRule>
  </conditionalFormatting>
  <conditionalFormatting sqref="H27:H29">
    <cfRule type="expression" dxfId="283" priority="125">
      <formula>H27&gt;0</formula>
    </cfRule>
    <cfRule type="expression" dxfId="282" priority="126">
      <formula>H27&lt;0</formula>
    </cfRule>
  </conditionalFormatting>
  <conditionalFormatting sqref="H30">
    <cfRule type="expression" dxfId="281" priority="121">
      <formula>H30&gt;0</formula>
    </cfRule>
    <cfRule type="expression" dxfId="280" priority="122">
      <formula>H30&lt;0</formula>
    </cfRule>
  </conditionalFormatting>
  <conditionalFormatting sqref="H31:H35">
    <cfRule type="expression" dxfId="279" priority="119">
      <formula>H31&gt;0</formula>
    </cfRule>
    <cfRule type="expression" dxfId="278" priority="120">
      <formula>H31&lt;0</formula>
    </cfRule>
  </conditionalFormatting>
  <conditionalFormatting sqref="F31">
    <cfRule type="expression" dxfId="277" priority="113">
      <formula>F31&gt;0</formula>
    </cfRule>
    <cfRule type="expression" dxfId="276" priority="114">
      <formula>F31&lt;0</formula>
    </cfRule>
  </conditionalFormatting>
  <conditionalFormatting sqref="I25:I29">
    <cfRule type="expression" dxfId="275" priority="111">
      <formula>I25&gt;0</formula>
    </cfRule>
    <cfRule type="expression" dxfId="274" priority="112">
      <formula>I25&lt;0</formula>
    </cfRule>
  </conditionalFormatting>
  <conditionalFormatting sqref="I30:I33 I35 I38 K38 J21:J39 I40:K41 J42:K42">
    <cfRule type="expression" dxfId="273" priority="105">
      <formula>I21&gt;0</formula>
    </cfRule>
    <cfRule type="expression" dxfId="272" priority="106">
      <formula>I21&lt;0</formula>
    </cfRule>
  </conditionalFormatting>
  <conditionalFormatting sqref="I21:I24 K21:K24">
    <cfRule type="expression" dxfId="271" priority="103">
      <formula>I21&gt;0</formula>
    </cfRule>
    <cfRule type="expression" dxfId="270" priority="104">
      <formula>I21&lt;0</formula>
    </cfRule>
  </conditionalFormatting>
  <conditionalFormatting sqref="F32:F35">
    <cfRule type="expression" dxfId="269" priority="101">
      <formula>F32&gt;0</formula>
    </cfRule>
    <cfRule type="expression" dxfId="268" priority="102">
      <formula>F32&lt;0</formula>
    </cfRule>
  </conditionalFormatting>
  <conditionalFormatting sqref="Q8">
    <cfRule type="expression" dxfId="267" priority="97">
      <formula>Q8&gt;0</formula>
    </cfRule>
    <cfRule type="expression" dxfId="266" priority="98">
      <formula>Q8&lt;0</formula>
    </cfRule>
  </conditionalFormatting>
  <conditionalFormatting sqref="Q7">
    <cfRule type="expression" dxfId="265" priority="99">
      <formula>Q7&gt;0</formula>
    </cfRule>
    <cfRule type="expression" dxfId="264" priority="100">
      <formula>Q7&lt;0</formula>
    </cfRule>
  </conditionalFormatting>
  <conditionalFormatting sqref="F86">
    <cfRule type="expression" dxfId="263" priority="85">
      <formula>F86&gt;0</formula>
    </cfRule>
    <cfRule type="expression" dxfId="262" priority="86">
      <formula>F86&lt;0</formula>
    </cfRule>
  </conditionalFormatting>
  <conditionalFormatting sqref="H86">
    <cfRule type="expression" dxfId="261" priority="83">
      <formula>H86&gt;0</formula>
    </cfRule>
    <cfRule type="expression" dxfId="260" priority="84">
      <formula>H86&lt;0</formula>
    </cfRule>
  </conditionalFormatting>
  <conditionalFormatting sqref="I86">
    <cfRule type="expression" dxfId="259" priority="71">
      <formula>I86&gt;0</formula>
    </cfRule>
    <cfRule type="expression" dxfId="258" priority="72">
      <formula>I86&lt;0</formula>
    </cfRule>
  </conditionalFormatting>
  <conditionalFormatting sqref="F25:F26">
    <cfRule type="expression" dxfId="257" priority="67">
      <formula>F25&gt;0</formula>
    </cfRule>
    <cfRule type="expression" dxfId="256" priority="68">
      <formula>F25&lt;0</formula>
    </cfRule>
  </conditionalFormatting>
  <conditionalFormatting sqref="H25:H26">
    <cfRule type="expression" dxfId="255" priority="65">
      <formula>H25&gt;0</formula>
    </cfRule>
    <cfRule type="expression" dxfId="254" priority="66">
      <formula>H25&lt;0</formula>
    </cfRule>
  </conditionalFormatting>
  <conditionalFormatting sqref="F92:F96">
    <cfRule type="expression" dxfId="253" priority="63">
      <formula>F92&gt;0</formula>
    </cfRule>
    <cfRule type="expression" dxfId="252" priority="64">
      <formula>F92&lt;0</formula>
    </cfRule>
  </conditionalFormatting>
  <conditionalFormatting sqref="H92:H94">
    <cfRule type="expression" dxfId="251" priority="61">
      <formula>H92&gt;0</formula>
    </cfRule>
    <cfRule type="expression" dxfId="250" priority="62">
      <formula>H92&lt;0</formula>
    </cfRule>
  </conditionalFormatting>
  <conditionalFormatting sqref="H95:H96">
    <cfRule type="expression" dxfId="249" priority="59">
      <formula>H95&gt;0</formula>
    </cfRule>
    <cfRule type="expression" dxfId="248" priority="60">
      <formula>H95&lt;0</formula>
    </cfRule>
  </conditionalFormatting>
  <conditionalFormatting sqref="H97:H122">
    <cfRule type="expression" dxfId="247" priority="57">
      <formula>H97&gt;0</formula>
    </cfRule>
    <cfRule type="expression" dxfId="246" priority="58">
      <formula>H97&lt;0</formula>
    </cfRule>
  </conditionalFormatting>
  <conditionalFormatting sqref="F87:F90">
    <cfRule type="expression" dxfId="245" priority="55">
      <formula>F87&gt;0</formula>
    </cfRule>
    <cfRule type="expression" dxfId="244" priority="56">
      <formula>F87&lt;0</formula>
    </cfRule>
  </conditionalFormatting>
  <conditionalFormatting sqref="H87:H90">
    <cfRule type="expression" dxfId="243" priority="53">
      <formula>H87&gt;0</formula>
    </cfRule>
    <cfRule type="expression" dxfId="242" priority="54">
      <formula>H87&lt;0</formula>
    </cfRule>
  </conditionalFormatting>
  <conditionalFormatting sqref="F97">
    <cfRule type="expression" dxfId="241" priority="51">
      <formula>F97&gt;0</formula>
    </cfRule>
    <cfRule type="expression" dxfId="240" priority="52">
      <formula>F97&lt;0</formula>
    </cfRule>
  </conditionalFormatting>
  <conditionalFormatting sqref="I91:I93">
    <cfRule type="expression" dxfId="239" priority="49">
      <formula>I91&gt;0</formula>
    </cfRule>
    <cfRule type="expression" dxfId="238" priority="50">
      <formula>I91&lt;0</formula>
    </cfRule>
  </conditionalFormatting>
  <conditionalFormatting sqref="I94">
    <cfRule type="expression" dxfId="237" priority="47">
      <formula>I94&gt;0</formula>
    </cfRule>
    <cfRule type="expression" dxfId="236" priority="48">
      <formula>I94&lt;0</formula>
    </cfRule>
  </conditionalFormatting>
  <conditionalFormatting sqref="I95">
    <cfRule type="expression" dxfId="235" priority="45">
      <formula>I95&gt;0</formula>
    </cfRule>
    <cfRule type="expression" dxfId="234" priority="46">
      <formula>I95&lt;0</formula>
    </cfRule>
  </conditionalFormatting>
  <conditionalFormatting sqref="I96:I99 I101 I104 I106:I122">
    <cfRule type="expression" dxfId="233" priority="43">
      <formula>I96&gt;0</formula>
    </cfRule>
    <cfRule type="expression" dxfId="232" priority="44">
      <formula>I96&lt;0</formula>
    </cfRule>
  </conditionalFormatting>
  <conditionalFormatting sqref="I87:I90">
    <cfRule type="expression" dxfId="231" priority="41">
      <formula>I87&gt;0</formula>
    </cfRule>
    <cfRule type="expression" dxfId="230" priority="42">
      <formula>I87&lt;0</formula>
    </cfRule>
  </conditionalFormatting>
  <conditionalFormatting sqref="F98:F122">
    <cfRule type="expression" dxfId="229" priority="39">
      <formula>F98&gt;0</formula>
    </cfRule>
    <cfRule type="expression" dxfId="228" priority="40">
      <formula>F98&lt;0</formula>
    </cfRule>
  </conditionalFormatting>
  <conditionalFormatting sqref="F91">
    <cfRule type="expression" dxfId="227" priority="37">
      <formula>F91&gt;0</formula>
    </cfRule>
    <cfRule type="expression" dxfId="226" priority="38">
      <formula>F91&lt;0</formula>
    </cfRule>
  </conditionalFormatting>
  <conditionalFormatting sqref="H91">
    <cfRule type="expression" dxfId="225" priority="35">
      <formula>H91&gt;0</formula>
    </cfRule>
    <cfRule type="expression" dxfId="224" priority="36">
      <formula>H91&lt;0</formula>
    </cfRule>
  </conditionalFormatting>
  <conditionalFormatting sqref="F21:F24">
    <cfRule type="expression" dxfId="223" priority="33">
      <formula>F21&gt;0</formula>
    </cfRule>
    <cfRule type="expression" dxfId="222" priority="34">
      <formula>F21&lt;0</formula>
    </cfRule>
  </conditionalFormatting>
  <conditionalFormatting sqref="H21:H24">
    <cfRule type="expression" dxfId="221" priority="31">
      <formula>H21&gt;0</formula>
    </cfRule>
    <cfRule type="expression" dxfId="220" priority="32">
      <formula>H21&lt;0</formula>
    </cfRule>
  </conditionalFormatting>
  <conditionalFormatting sqref="K25:K27 K30:K37">
    <cfRule type="expression" dxfId="219" priority="29">
      <formula>K25&gt;0</formula>
    </cfRule>
    <cfRule type="expression" dxfId="218" priority="30">
      <formula>K25&lt;0</formula>
    </cfRule>
  </conditionalFormatting>
  <conditionalFormatting sqref="H37">
    <cfRule type="expression" dxfId="217" priority="27">
      <formula>H37&gt;0</formula>
    </cfRule>
    <cfRule type="expression" dxfId="216" priority="28">
      <formula>H37&lt;0</formula>
    </cfRule>
  </conditionalFormatting>
  <conditionalFormatting sqref="F37">
    <cfRule type="expression" dxfId="215" priority="25">
      <formula>F37&gt;0</formula>
    </cfRule>
    <cfRule type="expression" dxfId="214" priority="26">
      <formula>F37&lt;0</formula>
    </cfRule>
  </conditionalFormatting>
  <conditionalFormatting sqref="H36">
    <cfRule type="expression" dxfId="213" priority="21">
      <formula>H36&gt;0</formula>
    </cfRule>
    <cfRule type="expression" dxfId="212" priority="22">
      <formula>H36&lt;0</formula>
    </cfRule>
  </conditionalFormatting>
  <conditionalFormatting sqref="F36">
    <cfRule type="expression" dxfId="211" priority="19">
      <formula>F36&gt;0</formula>
    </cfRule>
    <cfRule type="expression" dxfId="210" priority="20">
      <formula>F36&lt;0</formula>
    </cfRule>
  </conditionalFormatting>
  <conditionalFormatting sqref="L38 L51">
    <cfRule type="expression" dxfId="209" priority="15">
      <formula>L38&gt;0</formula>
    </cfRule>
    <cfRule type="expression" dxfId="208" priority="16">
      <formula>L38&lt;0</formula>
    </cfRule>
  </conditionalFormatting>
  <conditionalFormatting sqref="L21:L24">
    <cfRule type="expression" dxfId="207" priority="13">
      <formula>L21&gt;0</formula>
    </cfRule>
    <cfRule type="expression" dxfId="206" priority="14">
      <formula>L21&lt;0</formula>
    </cfRule>
  </conditionalFormatting>
  <conditionalFormatting sqref="L25:L27 L30:L37">
    <cfRule type="expression" dxfId="205" priority="11">
      <formula>L25&gt;0</formula>
    </cfRule>
    <cfRule type="expression" dxfId="204" priority="12">
      <formula>L25&lt;0</formula>
    </cfRule>
  </conditionalFormatting>
  <conditionalFormatting sqref="F54:F55 H54:I55 K54:K55">
    <cfRule type="expression" dxfId="203" priority="9">
      <formula>F54&gt;0</formula>
    </cfRule>
    <cfRule type="expression" dxfId="202" priority="10">
      <formula>F54&lt;0</formula>
    </cfRule>
  </conditionalFormatting>
  <conditionalFormatting sqref="J54">
    <cfRule type="expression" dxfId="201" priority="7">
      <formula>J54&gt;0</formula>
    </cfRule>
    <cfRule type="expression" dxfId="200" priority="8">
      <formula>J54&lt;0</formula>
    </cfRule>
  </conditionalFormatting>
  <conditionalFormatting sqref="H57:K57 F56:F57 H56:I56 K56">
    <cfRule type="expression" dxfId="199" priority="5">
      <formula>F56&gt;0</formula>
    </cfRule>
    <cfRule type="expression" dxfId="198" priority="6">
      <formula>F56&lt;0</formula>
    </cfRule>
  </conditionalFormatting>
  <conditionalFormatting sqref="J55">
    <cfRule type="expression" dxfId="197" priority="3">
      <formula>J55&gt;0</formula>
    </cfRule>
    <cfRule type="expression" dxfId="196" priority="4">
      <formula>J55&lt;0</formula>
    </cfRule>
  </conditionalFormatting>
  <conditionalFormatting sqref="J56">
    <cfRule type="expression" dxfId="195" priority="1">
      <formula>J56&gt;0</formula>
    </cfRule>
    <cfRule type="expression" dxfId="194" priority="2">
      <formula>J56&lt;0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112.65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112.65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123.91500000000002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122.78850000000001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121.66200000000002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120.53550000000001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119.40900000000001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118.28250000000001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117.15600000000001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116.02950000000001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114.90300000000001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113.77650000000001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112.65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111.5235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110.39700000000001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109.2705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108.14400000000001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107.0175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105.89100000000001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104.76450000000001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103.63800000000001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102.51150000000001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101.38500000000001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2.61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2.61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2.871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2.8449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2.8188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2.7927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2.7665999999999999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2.7404999999999999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2.7143999999999999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2.6882999999999999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2.6621999999999999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2.6360999999999999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2.61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2.5838999999999999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2.5577999999999999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2.5316999999999998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2.5055999999999998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2.4794999999999998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2.4533999999999998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2.4272999999999998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2.4011999999999998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2.3750999999999998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2.3489999999999998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68.16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68.16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3.0516431924882632E-2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1170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10.551083591331269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74.975999999999999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74.294399999999996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73.612800000000007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72.931200000000004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72.249600000000001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71.567999999999998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70.886399999999995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70.204799999999992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69.523200000000003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68.8416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68.16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67.478399999999993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66.79679999999999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66.115200000000002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65.433599999999998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64.751999999999995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64.070399999999992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63.388800000000003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62.7072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62.025599999999997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61.344000000000001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797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802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828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76.25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76.25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83.875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83.112500000000011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82.350000000000009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81.587500000000006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80.825000000000003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80.0625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79.3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78.537500000000009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77.775000000000006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77.012500000000003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76.25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75.487499999999997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74.724999999999994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73.962499999999991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73.2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72.4375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71.674999999999997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70.912500000000009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70.150000000000006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69.387500000000003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68.625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1230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45.936149999999991</v>
      </c>
      <c r="V3" t="s">
        <v>1162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4" si="1">H4*I4-J4</f>
        <v>5204.88</v>
      </c>
      <c r="L4" s="72">
        <v>42856</v>
      </c>
      <c r="M4" s="43">
        <v>36</v>
      </c>
      <c r="O4" s="11" t="s">
        <v>66</v>
      </c>
      <c r="Q4" s="54">
        <v>42.97</v>
      </c>
      <c r="R4" s="405">
        <v>1.66E-2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8594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9187.2299999999977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-543.27999999999611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-593.22999999999593</v>
      </c>
      <c r="U8" s="771">
        <v>43292</v>
      </c>
      <c r="V8" t="s">
        <v>1161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-6.4571149301802189E-2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1224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4.561321852455201E-2</v>
      </c>
      <c r="R11">
        <v>0.49</v>
      </c>
      <c r="V11" t="s">
        <v>1223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/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14.228476821192052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G14" s="368">
        <v>43482</v>
      </c>
      <c r="H14" s="80">
        <v>100</v>
      </c>
      <c r="I14" s="43">
        <v>42.48</v>
      </c>
      <c r="J14" s="43">
        <v>0.06</v>
      </c>
      <c r="K14" s="43">
        <f t="shared" si="1"/>
        <v>4247.9399999999996</v>
      </c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47.267000000000003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46.837299999999999</v>
      </c>
    </row>
    <row r="20" spans="1:16" x14ac:dyDescent="0.25">
      <c r="B20" s="368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46.407600000000002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45.977899999999998</v>
      </c>
    </row>
    <row r="22" spans="1:16" x14ac:dyDescent="0.25">
      <c r="B22" s="72">
        <v>43437</v>
      </c>
      <c r="C22" s="7">
        <v>100</v>
      </c>
      <c r="D22" s="43">
        <v>41.18</v>
      </c>
      <c r="E22" s="43">
        <v>0</v>
      </c>
      <c r="F22" s="43">
        <f t="shared" si="2"/>
        <v>4118</v>
      </c>
      <c r="H22" s="70"/>
      <c r="O22" s="81">
        <v>1.06</v>
      </c>
      <c r="P22" s="81">
        <f t="shared" si="3"/>
        <v>45.548200000000001</v>
      </c>
    </row>
    <row r="23" spans="1:16" x14ac:dyDescent="0.25">
      <c r="H23" s="70"/>
      <c r="O23" s="81">
        <v>1.05</v>
      </c>
      <c r="P23" s="81">
        <f t="shared" si="3"/>
        <v>45.118499999999997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44.688800000000001</v>
      </c>
    </row>
    <row r="25" spans="1:16" x14ac:dyDescent="0.25">
      <c r="H25" s="70"/>
      <c r="O25" s="81">
        <v>1.03</v>
      </c>
      <c r="P25" s="81">
        <f t="shared" si="3"/>
        <v>44.259099999999997</v>
      </c>
    </row>
    <row r="26" spans="1:16" x14ac:dyDescent="0.25">
      <c r="H26" s="70"/>
      <c r="O26" s="81">
        <v>1.02</v>
      </c>
      <c r="P26" s="81">
        <f t="shared" si="3"/>
        <v>43.8294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940</v>
      </c>
      <c r="I27" s="12"/>
      <c r="J27" s="12"/>
      <c r="K27" s="13">
        <f>SUM(K2:K26)</f>
        <v>47619.16</v>
      </c>
      <c r="L27" s="12"/>
      <c r="M27" s="13">
        <f>SUM(M2:M26)</f>
        <v>591.4</v>
      </c>
      <c r="O27" s="81">
        <v>1.01</v>
      </c>
      <c r="P27" s="81">
        <f t="shared" si="3"/>
        <v>43.399699999999996</v>
      </c>
    </row>
    <row r="28" spans="1:16" ht="15.75" thickBot="1" x14ac:dyDescent="0.3">
      <c r="A28" s="277" t="s">
        <v>191</v>
      </c>
      <c r="B28" s="409"/>
      <c r="C28" s="279">
        <f>SumByColor($A$28, C2:C26 )</f>
        <v>940</v>
      </c>
      <c r="D28" s="279"/>
      <c r="E28" s="279"/>
      <c r="F28" s="280">
        <f>SumByColor($A$28, F2:F26 )</f>
        <v>47278</v>
      </c>
      <c r="G28" s="279"/>
      <c r="H28" s="279">
        <f>SumByColor($A$28, H2:H26 )</f>
        <v>940</v>
      </c>
      <c r="I28" s="279"/>
      <c r="J28" s="279"/>
      <c r="K28" s="280">
        <f>SumByColor($A$28, K2:K26 )</f>
        <v>47620</v>
      </c>
      <c r="L28" s="279"/>
      <c r="M28" s="280">
        <f>SumByColor($A$28, M2:M26 )</f>
        <v>591</v>
      </c>
      <c r="O28" s="81">
        <v>1</v>
      </c>
      <c r="P28" s="81">
        <f t="shared" si="3"/>
        <v>42.97</v>
      </c>
    </row>
    <row r="29" spans="1:16" x14ac:dyDescent="0.25">
      <c r="O29" s="81">
        <v>0.99</v>
      </c>
      <c r="P29" s="81">
        <f t="shared" si="3"/>
        <v>42.540300000000002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42.110599999999998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41.680900000000001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41.251199999999997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40.8215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40.391799999999996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39.9621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39.532400000000003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39.102699999999999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38.673000000000002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1242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1217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1251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:J94" si="24">F93+$Q$10</f>
        <v>-1841.2200000000018</v>
      </c>
      <c r="K93" s="39"/>
      <c r="L93" s="39">
        <v>14.74</v>
      </c>
    </row>
    <row r="94" spans="1:12" x14ac:dyDescent="0.25">
      <c r="A94">
        <v>200</v>
      </c>
      <c r="B94" s="164">
        <v>43482</v>
      </c>
      <c r="C94" s="7">
        <v>200</v>
      </c>
      <c r="D94" s="43">
        <v>45.936199999999999</v>
      </c>
      <c r="E94" s="39">
        <v>42.97</v>
      </c>
      <c r="F94" s="39">
        <f>C94*(E94-D94)</f>
        <v>-593.24000000000012</v>
      </c>
      <c r="G94" s="39">
        <f>D94*C94</f>
        <v>9187.24</v>
      </c>
      <c r="H94" s="179">
        <f>(E94-D94)/D94</f>
        <v>-6.4572167484467605E-2</v>
      </c>
      <c r="I94" s="39"/>
      <c r="J94" s="39">
        <f t="shared" si="24"/>
        <v>-543.2900000000003</v>
      </c>
      <c r="K94" s="39"/>
      <c r="L94" s="39">
        <v>14.23</v>
      </c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4">
    <cfRule type="expression" dxfId="91" priority="57">
      <formula>F31&gt;0</formula>
    </cfRule>
    <cfRule type="expression" dxfId="90" priority="58">
      <formula>F31&lt;0</formula>
    </cfRule>
  </conditionalFormatting>
  <conditionalFormatting sqref="Q8">
    <cfRule type="expression" dxfId="89" priority="51">
      <formula>Q8&gt;0</formula>
    </cfRule>
    <cfRule type="expression" dxfId="88" priority="52">
      <formula>Q8&lt;0</formula>
    </cfRule>
  </conditionalFormatting>
  <conditionalFormatting sqref="Q7">
    <cfRule type="expression" dxfId="87" priority="53">
      <formula>Q7&gt;0</formula>
    </cfRule>
    <cfRule type="expression" dxfId="86" priority="54">
      <formula>Q7&lt;0</formula>
    </cfRule>
  </conditionalFormatting>
  <conditionalFormatting sqref="M101">
    <cfRule type="expression" dxfId="85" priority="49">
      <formula>M101&gt;0</formula>
    </cfRule>
    <cfRule type="expression" dxfId="84" priority="50">
      <formula>M101&lt;0</formula>
    </cfRule>
  </conditionalFormatting>
  <conditionalFormatting sqref="J45">
    <cfRule type="expression" dxfId="83" priority="47">
      <formula>J45&gt;0</formula>
    </cfRule>
    <cfRule type="expression" dxfId="82" priority="48">
      <formula>J45&lt;0</formula>
    </cfRule>
  </conditionalFormatting>
  <conditionalFormatting sqref="J46:J58 J59:K65 K69:K71 K66:K67">
    <cfRule type="expression" dxfId="81" priority="45">
      <formula>J46&gt;0</formula>
    </cfRule>
    <cfRule type="expression" dxfId="80" priority="46">
      <formula>J46&lt;0</formula>
    </cfRule>
  </conditionalFormatting>
  <conditionalFormatting sqref="Q10">
    <cfRule type="expression" dxfId="79" priority="43">
      <formula>Q10&gt;0</formula>
    </cfRule>
    <cfRule type="expression" dxfId="78" priority="44">
      <formula>Q10&lt;0</formula>
    </cfRule>
  </conditionalFormatting>
  <conditionalFormatting sqref="Q9">
    <cfRule type="expression" dxfId="77" priority="41">
      <formula>Q9&gt;0</formula>
    </cfRule>
    <cfRule type="expression" dxfId="76" priority="42">
      <formula>Q9&lt;0</formula>
    </cfRule>
  </conditionalFormatting>
  <conditionalFormatting sqref="F68 H68">
    <cfRule type="expression" dxfId="75" priority="39">
      <formula>F68&gt;0</formula>
    </cfRule>
    <cfRule type="expression" dxfId="74" priority="40">
      <formula>F68&lt;0</formula>
    </cfRule>
  </conditionalFormatting>
  <conditionalFormatting sqref="K68">
    <cfRule type="expression" dxfId="73" priority="37">
      <formula>K68&gt;0</formula>
    </cfRule>
    <cfRule type="expression" dxfId="72" priority="38">
      <formula>K68&lt;0</formula>
    </cfRule>
  </conditionalFormatting>
  <conditionalFormatting sqref="F69 H69">
    <cfRule type="expression" dxfId="71" priority="35">
      <formula>F69&gt;0</formula>
    </cfRule>
    <cfRule type="expression" dxfId="70" priority="36">
      <formula>F69&lt;0</formula>
    </cfRule>
  </conditionalFormatting>
  <conditionalFormatting sqref="F70:F72 H70:H72">
    <cfRule type="expression" dxfId="69" priority="31">
      <formula>F70&gt;0</formula>
    </cfRule>
    <cfRule type="expression" dxfId="68" priority="32">
      <formula>F70&lt;0</formula>
    </cfRule>
  </conditionalFormatting>
  <conditionalFormatting sqref="L59:L63">
    <cfRule type="expression" dxfId="67" priority="27">
      <formula>L59&gt;0</formula>
    </cfRule>
    <cfRule type="expression" dxfId="66" priority="28">
      <formula>L59&lt;0</formula>
    </cfRule>
  </conditionalFormatting>
  <conditionalFormatting sqref="F73:F75 H73:H75">
    <cfRule type="expression" dxfId="65" priority="23">
      <formula>F73&gt;0</formula>
    </cfRule>
    <cfRule type="expression" dxfId="64" priority="24">
      <formula>F73&lt;0</formula>
    </cfRule>
  </conditionalFormatting>
  <conditionalFormatting sqref="K72:K73">
    <cfRule type="expression" dxfId="63" priority="21">
      <formula>K72&gt;0</formula>
    </cfRule>
    <cfRule type="expression" dxfId="62" priority="22">
      <formula>K72&lt;0</formula>
    </cfRule>
  </conditionalFormatting>
  <conditionalFormatting sqref="K77">
    <cfRule type="expression" dxfId="61" priority="17">
      <formula>K77&gt;0</formula>
    </cfRule>
    <cfRule type="expression" dxfId="60" priority="18">
      <formula>K77&lt;0</formula>
    </cfRule>
  </conditionalFormatting>
  <conditionalFormatting sqref="K80 F79:F83 H79:H83">
    <cfRule type="expression" dxfId="59" priority="15">
      <formula>F79&gt;0</formula>
    </cfRule>
    <cfRule type="expression" dxfId="58" priority="16">
      <formula>F79&lt;0</formula>
    </cfRule>
  </conditionalFormatting>
  <conditionalFormatting sqref="K84 F84:F87 H84:H87">
    <cfRule type="expression" dxfId="57" priority="11">
      <formula>F84&gt;0</formula>
    </cfRule>
    <cfRule type="expression" dxfId="56" priority="12">
      <formula>F84&lt;0</formula>
    </cfRule>
  </conditionalFormatting>
  <conditionalFormatting sqref="K88 F88:F90 H88:H90">
    <cfRule type="expression" dxfId="55" priority="7">
      <formula>F88&gt;0</formula>
    </cfRule>
    <cfRule type="expression" dxfId="54" priority="8">
      <formula>F88&lt;0</formula>
    </cfRule>
  </conditionalFormatting>
  <conditionalFormatting sqref="J96 H96:H97 F96:F97">
    <cfRule type="expression" dxfId="53" priority="5">
      <formula>F96&gt;0</formula>
    </cfRule>
    <cfRule type="expression" dxfId="52" priority="6">
      <formula>F96&lt;0</formula>
    </cfRule>
  </conditionalFormatting>
  <conditionalFormatting sqref="H95 F95">
    <cfRule type="expression" dxfId="51" priority="3">
      <formula>F95&gt;0</formula>
    </cfRule>
    <cfRule type="expression" dxfId="50" priority="4">
      <formula>F95&lt;0</formula>
    </cfRule>
  </conditionalFormatting>
  <conditionalFormatting sqref="H92:H94 F92:F94">
    <cfRule type="expression" dxfId="49" priority="1">
      <formula>F92&gt;0</formula>
    </cfRule>
    <cfRule type="expression" dxfId="48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37.18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37.18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40.898000000000003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40.526200000000003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40.154400000000003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39.782600000000002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39.410800000000002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39.039000000000001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38.667200000000001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38.295400000000001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37.9236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37.5518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37.18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36.808199999999999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36.436399999999999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36.064599999999999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35.692799999999998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35.320999999999998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34.949199999999998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34.577400000000004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34.205600000000004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33.833800000000004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33.462000000000003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240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264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261.60000000000002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259.20000000000005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256.8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254.4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252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249.60000000000002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247.20000000000002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244.8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242.4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240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237.6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235.2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232.79999999999998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230.39999999999998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225.6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223.20000000000002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220.8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218.4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41.59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41.59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45.749000000000009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45.333100000000009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44.917200000000008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44.501300000000008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44.085400000000007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43.669500000000006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43.253600000000006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42.837700000000005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42.421800000000005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42.005900000000004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41.59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41.174100000000003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40.758200000000002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40.342300000000002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39.926400000000001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39.5105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39.0946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38.678700000000006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38.262800000000006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37.846900000000005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37.431000000000004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109.95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109.95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120.94500000000001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119.84550000000002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118.74600000000001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117.6465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116.54700000000001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115.44750000000001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114.34800000000001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113.24850000000001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112.149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111.04950000000001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109.95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108.8505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107.751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106.6515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105.55199999999999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104.4525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103.35299999999999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102.2535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101.15400000000001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100.0545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98.954999999999998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247.67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247.67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272.43700000000001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269.96030000000002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267.48360000000002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265.00690000000003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262.53019999999998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260.05349999999999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257.57679999999999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255.1001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252.6234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250.14669999999998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247.67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245.19329999999999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242.71659999999997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240.23989999999998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237.76319999999998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235.28649999999999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232.80979999999997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230.3331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227.85640000000001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225.37969999999999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222.90299999999999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2019-01-18T02:46:04Z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