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7" i="35"/>
  <c r="N61" i="35"/>
  <c r="N9" i="35"/>
  <c r="N8" i="35"/>
  <c r="N60" i="35"/>
  <c r="N13" i="35"/>
  <c r="N59" i="35"/>
  <c r="N58" i="35"/>
  <c r="N57" i="35"/>
  <c r="N56" i="35"/>
  <c r="N55" i="35"/>
  <c r="N54" i="35"/>
  <c r="N53" i="35"/>
  <c r="N10" i="35"/>
  <c r="N22" i="35"/>
  <c r="N52" i="35"/>
  <c r="N51" i="35"/>
  <c r="N11" i="35"/>
  <c r="N50" i="35"/>
  <c r="N49" i="35"/>
  <c r="N48" i="35"/>
  <c r="N47" i="35"/>
  <c r="N46" i="35"/>
  <c r="N45" i="35"/>
  <c r="N44" i="35"/>
  <c r="N43" i="35"/>
  <c r="N42" i="35"/>
  <c r="N16" i="35"/>
  <c r="N41" i="35"/>
  <c r="N4" i="35"/>
  <c r="N40" i="35"/>
  <c r="N15" i="35"/>
  <c r="N6" i="35"/>
  <c r="N21" i="35"/>
  <c r="N39" i="35"/>
  <c r="N38" i="35"/>
  <c r="N20" i="35"/>
  <c r="N5" i="35"/>
  <c r="N12" i="35"/>
  <c r="N37" i="35"/>
  <c r="N36" i="35"/>
  <c r="N3" i="35"/>
  <c r="N2" i="35"/>
  <c r="N14" i="35"/>
  <c r="N35" i="35"/>
  <c r="N34" i="35"/>
  <c r="N33" i="35"/>
  <c r="N32" i="35"/>
  <c r="N31" i="35"/>
  <c r="N30" i="35"/>
  <c r="N29" i="35"/>
  <c r="N18" i="35"/>
  <c r="N28" i="35"/>
  <c r="N27" i="35"/>
  <c r="N17" i="35"/>
  <c r="N26" i="35"/>
  <c r="N25" i="35"/>
  <c r="N19" i="35"/>
  <c r="N24" i="35"/>
  <c r="N23" i="35"/>
  <c r="F104" i="25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P506" i="38" s="1"/>
  <c r="M506" i="38"/>
  <c r="T506" i="38" s="1"/>
  <c r="N506" i="38"/>
  <c r="R506" i="38"/>
  <c r="U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V506" i="38" l="1"/>
  <c r="W506" i="38" s="1"/>
  <c r="D505" i="38"/>
  <c r="E505" i="38"/>
  <c r="G505" i="38"/>
  <c r="H505" i="38"/>
  <c r="K505" i="38"/>
  <c r="L505" i="38"/>
  <c r="O505" i="38" s="1"/>
  <c r="P505" i="38" s="1"/>
  <c r="M505" i="38"/>
  <c r="T505" i="38" s="1"/>
  <c r="R505" i="38"/>
  <c r="U505" i="38"/>
  <c r="V505" i="38" l="1"/>
  <c r="N505" i="38"/>
  <c r="W505" i="38" s="1"/>
  <c r="D504" i="38"/>
  <c r="E504" i="38"/>
  <c r="G504" i="38"/>
  <c r="H504" i="38"/>
  <c r="K504" i="38"/>
  <c r="L504" i="38" s="1"/>
  <c r="M504" i="38"/>
  <c r="T504" i="38" s="1"/>
  <c r="N504" i="38"/>
  <c r="R504" i="38"/>
  <c r="U504" i="38"/>
  <c r="O504" i="38" l="1"/>
  <c r="P504" i="38" s="1"/>
  <c r="V504" i="38"/>
  <c r="W504" i="38" s="1"/>
  <c r="D503" i="38"/>
  <c r="E503" i="38"/>
  <c r="G503" i="38"/>
  <c r="H503" i="38"/>
  <c r="K503" i="38"/>
  <c r="L503" i="38"/>
  <c r="O503" i="38" s="1"/>
  <c r="P503" i="38" s="1"/>
  <c r="M503" i="38"/>
  <c r="T503" i="38" s="1"/>
  <c r="N503" i="38"/>
  <c r="R503" i="38"/>
  <c r="U503" i="38"/>
  <c r="V503" i="38" l="1"/>
  <c r="W503" i="38" s="1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M19" i="78"/>
  <c r="F19" i="78"/>
  <c r="C19" i="78"/>
  <c r="H85" i="78"/>
  <c r="F85" i="78"/>
  <c r="K85" i="78"/>
  <c r="C85" i="78"/>
  <c r="M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F85" i="77"/>
  <c r="K85" i="77"/>
  <c r="C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3" i="57"/>
  <c r="C23" i="57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K23" i="57"/>
  <c r="K29" i="51"/>
  <c r="H29" i="51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<sst xmlns="http://schemas.openxmlformats.org/spreadsheetml/2006/main" count="6162" uniqueCount="830">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</sst>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6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60"/>
      <tableStyleElement type="headerRow" dxfId="185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27360"/>
        <c:axId val="202574920"/>
      </c:scatterChart>
      <c:valAx>
        <c:axId val="20332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74920"/>
        <c:crosses val="autoZero"/>
        <c:crossBetween val="midCat"/>
      </c:valAx>
      <c:valAx>
        <c:axId val="20257492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2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734464"/>
        <c:axId val="435081744"/>
      </c:scatterChart>
      <c:valAx>
        <c:axId val="44473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081744"/>
        <c:crosses val="autoZero"/>
        <c:crossBetween val="midCat"/>
      </c:valAx>
      <c:valAx>
        <c:axId val="4350817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3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953680"/>
        <c:axId val="444725208"/>
      </c:scatterChart>
      <c:valAx>
        <c:axId val="44495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25208"/>
        <c:crosses val="autoZero"/>
        <c:crossBetween val="midCat"/>
      </c:valAx>
      <c:valAx>
        <c:axId val="4447252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5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74576"/>
        <c:axId val="200774184"/>
      </c:scatterChart>
      <c:valAx>
        <c:axId val="20077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74184"/>
        <c:crosses val="autoZero"/>
        <c:crossBetween val="midCat"/>
      </c:valAx>
      <c:valAx>
        <c:axId val="2007741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74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773392"/>
        <c:axId val="444773784"/>
      </c:scatterChart>
      <c:valAx>
        <c:axId val="44477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3784"/>
        <c:crosses val="autoZero"/>
        <c:crossBetween val="midCat"/>
      </c:valAx>
      <c:valAx>
        <c:axId val="44477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3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774960"/>
        <c:axId val="455389800"/>
      </c:scatterChart>
      <c:valAx>
        <c:axId val="44477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89800"/>
        <c:crosses val="autoZero"/>
        <c:crossBetween val="midCat"/>
      </c:valAx>
      <c:valAx>
        <c:axId val="45538980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773000"/>
        <c:axId val="444772608"/>
      </c:scatterChart>
      <c:valAx>
        <c:axId val="444773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2608"/>
        <c:crosses val="autoZero"/>
        <c:crossBetween val="midCat"/>
      </c:valAx>
      <c:valAx>
        <c:axId val="444772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30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391368"/>
        <c:axId val="455391760"/>
      </c:lineChart>
      <c:dateAx>
        <c:axId val="45539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91760"/>
        <c:crosses val="autoZero"/>
        <c:auto val="1"/>
        <c:lblOffset val="100"/>
        <c:baseTimeUnit val="days"/>
      </c:dateAx>
      <c:valAx>
        <c:axId val="4553917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9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74568"/>
        <c:axId val="435147904"/>
      </c:lineChart>
      <c:dateAx>
        <c:axId val="44477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147904"/>
        <c:crosses val="autoZero"/>
        <c:auto val="1"/>
        <c:lblOffset val="100"/>
        <c:baseTimeUnit val="days"/>
      </c:dateAx>
      <c:valAx>
        <c:axId val="435147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7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614960"/>
        <c:axId val="455615352"/>
      </c:lineChart>
      <c:dateAx>
        <c:axId val="455614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15352"/>
        <c:crosses val="autoZero"/>
        <c:auto val="1"/>
        <c:lblOffset val="100"/>
        <c:baseTimeUnit val="days"/>
      </c:dateAx>
      <c:valAx>
        <c:axId val="4556153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300928"/>
        <c:axId val="456301320"/>
      </c:lineChart>
      <c:dateAx>
        <c:axId val="45630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1320"/>
        <c:crosses val="autoZero"/>
        <c:auto val="1"/>
        <c:lblOffset val="100"/>
        <c:baseTimeUnit val="days"/>
      </c:dateAx>
      <c:valAx>
        <c:axId val="45630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67488"/>
        <c:axId val="456567880"/>
      </c:lineChart>
      <c:dateAx>
        <c:axId val="45656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7880"/>
        <c:crosses val="autoZero"/>
        <c:auto val="1"/>
        <c:lblOffset val="100"/>
        <c:baseTimeUnit val="days"/>
      </c:dateAx>
      <c:valAx>
        <c:axId val="4565678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69840"/>
        <c:axId val="456570232"/>
      </c:lineChart>
      <c:dateAx>
        <c:axId val="45656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0232"/>
        <c:crosses val="autoZero"/>
        <c:auto val="1"/>
        <c:lblOffset val="100"/>
        <c:baseTimeUnit val="days"/>
      </c:dateAx>
      <c:valAx>
        <c:axId val="4565702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022776"/>
        <c:axId val="458023168"/>
      </c:lineChart>
      <c:dateAx>
        <c:axId val="458022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23168"/>
        <c:crosses val="autoZero"/>
        <c:auto val="1"/>
        <c:lblOffset val="100"/>
        <c:baseTimeUnit val="days"/>
      </c:dateAx>
      <c:valAx>
        <c:axId val="458023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2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175328"/>
        <c:axId val="458175720"/>
      </c:lineChart>
      <c:dateAx>
        <c:axId val="458175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75720"/>
        <c:crosses val="autoZero"/>
        <c:auto val="1"/>
        <c:lblOffset val="100"/>
        <c:baseTimeUnit val="days"/>
      </c:dateAx>
      <c:valAx>
        <c:axId val="4581757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7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178072"/>
        <c:axId val="458178464"/>
      </c:lineChart>
      <c:catAx>
        <c:axId val="45817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78464"/>
        <c:crosses val="autoZero"/>
        <c:auto val="1"/>
        <c:lblAlgn val="ctr"/>
        <c:lblOffset val="100"/>
        <c:noMultiLvlLbl val="0"/>
      </c:catAx>
      <c:valAx>
        <c:axId val="458178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7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739840"/>
        <c:axId val="458740232"/>
      </c:lineChart>
      <c:dateAx>
        <c:axId val="45873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740232"/>
        <c:crosses val="autoZero"/>
        <c:auto val="1"/>
        <c:lblOffset val="100"/>
        <c:baseTimeUnit val="days"/>
      </c:dateAx>
      <c:valAx>
        <c:axId val="458740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73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289464"/>
        <c:axId val="469289856"/>
      </c:lineChart>
      <c:dateAx>
        <c:axId val="46928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9856"/>
        <c:crosses val="autoZero"/>
        <c:auto val="1"/>
        <c:lblOffset val="100"/>
        <c:baseTimeUnit val="days"/>
      </c:dateAx>
      <c:valAx>
        <c:axId val="4692898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8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30776"/>
        <c:axId val="468731168"/>
      </c:lineChart>
      <c:dateAx>
        <c:axId val="46873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31168"/>
        <c:crosses val="autoZero"/>
        <c:auto val="1"/>
        <c:lblOffset val="100"/>
        <c:baseTimeUnit val="days"/>
      </c:dateAx>
      <c:valAx>
        <c:axId val="4687311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3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77304"/>
        <c:axId val="482477696"/>
      </c:lineChart>
      <c:catAx>
        <c:axId val="482477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7696"/>
        <c:crosses val="autoZero"/>
        <c:auto val="1"/>
        <c:lblAlgn val="ctr"/>
        <c:lblOffset val="100"/>
        <c:noMultiLvlLbl val="0"/>
      </c:catAx>
      <c:valAx>
        <c:axId val="482477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73184"/>
        <c:axId val="491873576"/>
      </c:lineChart>
      <c:dateAx>
        <c:axId val="49187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73576"/>
        <c:crosses val="autoZero"/>
        <c:auto val="1"/>
        <c:lblOffset val="100"/>
        <c:baseTimeUnit val="days"/>
      </c:dateAx>
      <c:valAx>
        <c:axId val="4918735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7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56560"/>
        <c:axId val="491756952"/>
      </c:lineChart>
      <c:catAx>
        <c:axId val="491756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6952"/>
        <c:crosses val="autoZero"/>
        <c:auto val="1"/>
        <c:lblAlgn val="ctr"/>
        <c:lblOffset val="100"/>
        <c:noMultiLvlLbl val="0"/>
      </c:catAx>
      <c:valAx>
        <c:axId val="4917569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58912"/>
        <c:axId val="491759304"/>
      </c:lineChart>
      <c:dateAx>
        <c:axId val="49175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9304"/>
        <c:crosses val="autoZero"/>
        <c:auto val="1"/>
        <c:lblOffset val="100"/>
        <c:baseTimeUnit val="days"/>
      </c:dateAx>
      <c:valAx>
        <c:axId val="491759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5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51656"/>
        <c:axId val="468752048"/>
      </c:lineChart>
      <c:catAx>
        <c:axId val="468751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52048"/>
        <c:crosses val="autoZero"/>
        <c:auto val="1"/>
        <c:lblAlgn val="ctr"/>
        <c:lblOffset val="100"/>
        <c:noMultiLvlLbl val="0"/>
      </c:catAx>
      <c:valAx>
        <c:axId val="4687520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71760"/>
        <c:axId val="511872152"/>
      </c:lineChart>
      <c:dateAx>
        <c:axId val="51187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2152"/>
        <c:crosses val="autoZero"/>
        <c:auto val="1"/>
        <c:lblOffset val="100"/>
        <c:baseTimeUnit val="days"/>
      </c:dateAx>
      <c:valAx>
        <c:axId val="5118721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74112"/>
        <c:axId val="482712768"/>
      </c:lineChart>
      <c:dateAx>
        <c:axId val="51187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12768"/>
        <c:crosses val="autoZero"/>
        <c:auto val="1"/>
        <c:lblOffset val="100"/>
        <c:baseTimeUnit val="days"/>
      </c:dateAx>
      <c:valAx>
        <c:axId val="4827127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7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14728"/>
        <c:axId val="482715120"/>
      </c:lineChart>
      <c:dateAx>
        <c:axId val="48271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15120"/>
        <c:crosses val="autoZero"/>
        <c:auto val="1"/>
        <c:lblOffset val="100"/>
        <c:baseTimeUnit val="days"/>
      </c:dateAx>
      <c:valAx>
        <c:axId val="4827151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1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17256"/>
        <c:axId val="482717648"/>
      </c:lineChart>
      <c:dateAx>
        <c:axId val="482717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17648"/>
        <c:crosses val="autoZero"/>
        <c:auto val="1"/>
        <c:lblOffset val="100"/>
        <c:baseTimeUnit val="days"/>
      </c:dateAx>
      <c:valAx>
        <c:axId val="4827176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1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194096"/>
        <c:axId val="533194488"/>
      </c:lineChart>
      <c:dateAx>
        <c:axId val="5331940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194488"/>
        <c:crosses val="autoZero"/>
        <c:auto val="0"/>
        <c:lblOffset val="100"/>
        <c:baseTimeUnit val="days"/>
      </c:dateAx>
      <c:valAx>
        <c:axId val="53319448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19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198408"/>
        <c:axId val="533198800"/>
      </c:lineChart>
      <c:dateAx>
        <c:axId val="533198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198800"/>
        <c:crosses val="autoZero"/>
        <c:auto val="1"/>
        <c:lblOffset val="100"/>
        <c:baseTimeUnit val="days"/>
      </c:dateAx>
      <c:valAx>
        <c:axId val="533198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19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33144"/>
        <c:axId val="532833536"/>
      </c:lineChart>
      <c:catAx>
        <c:axId val="532833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33536"/>
        <c:crosses val="autoZero"/>
        <c:auto val="1"/>
        <c:lblAlgn val="ctr"/>
        <c:lblOffset val="100"/>
        <c:noMultiLvlLbl val="0"/>
      </c:catAx>
      <c:valAx>
        <c:axId val="532833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3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35496"/>
        <c:axId val="532835888"/>
      </c:lineChart>
      <c:catAx>
        <c:axId val="532835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35888"/>
        <c:crosses val="autoZero"/>
        <c:auto val="1"/>
        <c:lblAlgn val="ctr"/>
        <c:lblOffset val="100"/>
        <c:noMultiLvlLbl val="0"/>
      </c:catAx>
      <c:valAx>
        <c:axId val="5328358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3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37848"/>
        <c:axId val="532838240"/>
      </c:lineChart>
      <c:catAx>
        <c:axId val="532837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38240"/>
        <c:crosses val="autoZero"/>
        <c:auto val="1"/>
        <c:lblAlgn val="ctr"/>
        <c:lblOffset val="100"/>
        <c:noMultiLvlLbl val="0"/>
      </c:catAx>
      <c:valAx>
        <c:axId val="5328382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3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953480"/>
        <c:axId val="542953872"/>
      </c:lineChart>
      <c:dateAx>
        <c:axId val="542953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53872"/>
        <c:crosses val="autoZero"/>
        <c:auto val="1"/>
        <c:lblOffset val="100"/>
        <c:baseTimeUnit val="days"/>
      </c:dateAx>
      <c:valAx>
        <c:axId val="5429538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95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155016"/>
        <c:axId val="543155408"/>
      </c:lineChart>
      <c:dateAx>
        <c:axId val="543155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55408"/>
        <c:crosses val="autoZero"/>
        <c:auto val="1"/>
        <c:lblOffset val="100"/>
        <c:baseTimeUnit val="days"/>
      </c:dateAx>
      <c:valAx>
        <c:axId val="5431554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5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158544"/>
        <c:axId val="543158936"/>
      </c:lineChart>
      <c:catAx>
        <c:axId val="54315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58936"/>
        <c:crosses val="autoZero"/>
        <c:auto val="1"/>
        <c:lblAlgn val="ctr"/>
        <c:lblOffset val="100"/>
        <c:noMultiLvlLbl val="0"/>
      </c:catAx>
      <c:valAx>
        <c:axId val="5431589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5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160896"/>
        <c:axId val="543161288"/>
      </c:lineChart>
      <c:catAx>
        <c:axId val="543160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61288"/>
        <c:crosses val="autoZero"/>
        <c:auto val="1"/>
        <c:lblAlgn val="ctr"/>
        <c:lblOffset val="100"/>
        <c:noMultiLvlLbl val="0"/>
      </c:catAx>
      <c:valAx>
        <c:axId val="543161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6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832088"/>
        <c:axId val="545832480"/>
      </c:lineChart>
      <c:dateAx>
        <c:axId val="545832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32480"/>
        <c:crosses val="autoZero"/>
        <c:auto val="1"/>
        <c:lblOffset val="100"/>
        <c:baseTimeUnit val="days"/>
      </c:dateAx>
      <c:valAx>
        <c:axId val="5458324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3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3" dataDxfId="1622">
  <autoFilter ref="O15:W26"/>
  <tableColumns count="9">
    <tableColumn id="1" name="Date" dataDxfId="1621"/>
    <tableColumn id="2" name="Quarter" dataDxfId="1620"/>
    <tableColumn id="3" name="Time" dataDxfId="1619"/>
    <tableColumn id="4" name="EPS estimate" dataDxfId="1618"/>
    <tableColumn id="5" name="EPS Actual" dataDxfId="1617"/>
    <tableColumn id="6" name="Sales Estiamte (B)" dataDxfId="1616"/>
    <tableColumn id="7" name="Sales Actual (B)" dataDxfId="1615"/>
    <tableColumn id="8" name="Guidance" dataDxfId="1614"/>
    <tableColumn id="9" name="Reaction" dataDxfId="16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K26" sqref="K2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2" ht="21.95" customHeight="1" x14ac:dyDescent="0.25">
      <c r="A2" s="51"/>
      <c r="B2" s="51"/>
      <c r="C2" s="51"/>
      <c r="E2" s="22" t="s">
        <v>50</v>
      </c>
      <c r="F2" s="244">
        <v>13.93</v>
      </c>
      <c r="G2" s="244">
        <v>15.990389062499997</v>
      </c>
      <c r="H2" s="332">
        <v>6400</v>
      </c>
      <c r="I2" s="48">
        <v>102338.48999999998</v>
      </c>
      <c r="J2" s="369">
        <v>-13186.489999999976</v>
      </c>
      <c r="K2" s="356">
        <v>-0.12885171551778793</v>
      </c>
      <c r="L2" s="369">
        <v>1429.08100000165</v>
      </c>
      <c r="M2">
        <v>6100</v>
      </c>
      <c r="N2" s="366" t="str">
        <f t="shared" ref="N2:N33" si="0">HYPERLINK("http://finance.yahoo.com/q?s=" &amp; E2, "Link")</f>
        <v>Link</v>
      </c>
      <c r="O2" s="134">
        <v>1.34E-2</v>
      </c>
      <c r="P2" s="134">
        <v>1.38E-2</v>
      </c>
      <c r="R2" s="48"/>
      <c r="S2" s="48"/>
    </row>
    <row r="3" spans="1:22" ht="21.95" customHeight="1" x14ac:dyDescent="0.25">
      <c r="A3" s="50"/>
      <c r="B3" s="50"/>
      <c r="C3" s="51"/>
      <c r="E3" s="22" t="s">
        <v>197</v>
      </c>
      <c r="F3" s="244">
        <v>21.02</v>
      </c>
      <c r="G3" s="244">
        <v>29.412385</v>
      </c>
      <c r="H3" s="332">
        <v>2000</v>
      </c>
      <c r="I3" s="48">
        <v>58824.770000000004</v>
      </c>
      <c r="J3" s="369">
        <v>-16784.770000000004</v>
      </c>
      <c r="K3" s="356">
        <v>-0.28533507228332555</v>
      </c>
      <c r="L3" s="369">
        <v>-15036.80000000001</v>
      </c>
      <c r="M3">
        <v>1800</v>
      </c>
      <c r="N3" s="366" t="str">
        <f t="shared" si="0"/>
        <v>Link</v>
      </c>
      <c r="O3" s="134">
        <v>1.6299999999999999E-2</v>
      </c>
      <c r="P3" s="134">
        <v>6.1999999999999998E-3</v>
      </c>
      <c r="Q3" s="148"/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228</v>
      </c>
      <c r="F4" s="244">
        <v>21.41</v>
      </c>
      <c r="G4" s="244">
        <v>23.896962500000001</v>
      </c>
      <c r="H4" s="332">
        <v>800</v>
      </c>
      <c r="I4" s="48">
        <v>19117.57</v>
      </c>
      <c r="J4" s="369">
        <v>-1989.5699999999997</v>
      </c>
      <c r="K4" s="356">
        <v>-0.10407023486771595</v>
      </c>
      <c r="L4" s="369">
        <v>-537.31000000000131</v>
      </c>
      <c r="M4">
        <v>800</v>
      </c>
      <c r="N4" s="366" t="str">
        <f t="shared" si="0"/>
        <v>Link</v>
      </c>
      <c r="O4" s="134">
        <v>2.802428771602055E-2</v>
      </c>
      <c r="P4" s="134">
        <v>1.47E-2</v>
      </c>
      <c r="Q4" s="48"/>
      <c r="R4" s="48"/>
      <c r="S4" s="48"/>
      <c r="T4" s="48"/>
    </row>
    <row r="5" spans="1:22" ht="21.95" customHeight="1" x14ac:dyDescent="0.25">
      <c r="A5" s="50"/>
      <c r="B5" s="50"/>
      <c r="C5" s="51"/>
      <c r="E5" s="22" t="s">
        <v>737</v>
      </c>
      <c r="F5" s="244">
        <v>86.78</v>
      </c>
      <c r="G5" s="244">
        <v>102.10473333333333</v>
      </c>
      <c r="H5" s="332">
        <v>150</v>
      </c>
      <c r="I5" s="48">
        <v>15315.71</v>
      </c>
      <c r="J5" s="369">
        <v>-2298.7099999999991</v>
      </c>
      <c r="K5" s="356">
        <v>-0.15008837331080305</v>
      </c>
      <c r="L5" s="369">
        <v>-2298.7099999999991</v>
      </c>
      <c r="M5">
        <v>75</v>
      </c>
      <c r="N5" s="366" t="str">
        <f t="shared" si="0"/>
        <v>Link</v>
      </c>
      <c r="O5" s="134">
        <v>2.8E-3</v>
      </c>
      <c r="P5" s="134">
        <v>-1.6000000000000001E-3</v>
      </c>
      <c r="Q5" s="48"/>
      <c r="R5" s="48"/>
      <c r="S5" s="48"/>
      <c r="T5" s="354"/>
      <c r="U5" s="354"/>
    </row>
    <row r="6" spans="1:22" ht="21.95" customHeight="1" x14ac:dyDescent="0.25">
      <c r="A6" s="50"/>
      <c r="B6" s="50"/>
      <c r="C6" s="51"/>
      <c r="E6" s="22" t="s">
        <v>805</v>
      </c>
      <c r="F6" s="244">
        <v>68.06</v>
      </c>
      <c r="G6" s="244">
        <v>75.23</v>
      </c>
      <c r="H6" s="49">
        <v>200</v>
      </c>
      <c r="I6" s="48">
        <v>15046</v>
      </c>
      <c r="J6" s="369">
        <v>-1434</v>
      </c>
      <c r="K6" s="356">
        <v>-9.5307722982852602E-2</v>
      </c>
      <c r="L6" s="48">
        <v>-1434</v>
      </c>
      <c r="M6">
        <v>50</v>
      </c>
      <c r="N6" s="366" t="str">
        <f t="shared" si="0"/>
        <v>Link</v>
      </c>
      <c r="O6" s="134">
        <v>0</v>
      </c>
      <c r="P6" s="134">
        <v>1.2800000000000001E-2</v>
      </c>
      <c r="Q6" s="148"/>
      <c r="R6" s="48"/>
      <c r="S6" s="48"/>
    </row>
    <row r="7" spans="1:22" ht="21.95" customHeight="1" x14ac:dyDescent="0.25">
      <c r="A7" s="50"/>
      <c r="B7" s="51"/>
      <c r="C7" s="51"/>
      <c r="E7" s="22" t="s">
        <v>171</v>
      </c>
      <c r="F7" s="244">
        <v>52.01</v>
      </c>
      <c r="G7" s="244">
        <v>56.998000000000012</v>
      </c>
      <c r="H7" s="332">
        <v>200</v>
      </c>
      <c r="I7" s="48">
        <v>11399.600000000002</v>
      </c>
      <c r="J7" s="369">
        <v>-997.60000000000218</v>
      </c>
      <c r="K7" s="356">
        <v>-8.7511842520790431E-2</v>
      </c>
      <c r="L7" s="369">
        <v>-947.65000000000236</v>
      </c>
      <c r="M7">
        <v>100</v>
      </c>
      <c r="N7" s="366" t="str">
        <f t="shared" si="0"/>
        <v>Link</v>
      </c>
      <c r="O7" s="134">
        <v>3.2500000000000001E-2</v>
      </c>
      <c r="P7" s="134">
        <v>-4.0000000000000002E-4</v>
      </c>
      <c r="Q7" s="148"/>
      <c r="R7" s="48"/>
      <c r="S7" s="48"/>
    </row>
    <row r="8" spans="1:22" ht="21.95" customHeight="1" x14ac:dyDescent="0.25">
      <c r="A8" s="50"/>
      <c r="B8" s="51"/>
      <c r="C8" s="51"/>
      <c r="E8" s="22" t="s">
        <v>9</v>
      </c>
      <c r="F8" s="244">
        <v>11.57</v>
      </c>
      <c r="G8" s="244">
        <v>38.382406015037596</v>
      </c>
      <c r="H8" s="49">
        <v>266</v>
      </c>
      <c r="I8" s="48">
        <v>10209.720000000001</v>
      </c>
      <c r="J8" s="369">
        <v>-7132.1000000000013</v>
      </c>
      <c r="K8" s="356">
        <v>-0.69855980379481519</v>
      </c>
      <c r="L8" s="48">
        <v>-6697.170000000001</v>
      </c>
      <c r="M8">
        <v>266</v>
      </c>
      <c r="N8" s="366" t="str">
        <f t="shared" si="0"/>
        <v>Link</v>
      </c>
      <c r="O8" s="134">
        <v>0.04</v>
      </c>
      <c r="P8" s="134">
        <v>7.7999999999999996E-3</v>
      </c>
      <c r="R8" s="48"/>
      <c r="S8" s="48"/>
    </row>
    <row r="9" spans="1:22" ht="21.95" customHeight="1" x14ac:dyDescent="0.25">
      <c r="A9" s="50"/>
      <c r="B9" s="50"/>
      <c r="C9" s="51"/>
      <c r="E9" s="22" t="s">
        <v>55</v>
      </c>
      <c r="F9" s="244">
        <v>81.209999999999994</v>
      </c>
      <c r="G9" s="244">
        <v>80.891000000000005</v>
      </c>
      <c r="H9" s="49">
        <v>100</v>
      </c>
      <c r="I9" s="48">
        <v>8089.1</v>
      </c>
      <c r="J9" s="369">
        <v>31.899999999998727</v>
      </c>
      <c r="K9" s="356">
        <v>3.9435783956186521E-3</v>
      </c>
      <c r="L9" s="48">
        <v>690.56999999999698</v>
      </c>
      <c r="M9">
        <v>50</v>
      </c>
      <c r="N9" s="366" t="str">
        <f t="shared" si="0"/>
        <v>Link</v>
      </c>
      <c r="O9" s="134">
        <v>3.0599999999999999E-2</v>
      </c>
      <c r="P9" s="134">
        <v>-4.7000000000000002E-3</v>
      </c>
      <c r="Q9" s="148"/>
      <c r="R9" s="48"/>
    </row>
    <row r="10" spans="1:22" ht="21.95" customHeight="1" x14ac:dyDescent="0.25">
      <c r="A10" s="51"/>
      <c r="B10" s="51"/>
      <c r="C10" s="51"/>
      <c r="E10" s="22" t="s">
        <v>174</v>
      </c>
      <c r="F10" s="244">
        <v>40.369999999999997</v>
      </c>
      <c r="G10" s="244">
        <v>42.495000000000005</v>
      </c>
      <c r="H10" s="332">
        <v>180</v>
      </c>
      <c r="I10" s="48">
        <v>7649.1</v>
      </c>
      <c r="J10" s="369">
        <v>-382.50000000000091</v>
      </c>
      <c r="K10" s="356">
        <v>-5.0005883045064287E-2</v>
      </c>
      <c r="L10" s="369">
        <v>-307.48000000000093</v>
      </c>
      <c r="M10">
        <v>110</v>
      </c>
      <c r="N10" s="366" t="str">
        <f t="shared" si="0"/>
        <v>Link</v>
      </c>
      <c r="O10" s="134">
        <v>1.61E-2</v>
      </c>
      <c r="P10" s="134">
        <v>-5.4000000000000003E-3</v>
      </c>
      <c r="Q10" s="48"/>
      <c r="R10" s="48"/>
      <c r="S10" s="48"/>
      <c r="T10" s="48"/>
      <c r="V10" s="48"/>
    </row>
    <row r="11" spans="1:22" ht="21.95" customHeight="1" x14ac:dyDescent="0.25">
      <c r="A11" s="50"/>
      <c r="B11" s="51"/>
      <c r="C11" s="51"/>
      <c r="E11" s="22" t="s">
        <v>173</v>
      </c>
      <c r="F11" s="244">
        <v>54.92</v>
      </c>
      <c r="G11" s="244">
        <v>53.266666666666666</v>
      </c>
      <c r="H11" s="49">
        <v>120</v>
      </c>
      <c r="I11" s="48">
        <v>6392</v>
      </c>
      <c r="J11" s="369">
        <v>198.40000000000055</v>
      </c>
      <c r="K11" s="356">
        <v>3.1038798498122702E-2</v>
      </c>
      <c r="L11" s="48">
        <v>1802.9800000000023</v>
      </c>
      <c r="M11" s="29">
        <v>43038</v>
      </c>
      <c r="N11" s="366" t="str">
        <f t="shared" si="0"/>
        <v>Link</v>
      </c>
      <c r="O11" s="134">
        <v>2.7300000000000001E-2</v>
      </c>
      <c r="P11" s="134">
        <v>2.18E-2</v>
      </c>
      <c r="R11" s="48"/>
      <c r="S11" s="48"/>
      <c r="T11" s="48"/>
    </row>
    <row r="12" spans="1:22" ht="21.95" customHeight="1" x14ac:dyDescent="0.25">
      <c r="A12" s="60"/>
      <c r="B12" s="61"/>
      <c r="C12" s="60"/>
      <c r="E12" s="22" t="s">
        <v>758</v>
      </c>
      <c r="F12" s="244">
        <v>204.84</v>
      </c>
      <c r="G12" s="244">
        <v>189.32000000000002</v>
      </c>
      <c r="H12" s="49">
        <v>30</v>
      </c>
      <c r="I12" s="48">
        <v>5679.6</v>
      </c>
      <c r="J12" s="369">
        <v>465.59999999999945</v>
      </c>
      <c r="K12" s="356">
        <v>8.1977604056623604E-2</v>
      </c>
      <c r="L12" s="48">
        <v>690.36999999999989</v>
      </c>
      <c r="M12" s="29">
        <v>43052</v>
      </c>
      <c r="N12" s="366" t="str">
        <f t="shared" si="0"/>
        <v>Link</v>
      </c>
      <c r="O12" s="134">
        <v>2.8E-3</v>
      </c>
      <c r="P12" s="134">
        <v>1.1000000000000001E-3</v>
      </c>
      <c r="R12" s="48"/>
      <c r="S12" s="48"/>
    </row>
    <row r="13" spans="1:22" ht="21.95" customHeight="1" x14ac:dyDescent="0.25">
      <c r="A13" s="50"/>
      <c r="B13" s="50"/>
      <c r="C13" s="51"/>
      <c r="E13" s="22" t="s">
        <v>342</v>
      </c>
      <c r="F13" s="244">
        <v>14.9</v>
      </c>
      <c r="G13" s="244">
        <v>19.663464285714287</v>
      </c>
      <c r="H13" s="49">
        <v>280</v>
      </c>
      <c r="I13" s="48">
        <v>5505.77</v>
      </c>
      <c r="J13" s="369">
        <v>-1333.7700000000004</v>
      </c>
      <c r="K13" s="356">
        <v>-0.24224949462109754</v>
      </c>
      <c r="L13" s="48">
        <v>-1333.7700000000004</v>
      </c>
      <c r="M13">
        <v>100</v>
      </c>
      <c r="N13" s="366" t="str">
        <f t="shared" si="0"/>
        <v>Link</v>
      </c>
      <c r="O13" s="134">
        <v>4.24E-2</v>
      </c>
      <c r="P13" s="134">
        <v>-2E-3</v>
      </c>
      <c r="Q13" s="148"/>
      <c r="T13" s="48"/>
    </row>
    <row r="14" spans="1:22" ht="21.95" customHeight="1" x14ac:dyDescent="0.25">
      <c r="A14" s="50"/>
      <c r="B14" s="51"/>
      <c r="C14" s="51"/>
      <c r="E14" s="22" t="s">
        <v>806</v>
      </c>
      <c r="F14" s="244">
        <v>175.64</v>
      </c>
      <c r="G14" s="244">
        <v>149.16999999999999</v>
      </c>
      <c r="H14" s="49">
        <v>30</v>
      </c>
      <c r="I14" s="48">
        <v>4475.0999999999995</v>
      </c>
      <c r="J14" s="369">
        <v>794.10000000000036</v>
      </c>
      <c r="K14" s="356">
        <v>0.17744854863578469</v>
      </c>
      <c r="L14" s="48">
        <v>794.10000000000036</v>
      </c>
      <c r="M14" s="29">
        <v>43031</v>
      </c>
      <c r="N14" s="366" t="str">
        <f t="shared" si="0"/>
        <v>Link</v>
      </c>
      <c r="O14" s="134">
        <v>2.8E-3</v>
      </c>
      <c r="P14" s="134">
        <v>2.2800000000000001E-2</v>
      </c>
      <c r="Q14" s="148"/>
      <c r="R14" s="48"/>
      <c r="S14" s="48"/>
    </row>
    <row r="15" spans="1:22" ht="21.95" customHeight="1" x14ac:dyDescent="0.25">
      <c r="A15" s="51"/>
      <c r="B15" s="51"/>
      <c r="C15" s="51"/>
      <c r="E15" s="22" t="s">
        <v>804</v>
      </c>
      <c r="F15" s="244">
        <v>590.05999999999995</v>
      </c>
      <c r="G15" s="244">
        <v>538</v>
      </c>
      <c r="H15" s="332">
        <v>8</v>
      </c>
      <c r="I15" s="48">
        <v>4304</v>
      </c>
      <c r="J15" s="369">
        <v>416.47999999999956</v>
      </c>
      <c r="K15" s="356">
        <v>9.6765799256505469E-2</v>
      </c>
      <c r="L15" s="369">
        <v>416.47999999999956</v>
      </c>
      <c r="M15">
        <v>8</v>
      </c>
      <c r="N15" s="366" t="str">
        <f t="shared" si="0"/>
        <v>Link</v>
      </c>
      <c r="O15" s="134">
        <v>0</v>
      </c>
      <c r="P15" s="134">
        <v>-8.8000000000000005E-3</v>
      </c>
      <c r="Q15" s="148"/>
      <c r="R15" s="48"/>
      <c r="S15" s="48"/>
      <c r="T15" s="48"/>
    </row>
    <row r="16" spans="1:22" ht="21.95" customHeight="1" x14ac:dyDescent="0.25">
      <c r="A16" s="50"/>
      <c r="B16" s="50"/>
      <c r="C16" s="51"/>
      <c r="E16" s="22" t="s">
        <v>803</v>
      </c>
      <c r="F16" s="244">
        <v>84.53</v>
      </c>
      <c r="G16" s="244">
        <v>80.67</v>
      </c>
      <c r="H16" s="332">
        <v>50</v>
      </c>
      <c r="I16" s="48">
        <v>4033.5</v>
      </c>
      <c r="J16" s="369">
        <v>193</v>
      </c>
      <c r="K16" s="356">
        <v>4.7849262427172426E-2</v>
      </c>
      <c r="L16" s="369">
        <v>193</v>
      </c>
      <c r="M16">
        <v>50</v>
      </c>
      <c r="N16" s="366" t="str">
        <f t="shared" si="0"/>
        <v>Link</v>
      </c>
      <c r="O16" s="134">
        <v>4.0599999999999997E-2</v>
      </c>
      <c r="P16" s="134">
        <v>1.7299999999999999E-2</v>
      </c>
      <c r="Q16" s="440"/>
      <c r="R16" s="48"/>
      <c r="S16" s="48"/>
    </row>
    <row r="17" spans="1:20" ht="21.95" customHeight="1" x14ac:dyDescent="0.25">
      <c r="A17" s="50"/>
      <c r="B17" s="50"/>
      <c r="C17" s="51"/>
      <c r="E17" s="22" t="s">
        <v>271</v>
      </c>
      <c r="F17" s="244">
        <v>83.61</v>
      </c>
      <c r="G17" s="244">
        <v>76.38</v>
      </c>
      <c r="H17" s="49">
        <v>50</v>
      </c>
      <c r="I17" s="48">
        <v>3819</v>
      </c>
      <c r="J17" s="369">
        <v>361.5</v>
      </c>
      <c r="K17" s="356">
        <v>9.4658287509819389E-2</v>
      </c>
      <c r="L17" s="48">
        <v>1646.380000000001</v>
      </c>
      <c r="M17">
        <v>50</v>
      </c>
      <c r="N17" s="366" t="str">
        <f t="shared" si="0"/>
        <v>Link</v>
      </c>
      <c r="O17" s="134">
        <v>1.49E-2</v>
      </c>
      <c r="P17" s="134">
        <v>8.3999999999999995E-3</v>
      </c>
      <c r="Q17" s="148"/>
      <c r="R17" s="48"/>
      <c r="S17" s="48"/>
      <c r="T17" s="48"/>
    </row>
    <row r="18" spans="1:20" ht="21.95" customHeight="1" x14ac:dyDescent="0.25">
      <c r="A18" s="50"/>
      <c r="B18" s="50"/>
      <c r="C18" s="50"/>
      <c r="E18" s="22" t="s">
        <v>338</v>
      </c>
      <c r="F18" s="244">
        <v>14.9</v>
      </c>
      <c r="G18" s="244">
        <v>16.857950000000002</v>
      </c>
      <c r="H18" s="332">
        <v>200</v>
      </c>
      <c r="I18" s="48">
        <v>3371.5900000000006</v>
      </c>
      <c r="J18" s="369">
        <v>-391.59000000000015</v>
      </c>
      <c r="K18" s="356">
        <v>-0.11614401513825831</v>
      </c>
      <c r="L18" s="369">
        <v>891.82999999999447</v>
      </c>
      <c r="M18">
        <v>200</v>
      </c>
      <c r="N18" s="366" t="str">
        <f t="shared" si="0"/>
        <v>Link</v>
      </c>
      <c r="O18" s="134">
        <v>0</v>
      </c>
      <c r="P18" s="134">
        <v>5.4000000000000003E-3</v>
      </c>
      <c r="S18" s="48"/>
    </row>
    <row r="19" spans="1:20" ht="21.95" customHeight="1" x14ac:dyDescent="0.25">
      <c r="A19" s="50"/>
      <c r="B19" s="50"/>
      <c r="C19" s="51"/>
      <c r="E19" s="22" t="s">
        <v>216</v>
      </c>
      <c r="F19" s="244">
        <v>65.959999999999994</v>
      </c>
      <c r="G19" s="244">
        <v>63.683199999999999</v>
      </c>
      <c r="H19" s="332">
        <v>50</v>
      </c>
      <c r="I19" s="48">
        <v>3184.16</v>
      </c>
      <c r="J19" s="369">
        <v>113.83999999999969</v>
      </c>
      <c r="K19" s="356">
        <v>3.5751972262700278E-2</v>
      </c>
      <c r="L19" s="369">
        <v>1271.709999999995</v>
      </c>
      <c r="M19" s="29">
        <v>43052</v>
      </c>
      <c r="N19" s="366" t="str">
        <f t="shared" si="0"/>
        <v>Link</v>
      </c>
      <c r="O19" s="134">
        <v>2.1899999999999999E-2</v>
      </c>
      <c r="P19" s="134">
        <v>4.8500000000000001E-2</v>
      </c>
      <c r="R19" s="48"/>
      <c r="S19" s="48"/>
      <c r="T19" s="48"/>
    </row>
    <row r="20" spans="1:20" ht="21.95" customHeight="1" x14ac:dyDescent="0.25">
      <c r="A20" s="51"/>
      <c r="B20" s="51"/>
      <c r="C20" s="51"/>
      <c r="E20" s="22" t="s">
        <v>740</v>
      </c>
      <c r="F20" s="244">
        <v>160.77000000000001</v>
      </c>
      <c r="G20" s="244">
        <v>149.55549999999999</v>
      </c>
      <c r="H20" s="332">
        <v>20</v>
      </c>
      <c r="I20" s="48">
        <v>2991.1099999999997</v>
      </c>
      <c r="J20" s="369">
        <v>224.29000000000042</v>
      </c>
      <c r="K20" s="356">
        <v>7.4985540484970567E-2</v>
      </c>
      <c r="L20" s="369">
        <v>367.32000000000062</v>
      </c>
      <c r="M20" s="29">
        <v>43045</v>
      </c>
      <c r="N20" s="366" t="str">
        <f t="shared" si="0"/>
        <v>Link</v>
      </c>
      <c r="O20" s="134">
        <v>3.1100329663494432E-3</v>
      </c>
      <c r="P20" s="134">
        <v>1.46E-2</v>
      </c>
      <c r="S20" s="48"/>
    </row>
    <row r="21" spans="1:20" ht="21.95" customHeight="1" x14ac:dyDescent="0.25">
      <c r="A21" s="50"/>
      <c r="B21" s="50"/>
      <c r="C21" s="51"/>
      <c r="E21" s="22" t="s">
        <v>754</v>
      </c>
      <c r="F21" s="244">
        <v>72.09</v>
      </c>
      <c r="G21" s="244">
        <v>72.150000000000006</v>
      </c>
      <c r="H21" s="49">
        <v>40</v>
      </c>
      <c r="I21" s="48">
        <v>2886</v>
      </c>
      <c r="J21" s="369">
        <v>-2.3999999999996362</v>
      </c>
      <c r="K21" s="356">
        <v>-8.3160083160086309E-4</v>
      </c>
      <c r="L21" s="48">
        <v>123.52999999999975</v>
      </c>
      <c r="M21" s="29">
        <v>43031</v>
      </c>
      <c r="N21" s="366" t="str">
        <f t="shared" si="0"/>
        <v>Link</v>
      </c>
      <c r="O21" s="134">
        <v>1.78E-2</v>
      </c>
      <c r="P21" s="134">
        <v>9.4999999999999998E-3</v>
      </c>
      <c r="Q21" s="48"/>
      <c r="S21" s="48"/>
    </row>
    <row r="22" spans="1:20" ht="21.95" customHeight="1" x14ac:dyDescent="0.25">
      <c r="A22" s="50"/>
      <c r="B22" s="51"/>
      <c r="C22" s="51"/>
      <c r="E22" s="22" t="s">
        <v>355</v>
      </c>
      <c r="F22" s="244">
        <v>61.76</v>
      </c>
      <c r="G22" s="244">
        <v>56.88</v>
      </c>
      <c r="H22" s="49">
        <v>50</v>
      </c>
      <c r="I22" s="48">
        <v>2844</v>
      </c>
      <c r="J22" s="369">
        <v>244</v>
      </c>
      <c r="K22" s="356">
        <v>8.5794655414908494E-2</v>
      </c>
      <c r="L22" s="48">
        <v>1467.5099999999984</v>
      </c>
      <c r="M22" s="29">
        <v>43045</v>
      </c>
      <c r="N22" s="366" t="str">
        <f t="shared" si="0"/>
        <v>Link</v>
      </c>
      <c r="O22" s="134">
        <v>4.3499999999999997E-2</v>
      </c>
      <c r="P22" s="134">
        <v>2.1999999999999999E-2</v>
      </c>
      <c r="S22" s="48"/>
    </row>
    <row r="23" spans="1:20" ht="21.95" customHeight="1" x14ac:dyDescent="0.25">
      <c r="A23" s="51"/>
      <c r="B23" s="51"/>
      <c r="C23" s="51"/>
      <c r="E23" s="22" t="s">
        <v>62</v>
      </c>
      <c r="F23" s="244">
        <v>338.1</v>
      </c>
      <c r="G23" s="244">
        <v>338.1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 t="shared" si="0"/>
        <v>Link</v>
      </c>
      <c r="O23" s="134">
        <v>0</v>
      </c>
      <c r="P23" s="134">
        <v>-1.26E-2</v>
      </c>
    </row>
    <row r="24" spans="1:20" ht="21.95" customHeight="1" x14ac:dyDescent="0.25">
      <c r="A24" s="51"/>
      <c r="B24" s="51"/>
      <c r="C24" s="51"/>
      <c r="E24" s="22" t="s">
        <v>205</v>
      </c>
      <c r="F24" s="244">
        <v>38.51</v>
      </c>
      <c r="G24" s="244">
        <v>38.51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 t="shared" si="0"/>
        <v>Link</v>
      </c>
      <c r="O24" s="134">
        <v>0</v>
      </c>
      <c r="P24" s="134">
        <v>5.7000000000000002E-3</v>
      </c>
      <c r="S24" s="48"/>
      <c r="T24" s="48"/>
    </row>
    <row r="25" spans="1:20" ht="21.95" customHeight="1" x14ac:dyDescent="0.25">
      <c r="A25" s="50"/>
      <c r="B25" s="50"/>
      <c r="C25" s="51"/>
      <c r="E25" s="22" t="s">
        <v>204</v>
      </c>
      <c r="F25" s="244">
        <v>156.16</v>
      </c>
      <c r="G25" s="244">
        <v>156.16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 t="shared" si="0"/>
        <v>Link</v>
      </c>
      <c r="O25" s="134">
        <v>1.5900000000000001E-2</v>
      </c>
      <c r="P25" s="134">
        <v>1.1999999999999999E-3</v>
      </c>
      <c r="R25" s="48"/>
      <c r="S25" s="48"/>
      <c r="T25" s="48"/>
    </row>
    <row r="26" spans="1:20" ht="21.95" customHeight="1" x14ac:dyDescent="0.25">
      <c r="A26" s="155"/>
      <c r="B26" s="50"/>
      <c r="C26" s="51"/>
      <c r="E26" s="22" t="s">
        <v>227</v>
      </c>
      <c r="F26" s="244">
        <v>92.09</v>
      </c>
      <c r="G26" s="244">
        <v>92.09</v>
      </c>
      <c r="H26" s="49">
        <v>0</v>
      </c>
      <c r="I26" s="48">
        <v>0</v>
      </c>
      <c r="J26" s="369">
        <v>0</v>
      </c>
      <c r="K26" s="356">
        <v>0</v>
      </c>
      <c r="L26" s="48">
        <v>231.53999999999996</v>
      </c>
      <c r="M26">
        <v>0</v>
      </c>
      <c r="N26" s="366" t="str">
        <f t="shared" si="0"/>
        <v>Link</v>
      </c>
      <c r="O26" s="134">
        <v>1.6199999999999999E-2</v>
      </c>
      <c r="P26" s="134">
        <v>2.0999999999999999E-3</v>
      </c>
      <c r="Q26" s="148"/>
      <c r="R26" s="48"/>
      <c r="S26" s="48"/>
      <c r="T26" s="48"/>
    </row>
    <row r="27" spans="1:20" ht="21.95" customHeight="1" x14ac:dyDescent="0.25">
      <c r="A27" s="50"/>
      <c r="B27" s="51"/>
      <c r="C27" s="51"/>
      <c r="E27" s="22" t="s">
        <v>23</v>
      </c>
      <c r="F27" s="244">
        <v>34.17</v>
      </c>
      <c r="G27" s="244">
        <v>34.17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 t="shared" si="0"/>
        <v>Link</v>
      </c>
      <c r="O27" s="134">
        <v>0</v>
      </c>
      <c r="P27" s="134">
        <v>6.1999999999999998E-3</v>
      </c>
      <c r="S27" s="48"/>
    </row>
    <row r="28" spans="1:20" ht="21.95" customHeight="1" x14ac:dyDescent="0.25">
      <c r="A28" s="50"/>
      <c r="B28" s="50"/>
      <c r="C28" s="51"/>
      <c r="E28" s="22" t="s">
        <v>272</v>
      </c>
      <c r="F28" s="244">
        <v>27.5</v>
      </c>
      <c r="G28" s="244">
        <v>27.5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 t="shared" si="0"/>
        <v>Link</v>
      </c>
      <c r="O28" s="134">
        <v>1.11E-2</v>
      </c>
      <c r="P28" s="134">
        <v>4.7000000000000002E-3</v>
      </c>
      <c r="Q28" s="148"/>
      <c r="R28" s="48"/>
      <c r="S28" s="48"/>
    </row>
    <row r="29" spans="1:20" ht="21.95" customHeight="1" x14ac:dyDescent="0.25">
      <c r="A29" s="51"/>
      <c r="B29" s="50"/>
      <c r="C29" s="51"/>
      <c r="E29" s="22" t="s">
        <v>36</v>
      </c>
      <c r="F29" s="244">
        <v>59.37</v>
      </c>
      <c r="G29" s="244">
        <v>59.37</v>
      </c>
      <c r="H29" s="49">
        <v>0</v>
      </c>
      <c r="I29" s="48">
        <v>0</v>
      </c>
      <c r="J29" s="369">
        <v>0</v>
      </c>
      <c r="K29" s="356">
        <v>0</v>
      </c>
      <c r="L29" s="48">
        <v>117.73999999999978</v>
      </c>
      <c r="M29">
        <v>0</v>
      </c>
      <c r="N29" s="366" t="str">
        <f t="shared" si="0"/>
        <v>Link</v>
      </c>
      <c r="O29" s="134">
        <v>7.4000000000000003E-3</v>
      </c>
      <c r="P29" s="134">
        <v>1.26E-2</v>
      </c>
      <c r="Q29" s="440"/>
      <c r="R29" s="48"/>
      <c r="S29" s="48"/>
    </row>
    <row r="30" spans="1:20" ht="21.95" customHeight="1" x14ac:dyDescent="0.25">
      <c r="A30" s="50"/>
      <c r="B30" s="50"/>
      <c r="C30" s="51"/>
      <c r="E30" s="22" t="s">
        <v>325</v>
      </c>
      <c r="F30" s="244">
        <v>41.93</v>
      </c>
      <c r="G30" s="244">
        <v>41.93</v>
      </c>
      <c r="H30" s="332">
        <v>0</v>
      </c>
      <c r="I30" s="432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 t="shared" si="0"/>
        <v>Link</v>
      </c>
      <c r="O30" s="134">
        <v>3.4200000000000001E-2</v>
      </c>
      <c r="P30" s="134">
        <v>-2.0000000000000001E-4</v>
      </c>
      <c r="S30" s="48"/>
      <c r="T30" s="48"/>
    </row>
    <row r="31" spans="1:20" ht="21.95" customHeight="1" x14ac:dyDescent="0.25">
      <c r="A31" s="50"/>
      <c r="B31" s="50"/>
      <c r="C31" s="51"/>
      <c r="E31" s="22" t="s">
        <v>307</v>
      </c>
      <c r="F31" s="244">
        <v>64.42</v>
      </c>
      <c r="G31" s="244">
        <v>64.42</v>
      </c>
      <c r="H31" s="332">
        <v>0</v>
      </c>
      <c r="I31" s="48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 t="shared" si="0"/>
        <v>Link</v>
      </c>
      <c r="O31" s="134">
        <v>2.87E-2</v>
      </c>
      <c r="P31" s="134">
        <v>-3.8999999999999998E-3</v>
      </c>
      <c r="Q31" s="148"/>
      <c r="S31" s="48"/>
      <c r="T31" s="48"/>
    </row>
    <row r="32" spans="1:20" ht="21.95" customHeight="1" x14ac:dyDescent="0.25">
      <c r="A32" s="50"/>
      <c r="B32" s="50"/>
      <c r="C32" s="51"/>
      <c r="E32" s="22" t="s">
        <v>756</v>
      </c>
      <c r="F32" s="244">
        <v>26.96</v>
      </c>
      <c r="G32" s="244">
        <v>26.96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 t="shared" si="0"/>
        <v>Link</v>
      </c>
      <c r="O32" s="134">
        <v>4.0599999999999997E-2</v>
      </c>
      <c r="P32" s="134">
        <v>1.32E-2</v>
      </c>
      <c r="R32" s="48"/>
    </row>
    <row r="33" spans="1:22" ht="21.95" customHeight="1" x14ac:dyDescent="0.25">
      <c r="A33" s="51"/>
      <c r="B33" s="51"/>
      <c r="C33" s="51"/>
      <c r="E33" s="22" t="s">
        <v>251</v>
      </c>
      <c r="F33" s="244">
        <v>51.87</v>
      </c>
      <c r="G33" s="244">
        <v>51.87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 t="shared" si="0"/>
        <v>Link</v>
      </c>
      <c r="O33" s="134">
        <v>0</v>
      </c>
      <c r="P33" s="134">
        <v>4.3E-3</v>
      </c>
      <c r="R33" s="48"/>
      <c r="S33" s="48"/>
      <c r="T33" s="48"/>
    </row>
    <row r="34" spans="1:22" ht="21.95" customHeight="1" x14ac:dyDescent="0.25">
      <c r="A34" s="51"/>
      <c r="B34" s="51"/>
      <c r="C34" s="51"/>
      <c r="E34" s="22" t="s">
        <v>730</v>
      </c>
      <c r="F34" s="244">
        <v>27.17</v>
      </c>
      <c r="G34" s="244">
        <v>27.17</v>
      </c>
      <c r="H34" s="49">
        <v>0</v>
      </c>
      <c r="I34" s="48">
        <v>0</v>
      </c>
      <c r="J34" s="369">
        <v>0</v>
      </c>
      <c r="K34" s="356">
        <v>0</v>
      </c>
      <c r="L34" s="48">
        <v>309.26000000000022</v>
      </c>
      <c r="M34">
        <v>0</v>
      </c>
      <c r="N34" s="366" t="str">
        <f t="shared" ref="N34:N66" si="1">HYPERLINK("http://finance.yahoo.com/q?s=" &amp; E34, "Link")</f>
        <v>Link</v>
      </c>
      <c r="O34" s="134">
        <v>8.8000000000000005E-3</v>
      </c>
      <c r="P34" s="134">
        <v>1.84E-2</v>
      </c>
      <c r="S34" s="48"/>
    </row>
    <row r="35" spans="1:22" ht="21.95" customHeight="1" x14ac:dyDescent="0.25">
      <c r="A35" s="51"/>
      <c r="B35" s="51"/>
      <c r="C35" s="51"/>
      <c r="E35" s="22" t="s">
        <v>281</v>
      </c>
      <c r="F35" s="244">
        <v>76.489999999999995</v>
      </c>
      <c r="G35" s="244">
        <v>76.489999999999995</v>
      </c>
      <c r="H35" s="49">
        <v>0</v>
      </c>
      <c r="I35" s="48">
        <v>0</v>
      </c>
      <c r="J35" s="369">
        <v>0</v>
      </c>
      <c r="K35" s="356">
        <v>0</v>
      </c>
      <c r="L35" s="48">
        <v>197.20999999999549</v>
      </c>
      <c r="M35">
        <v>0</v>
      </c>
      <c r="N35" s="366" t="str">
        <f t="shared" si="1"/>
        <v>Link</v>
      </c>
      <c r="O35" s="134">
        <v>2.5499999999999998E-2</v>
      </c>
      <c r="P35" s="134">
        <v>2.4899999999999999E-2</v>
      </c>
      <c r="Q35" s="440"/>
      <c r="R35" s="48"/>
      <c r="S35" s="48"/>
      <c r="T35" s="48"/>
      <c r="V35" s="48"/>
    </row>
    <row r="36" spans="1:22" ht="21.95" customHeight="1" x14ac:dyDescent="0.25">
      <c r="A36" s="50"/>
      <c r="B36" s="50"/>
      <c r="C36" s="51"/>
      <c r="E36" s="22" t="s">
        <v>198</v>
      </c>
      <c r="F36" s="244">
        <v>12.1</v>
      </c>
      <c r="G36" s="244">
        <v>12.1</v>
      </c>
      <c r="H36" s="49">
        <v>0</v>
      </c>
      <c r="I36" s="48">
        <v>0</v>
      </c>
      <c r="J36" s="369">
        <v>0</v>
      </c>
      <c r="K36" s="356">
        <v>0</v>
      </c>
      <c r="L36" s="48">
        <v>495.20999999999913</v>
      </c>
      <c r="M36">
        <v>0</v>
      </c>
      <c r="N36" s="366" t="str">
        <f t="shared" si="1"/>
        <v>Link</v>
      </c>
      <c r="O36" s="134">
        <v>5.1499999999999997E-2</v>
      </c>
      <c r="P36" s="134">
        <v>1.6999999999999999E-3</v>
      </c>
      <c r="Q36" s="48"/>
      <c r="R36" s="48"/>
      <c r="S36" s="48"/>
      <c r="U36" s="48"/>
    </row>
    <row r="37" spans="1:22" ht="21.95" customHeight="1" x14ac:dyDescent="0.25">
      <c r="A37" s="50"/>
      <c r="B37" s="50"/>
      <c r="C37" s="51"/>
      <c r="E37" s="22" t="s">
        <v>275</v>
      </c>
      <c r="F37" s="244">
        <v>142.4</v>
      </c>
      <c r="G37" s="244">
        <v>142.4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 t="shared" si="1"/>
        <v>Link</v>
      </c>
      <c r="O37" s="134">
        <v>2.5700000000000001E-2</v>
      </c>
      <c r="P37" s="134">
        <v>2.5000000000000001E-3</v>
      </c>
      <c r="R37" s="48"/>
    </row>
    <row r="38" spans="1:22" ht="21.95" customHeight="1" x14ac:dyDescent="0.25">
      <c r="A38" s="50"/>
      <c r="B38" s="50"/>
      <c r="C38" s="51"/>
      <c r="E38" s="22" t="s">
        <v>17</v>
      </c>
      <c r="F38" s="244">
        <v>14.9</v>
      </c>
      <c r="G38" s="244">
        <v>14.9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 t="shared" si="1"/>
        <v>Link</v>
      </c>
      <c r="O38" s="134">
        <v>0</v>
      </c>
      <c r="P38" s="134">
        <v>2E-3</v>
      </c>
      <c r="Q38" s="440"/>
      <c r="R38" s="48"/>
      <c r="S38" s="48"/>
      <c r="U38" s="48"/>
    </row>
    <row r="39" spans="1:22" ht="21.95" customHeight="1" x14ac:dyDescent="0.25">
      <c r="A39" s="50"/>
      <c r="B39" s="50"/>
      <c r="C39" s="51"/>
      <c r="E39" s="22" t="s">
        <v>317</v>
      </c>
      <c r="F39" s="244">
        <v>113.08</v>
      </c>
      <c r="G39" s="244">
        <v>113.08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 t="shared" si="1"/>
        <v>Link</v>
      </c>
      <c r="O39" s="134">
        <v>0</v>
      </c>
      <c r="P39" s="134">
        <v>9.4000000000000004E-3</v>
      </c>
      <c r="R39" s="48"/>
      <c r="S39" s="48"/>
    </row>
    <row r="40" spans="1:22" ht="21.95" customHeight="1" x14ac:dyDescent="0.25">
      <c r="A40" s="50"/>
      <c r="B40" s="50"/>
      <c r="C40" s="51"/>
      <c r="E40" s="22" t="s">
        <v>196</v>
      </c>
      <c r="F40" s="244">
        <v>53.06</v>
      </c>
      <c r="G40" s="244">
        <v>53.06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 t="shared" si="1"/>
        <v>Link</v>
      </c>
      <c r="O40" s="134">
        <v>1.29E-2</v>
      </c>
      <c r="P40" s="134">
        <v>7.0000000000000001E-3</v>
      </c>
      <c r="Q40" s="148"/>
      <c r="R40" s="48"/>
      <c r="S40" s="48"/>
      <c r="T40" s="48"/>
    </row>
    <row r="41" spans="1:22" ht="21.95" customHeight="1" x14ac:dyDescent="0.25">
      <c r="A41" s="50"/>
      <c r="B41" s="50"/>
      <c r="C41" s="51"/>
      <c r="E41" s="22" t="s">
        <v>226</v>
      </c>
      <c r="F41" s="244">
        <v>58.41</v>
      </c>
      <c r="G41" s="244">
        <v>58.41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 t="shared" si="1"/>
        <v>Link</v>
      </c>
      <c r="O41" s="134">
        <v>0</v>
      </c>
      <c r="P41" s="134">
        <v>-2.3999999999999998E-3</v>
      </c>
      <c r="Q41" s="148"/>
      <c r="S41" s="48"/>
      <c r="U41" s="48"/>
    </row>
    <row r="42" spans="1:22" ht="21.95" customHeight="1" x14ac:dyDescent="0.25">
      <c r="A42" s="50"/>
      <c r="B42" s="50"/>
      <c r="C42" s="51"/>
      <c r="E42" s="22" t="s">
        <v>34</v>
      </c>
      <c r="F42" s="244">
        <v>41.5</v>
      </c>
      <c r="G42" s="244">
        <v>41.5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 t="shared" si="1"/>
        <v>Link</v>
      </c>
      <c r="O42" s="134">
        <v>0</v>
      </c>
      <c r="P42" s="134">
        <v>4.5999999999999999E-3</v>
      </c>
    </row>
    <row r="43" spans="1:22" ht="21.95" customHeight="1" x14ac:dyDescent="0.25">
      <c r="A43" s="50"/>
      <c r="B43" s="50"/>
      <c r="C43" s="51"/>
      <c r="E43" s="22" t="s">
        <v>172</v>
      </c>
      <c r="F43" s="244">
        <v>58.21</v>
      </c>
      <c r="G43" s="244">
        <v>58.21</v>
      </c>
      <c r="H43" s="49">
        <v>0</v>
      </c>
      <c r="I43" s="48">
        <v>0</v>
      </c>
      <c r="J43" s="369">
        <v>0</v>
      </c>
      <c r="K43" s="356">
        <v>0</v>
      </c>
      <c r="L43" s="48">
        <v>119.92000000000053</v>
      </c>
      <c r="M43">
        <v>0</v>
      </c>
      <c r="N43" s="366" t="str">
        <f t="shared" si="1"/>
        <v>Link</v>
      </c>
      <c r="O43" s="134">
        <v>3.6400000000000002E-2</v>
      </c>
      <c r="P43" s="134">
        <v>1.04E-2</v>
      </c>
      <c r="Q43" s="440"/>
      <c r="R43" s="48"/>
      <c r="S43" s="48"/>
      <c r="T43" s="48"/>
    </row>
    <row r="44" spans="1:22" ht="21.95" customHeight="1" x14ac:dyDescent="0.25">
      <c r="A44" s="50"/>
      <c r="B44" s="50"/>
      <c r="C44" s="51"/>
      <c r="E44" s="22" t="s">
        <v>27</v>
      </c>
      <c r="F44" s="244">
        <v>40.43</v>
      </c>
      <c r="G44" s="244">
        <v>40.43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 t="shared" si="1"/>
        <v>Link</v>
      </c>
      <c r="O44" s="134">
        <v>3.0200000000000001E-2</v>
      </c>
      <c r="P44" s="134">
        <v>8.5000000000000006E-3</v>
      </c>
      <c r="Q44" s="440"/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22</v>
      </c>
      <c r="F45" s="244">
        <v>45.03</v>
      </c>
      <c r="G45" s="244">
        <v>45.03</v>
      </c>
      <c r="H45" s="49">
        <v>0</v>
      </c>
      <c r="I45" s="48">
        <v>0</v>
      </c>
      <c r="J45" s="369">
        <v>0</v>
      </c>
      <c r="K45" s="356">
        <v>0</v>
      </c>
      <c r="L45" s="48">
        <v>3178.8000000000466</v>
      </c>
      <c r="M45">
        <v>0</v>
      </c>
      <c r="N45" s="366" t="str">
        <f t="shared" si="1"/>
        <v>Link</v>
      </c>
      <c r="O45" s="134">
        <v>2.07E-2</v>
      </c>
      <c r="P45" s="134">
        <v>-4.0000000000000002E-4</v>
      </c>
      <c r="Q45" s="148"/>
      <c r="R45" s="48"/>
      <c r="S45" s="48"/>
      <c r="T45" s="48"/>
    </row>
    <row r="46" spans="1:22" ht="21.95" customHeight="1" x14ac:dyDescent="0.25">
      <c r="A46" s="51"/>
      <c r="B46" s="51"/>
      <c r="C46" s="51"/>
      <c r="E46" s="22" t="s">
        <v>42</v>
      </c>
      <c r="F46" s="244">
        <v>112.99</v>
      </c>
      <c r="G46" s="244">
        <v>112.99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 t="shared" si="1"/>
        <v>Link</v>
      </c>
      <c r="O46" s="134">
        <v>2.18E-2</v>
      </c>
      <c r="P46" s="134">
        <v>8.6999999999999994E-3</v>
      </c>
      <c r="R46" s="48"/>
      <c r="S46" s="48"/>
      <c r="T46" s="48"/>
    </row>
    <row r="47" spans="1:22" ht="21.95" customHeight="1" x14ac:dyDescent="0.25">
      <c r="A47" s="50"/>
      <c r="B47" s="50"/>
      <c r="C47" s="51"/>
      <c r="E47" s="22" t="s">
        <v>273</v>
      </c>
      <c r="F47" s="244">
        <v>53.73</v>
      </c>
      <c r="G47" s="244">
        <v>53.73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 t="shared" si="1"/>
        <v>Link</v>
      </c>
      <c r="O47" s="134">
        <v>0</v>
      </c>
      <c r="P47" s="134">
        <v>-8.0999999999999996E-3</v>
      </c>
    </row>
    <row r="48" spans="1:22" ht="21.95" customHeight="1" x14ac:dyDescent="0.25">
      <c r="A48" s="50"/>
      <c r="B48" s="50"/>
      <c r="C48" s="51"/>
      <c r="E48" s="22" t="s">
        <v>175</v>
      </c>
      <c r="F48" s="244">
        <v>257.11</v>
      </c>
      <c r="G48" s="244">
        <v>257.11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 t="shared" si="1"/>
        <v>Link</v>
      </c>
      <c r="O48" s="134">
        <v>0</v>
      </c>
      <c r="P48" s="134">
        <v>5.1999999999999998E-3</v>
      </c>
    </row>
    <row r="49" spans="1:21" ht="21.95" customHeight="1" x14ac:dyDescent="0.25">
      <c r="A49" s="50"/>
      <c r="B49" s="50"/>
      <c r="C49" s="51"/>
      <c r="E49" s="22" t="s">
        <v>170</v>
      </c>
      <c r="F49" s="244">
        <v>105.15</v>
      </c>
      <c r="G49" s="244">
        <v>105.15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 t="shared" si="1"/>
        <v>Link</v>
      </c>
      <c r="O49" s="134">
        <v>1.14E-2</v>
      </c>
      <c r="P49" s="134">
        <v>1.77E-2</v>
      </c>
      <c r="S49" s="48"/>
    </row>
    <row r="50" spans="1:21" ht="21.95" customHeight="1" x14ac:dyDescent="0.25">
      <c r="A50" s="51"/>
      <c r="B50" s="51"/>
      <c r="C50" s="51"/>
      <c r="E50" s="22" t="s">
        <v>8</v>
      </c>
      <c r="F50" s="244">
        <v>81.58</v>
      </c>
      <c r="G50" s="244">
        <v>81.58</v>
      </c>
      <c r="H50" s="49">
        <v>0</v>
      </c>
      <c r="I50" s="48">
        <v>0</v>
      </c>
      <c r="J50" s="369">
        <v>0</v>
      </c>
      <c r="K50" s="356">
        <v>0</v>
      </c>
      <c r="L50" s="48">
        <v>121.94999999999982</v>
      </c>
      <c r="M50">
        <v>0</v>
      </c>
      <c r="N50" s="366" t="str">
        <f t="shared" si="1"/>
        <v>Link</v>
      </c>
      <c r="O50" s="134">
        <v>1.67E-2</v>
      </c>
      <c r="P50" s="134">
        <v>-7.7000000000000002E-3</v>
      </c>
      <c r="R50" s="48"/>
      <c r="S50" s="48"/>
    </row>
    <row r="51" spans="1:21" ht="21.95" customHeight="1" x14ac:dyDescent="0.25">
      <c r="A51" s="50"/>
      <c r="B51" s="51"/>
      <c r="C51" s="51"/>
      <c r="E51" s="22" t="s">
        <v>10</v>
      </c>
      <c r="F51" s="244">
        <v>47.93</v>
      </c>
      <c r="G51" s="244">
        <v>47.93</v>
      </c>
      <c r="H51" s="49">
        <v>0</v>
      </c>
      <c r="I51" s="48">
        <v>0</v>
      </c>
      <c r="J51" s="369">
        <v>0</v>
      </c>
      <c r="K51" s="356">
        <v>0</v>
      </c>
      <c r="L51" s="48">
        <v>1128.3800000000047</v>
      </c>
      <c r="M51">
        <v>0</v>
      </c>
      <c r="N51" s="366" t="str">
        <f t="shared" si="1"/>
        <v>Link</v>
      </c>
      <c r="O51" s="134">
        <v>1.2500000000000001E-2</v>
      </c>
      <c r="P51" s="134">
        <v>2.9899999999999999E-2</v>
      </c>
    </row>
    <row r="52" spans="1:21" ht="21.95" customHeight="1" x14ac:dyDescent="0.25">
      <c r="A52" s="50"/>
      <c r="B52" s="50"/>
      <c r="C52" s="51"/>
      <c r="E52" s="22" t="s">
        <v>225</v>
      </c>
      <c r="F52" s="244">
        <v>36.99</v>
      </c>
      <c r="G52" s="244">
        <v>36.99</v>
      </c>
      <c r="H52" s="332">
        <v>0</v>
      </c>
      <c r="I52" s="48">
        <v>0</v>
      </c>
      <c r="J52" s="369">
        <v>0</v>
      </c>
      <c r="K52" s="356">
        <v>0</v>
      </c>
      <c r="L52" s="369">
        <v>4376.9599999999991</v>
      </c>
      <c r="M52">
        <v>0</v>
      </c>
      <c r="N52" s="366" t="str">
        <f t="shared" si="1"/>
        <v>Link</v>
      </c>
      <c r="O52" s="134">
        <v>4.0899999999999999E-2</v>
      </c>
      <c r="P52" s="134">
        <v>1.8200000000000001E-2</v>
      </c>
      <c r="S52" s="48"/>
      <c r="T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49.95</v>
      </c>
      <c r="G53" s="244">
        <v>49.95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 t="shared" si="1"/>
        <v>Link</v>
      </c>
      <c r="O53" s="134">
        <v>0</v>
      </c>
      <c r="P53" s="134">
        <v>2.2700000000000001E-2</v>
      </c>
      <c r="Q53" s="48"/>
      <c r="R53" s="48"/>
      <c r="S53" s="48"/>
      <c r="T53" s="48"/>
    </row>
    <row r="54" spans="1:21" ht="21.95" customHeight="1" x14ac:dyDescent="0.25">
      <c r="A54" s="51"/>
      <c r="B54" s="155"/>
      <c r="C54" s="333"/>
      <c r="E54" s="22" t="s">
        <v>45</v>
      </c>
      <c r="F54" s="244">
        <v>92.97</v>
      </c>
      <c r="G54" s="244">
        <v>92.97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 t="shared" si="1"/>
        <v>Link</v>
      </c>
      <c r="O54" s="134">
        <v>1.67E-2</v>
      </c>
      <c r="P54" s="134">
        <v>2.5999999999999999E-3</v>
      </c>
      <c r="Q54" s="148"/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132.75</v>
      </c>
      <c r="G55" s="244">
        <v>132.75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 t="shared" si="1"/>
        <v>Link</v>
      </c>
      <c r="O55" s="134">
        <v>2.18E-2</v>
      </c>
      <c r="P55" s="134">
        <v>1.9300000000000001E-2</v>
      </c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33</v>
      </c>
      <c r="F56" s="244">
        <v>244.24</v>
      </c>
      <c r="G56" s="244">
        <v>244.24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 t="shared" si="1"/>
        <v>Link</v>
      </c>
      <c r="O56" s="134">
        <v>1.8599999999999998E-2</v>
      </c>
      <c r="P56" s="134">
        <v>-2.0000000000000001E-4</v>
      </c>
      <c r="Q56" s="148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59.9</v>
      </c>
      <c r="G57" s="244">
        <v>59.9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 t="shared" si="1"/>
        <v>Link</v>
      </c>
      <c r="O57" s="134">
        <v>0</v>
      </c>
      <c r="P57" s="134">
        <v>2E-3</v>
      </c>
      <c r="R57" s="48"/>
      <c r="S57" s="48"/>
    </row>
    <row r="58" spans="1:21" ht="21.95" customHeight="1" x14ac:dyDescent="0.25">
      <c r="A58" s="50"/>
      <c r="B58" s="50"/>
      <c r="C58" s="51"/>
      <c r="E58" s="22" t="s">
        <v>52</v>
      </c>
      <c r="F58" s="244">
        <v>66.709999999999994</v>
      </c>
      <c r="G58" s="244">
        <v>66.709999999999994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 t="shared" si="1"/>
        <v>Link</v>
      </c>
      <c r="O58" s="134">
        <v>2.1999999999999999E-2</v>
      </c>
      <c r="P58" s="134">
        <v>8.5000000000000006E-3</v>
      </c>
      <c r="Q58" s="148"/>
      <c r="R58" s="48"/>
      <c r="S58" s="48"/>
    </row>
    <row r="59" spans="1:21" ht="21.95" customHeight="1" x14ac:dyDescent="0.25">
      <c r="A59" s="50"/>
      <c r="B59" s="50"/>
      <c r="C59" s="50"/>
      <c r="E59" s="22" t="s">
        <v>32</v>
      </c>
      <c r="F59" s="244">
        <v>53.27</v>
      </c>
      <c r="G59" s="244">
        <v>53.27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 t="shared" si="1"/>
        <v>Link</v>
      </c>
      <c r="O59" s="134">
        <v>1.7600000000000001E-2</v>
      </c>
      <c r="P59" s="134">
        <v>1.9099999999999999E-2</v>
      </c>
      <c r="S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99.4</v>
      </c>
      <c r="G60" s="244">
        <v>99.4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 t="shared" si="1"/>
        <v>Link</v>
      </c>
      <c r="O60" s="134">
        <v>1.38E-2</v>
      </c>
      <c r="P60" s="134">
        <v>3.8999999999999998E-3</v>
      </c>
      <c r="R60" s="48"/>
      <c r="S60" s="48"/>
      <c r="U60" s="48"/>
    </row>
    <row r="61" spans="1:21" ht="21.95" customHeight="1" x14ac:dyDescent="0.25">
      <c r="A61" s="155"/>
      <c r="B61" s="50"/>
      <c r="C61" s="51"/>
      <c r="E61" s="22" t="s">
        <v>53</v>
      </c>
      <c r="F61" s="244">
        <v>81.36</v>
      </c>
      <c r="G61" s="244">
        <v>81.36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 t="shared" si="1"/>
        <v>Link</v>
      </c>
      <c r="O61" s="134">
        <v>7.4000000000000003E-3</v>
      </c>
      <c r="P61" s="134">
        <v>1.06E-2</v>
      </c>
      <c r="Q61" s="48"/>
      <c r="R61" s="48"/>
      <c r="S61" s="48"/>
      <c r="T61" s="48"/>
    </row>
    <row r="62" spans="1:21" ht="21.95" customHeight="1" x14ac:dyDescent="0.25">
      <c r="A62" s="50"/>
      <c r="B62" s="50"/>
      <c r="C62" s="51"/>
      <c r="E62" s="22" t="s">
        <v>56</v>
      </c>
      <c r="F62" s="244">
        <v>45.61</v>
      </c>
      <c r="G62" s="244">
        <v>45.61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 t="shared" si="1"/>
        <v>Link</v>
      </c>
      <c r="O62" s="134">
        <v>4.2999999999999997E-2</v>
      </c>
      <c r="P62" s="134">
        <v>5.7000000000000002E-3</v>
      </c>
      <c r="R62" s="48"/>
    </row>
    <row r="63" spans="1:21" ht="21.95" customHeight="1" x14ac:dyDescent="0.25">
      <c r="A63" s="50"/>
      <c r="B63" s="50"/>
      <c r="C63" s="51"/>
      <c r="E63" s="22" t="s">
        <v>0</v>
      </c>
      <c r="F63" s="244">
        <v>193.86</v>
      </c>
      <c r="G63" s="244">
        <v>193.86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 t="shared" si="1"/>
        <v>Link</v>
      </c>
      <c r="O63" s="134">
        <v>3.8999999999999998E-3</v>
      </c>
      <c r="P63" s="134">
        <v>7.4000000000000003E-3</v>
      </c>
      <c r="R63" s="48"/>
      <c r="S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51</v>
      </c>
      <c r="G64" s="244">
        <v>51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 t="shared" si="1"/>
        <v>Link</v>
      </c>
      <c r="O64" s="134">
        <v>2.3E-2</v>
      </c>
      <c r="P64" s="134">
        <v>1.1900000000000001E-2</v>
      </c>
      <c r="Q64" s="148"/>
      <c r="R64" s="48"/>
      <c r="S64" s="48"/>
      <c r="U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120.93</v>
      </c>
      <c r="G65" s="244">
        <v>120.93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 t="shared" si="1"/>
        <v>Link</v>
      </c>
      <c r="O65" s="134">
        <v>2.35E-2</v>
      </c>
      <c r="P65" s="134">
        <v>1.21E-2</v>
      </c>
      <c r="Q65" s="148"/>
      <c r="R65" s="48"/>
      <c r="S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207.49</v>
      </c>
      <c r="G66" s="244">
        <v>207.49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 t="shared" si="1"/>
        <v>Link</v>
      </c>
      <c r="O66" s="134">
        <v>1.52E-2</v>
      </c>
      <c r="P66" s="134">
        <v>2.0899999999999998E-2</v>
      </c>
      <c r="R66" s="48"/>
      <c r="S66" s="48"/>
      <c r="T66" s="48"/>
    </row>
    <row r="67" spans="1:20" ht="21.95" customHeight="1" x14ac:dyDescent="0.25">
      <c r="A67" s="50"/>
      <c r="B67" s="51"/>
      <c r="C67" s="51"/>
      <c r="E67" s="22"/>
      <c r="H67" s="332"/>
      <c r="J67" s="369"/>
      <c r="K67" s="356"/>
      <c r="L67" s="369"/>
      <c r="N67" s="366"/>
      <c r="O67" s="134"/>
      <c r="P67" s="134"/>
      <c r="Q67" s="148"/>
      <c r="R67" s="48"/>
      <c r="S67" s="48"/>
      <c r="T67" s="48"/>
    </row>
    <row r="68" spans="1:20" ht="21.95" customHeight="1" x14ac:dyDescent="0.25">
      <c r="A68" s="51"/>
      <c r="B68" s="155"/>
      <c r="C68" s="333"/>
      <c r="E68" s="22"/>
      <c r="H68" s="332"/>
      <c r="J68" s="369"/>
      <c r="K68" s="356"/>
      <c r="L68" s="369"/>
      <c r="N68" s="366"/>
      <c r="O68" s="134"/>
      <c r="P68" s="134"/>
      <c r="R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8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7" priority="192">
      <formula>$H2=0</formula>
    </cfRule>
  </conditionalFormatting>
  <conditionalFormatting sqref="J2:K4 J67:K200 J6:K6 J21:K58 J12:K19">
    <cfRule type="expression" dxfId="1856" priority="193">
      <formula>$J2=0</formula>
    </cfRule>
  </conditionalFormatting>
  <conditionalFormatting sqref="L1:L4 L67:L1048576 L6 L21:L58 L12:L19">
    <cfRule type="expression" dxfId="1855" priority="191">
      <formula>$L2=0</formula>
    </cfRule>
  </conditionalFormatting>
  <conditionalFormatting sqref="M1">
    <cfRule type="expression" dxfId="1854" priority="187">
      <formula>$L2=0</formula>
    </cfRule>
  </conditionalFormatting>
  <conditionalFormatting sqref="J2:K4 J6:K6 J21:K58 J12:K19">
    <cfRule type="expression" dxfId="1853" priority="235">
      <formula>$J2&gt;0</formula>
    </cfRule>
  </conditionalFormatting>
  <conditionalFormatting sqref="L2:L4 L6 L21:L58 L12:L19">
    <cfRule type="expression" dxfId="1852" priority="189">
      <formula>$L2&lt;0</formula>
    </cfRule>
    <cfRule type="expression" dxfId="1851" priority="190">
      <formula>$L2&gt;0</formula>
    </cfRule>
  </conditionalFormatting>
  <conditionalFormatting sqref="J2:K4 J67:K458 J6:K6 J21:K58 J12:K19">
    <cfRule type="expression" dxfId="1850" priority="234">
      <formula>$J2&lt;0</formula>
    </cfRule>
  </conditionalFormatting>
  <conditionalFormatting sqref="P67:P1048576 P1">
    <cfRule type="expression" dxfId="1849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8" priority="163">
      <formula>$H59=0</formula>
    </cfRule>
  </conditionalFormatting>
  <conditionalFormatting sqref="J59:K59">
    <cfRule type="expression" dxfId="1847" priority="164">
      <formula>$J59=0</formula>
    </cfRule>
  </conditionalFormatting>
  <conditionalFormatting sqref="L59">
    <cfRule type="expression" dxfId="1846" priority="162">
      <formula>$L60=0</formula>
    </cfRule>
  </conditionalFormatting>
  <conditionalFormatting sqref="J59:K59">
    <cfRule type="expression" dxfId="1845" priority="166">
      <formula>$J59&gt;0</formula>
    </cfRule>
  </conditionalFormatting>
  <conditionalFormatting sqref="L59">
    <cfRule type="expression" dxfId="1844" priority="160">
      <formula>$L59&lt;0</formula>
    </cfRule>
    <cfRule type="expression" dxfId="1843" priority="161">
      <formula>$L59&gt;0</formula>
    </cfRule>
  </conditionalFormatting>
  <conditionalFormatting sqref="J59:K59">
    <cfRule type="expression" dxfId="1842" priority="165">
      <formula>$J59&lt;0</formula>
    </cfRule>
  </conditionalFormatting>
  <conditionalFormatting sqref="E5:I5">
    <cfRule type="expression" dxfId="1841" priority="141">
      <formula>$H5=0</formula>
    </cfRule>
  </conditionalFormatting>
  <conditionalFormatting sqref="J5:K5">
    <cfRule type="expression" dxfId="1840" priority="142">
      <formula>$J5=0</formula>
    </cfRule>
  </conditionalFormatting>
  <conditionalFormatting sqref="L5">
    <cfRule type="expression" dxfId="1839" priority="140">
      <formula>$L6=0</formula>
    </cfRule>
  </conditionalFormatting>
  <conditionalFormatting sqref="J5:K5">
    <cfRule type="expression" dxfId="1838" priority="144">
      <formula>$J5&gt;0</formula>
    </cfRule>
  </conditionalFormatting>
  <conditionalFormatting sqref="L5">
    <cfRule type="expression" dxfId="1837" priority="138">
      <formula>$L5&lt;0</formula>
    </cfRule>
    <cfRule type="expression" dxfId="1836" priority="139">
      <formula>$L5&gt;0</formula>
    </cfRule>
  </conditionalFormatting>
  <conditionalFormatting sqref="J5:K5">
    <cfRule type="expression" dxfId="1835" priority="143">
      <formula>$J5&lt;0</formula>
    </cfRule>
  </conditionalFormatting>
  <conditionalFormatting sqref="E7:I7">
    <cfRule type="expression" dxfId="1834" priority="130">
      <formula>$H7=0</formula>
    </cfRule>
  </conditionalFormatting>
  <conditionalFormatting sqref="J7:K7">
    <cfRule type="expression" dxfId="1833" priority="131">
      <formula>$J7=0</formula>
    </cfRule>
  </conditionalFormatting>
  <conditionalFormatting sqref="L7">
    <cfRule type="expression" dxfId="1832" priority="129">
      <formula>$L8=0</formula>
    </cfRule>
  </conditionalFormatting>
  <conditionalFormatting sqref="J7:K7">
    <cfRule type="expression" dxfId="1831" priority="133">
      <formula>$J7&gt;0</formula>
    </cfRule>
  </conditionalFormatting>
  <conditionalFormatting sqref="L7">
    <cfRule type="expression" dxfId="1830" priority="127">
      <formula>$L7&lt;0</formula>
    </cfRule>
    <cfRule type="expression" dxfId="1829" priority="128">
      <formula>$L7&gt;0</formula>
    </cfRule>
  </conditionalFormatting>
  <conditionalFormatting sqref="J7:K7">
    <cfRule type="expression" dxfId="1828" priority="132">
      <formula>$J7&lt;0</formula>
    </cfRule>
  </conditionalFormatting>
  <conditionalFormatting sqref="E60:I60">
    <cfRule type="expression" dxfId="1827" priority="119">
      <formula>$H60=0</formula>
    </cfRule>
  </conditionalFormatting>
  <conditionalFormatting sqref="J60:K60">
    <cfRule type="expression" dxfId="1826" priority="120">
      <formula>$J60=0</formula>
    </cfRule>
  </conditionalFormatting>
  <conditionalFormatting sqref="L60">
    <cfRule type="expression" dxfId="1825" priority="118">
      <formula>$L61=0</formula>
    </cfRule>
  </conditionalFormatting>
  <conditionalFormatting sqref="J60:K60">
    <cfRule type="expression" dxfId="1824" priority="122">
      <formula>$J60&gt;0</formula>
    </cfRule>
  </conditionalFormatting>
  <conditionalFormatting sqref="L60">
    <cfRule type="expression" dxfId="1823" priority="116">
      <formula>$L60&lt;0</formula>
    </cfRule>
    <cfRule type="expression" dxfId="1822" priority="117">
      <formula>$L60&gt;0</formula>
    </cfRule>
  </conditionalFormatting>
  <conditionalFormatting sqref="J60:K60">
    <cfRule type="expression" dxfId="1821" priority="121">
      <formula>$J60&lt;0</formula>
    </cfRule>
  </conditionalFormatting>
  <conditionalFormatting sqref="E62:I62">
    <cfRule type="expression" dxfId="1820" priority="108">
      <formula>$H62=0</formula>
    </cfRule>
  </conditionalFormatting>
  <conditionalFormatting sqref="J62:K62">
    <cfRule type="expression" dxfId="1819" priority="109">
      <formula>$J62=0</formula>
    </cfRule>
  </conditionalFormatting>
  <conditionalFormatting sqref="L62">
    <cfRule type="expression" dxfId="1818" priority="107">
      <formula>$L63=0</formula>
    </cfRule>
  </conditionalFormatting>
  <conditionalFormatting sqref="J62:K62">
    <cfRule type="expression" dxfId="1817" priority="111">
      <formula>$J62&gt;0</formula>
    </cfRule>
  </conditionalFormatting>
  <conditionalFormatting sqref="L62">
    <cfRule type="expression" dxfId="1816" priority="105">
      <formula>$L62&lt;0</formula>
    </cfRule>
    <cfRule type="expression" dxfId="1815" priority="106">
      <formula>$L62&gt;0</formula>
    </cfRule>
  </conditionalFormatting>
  <conditionalFormatting sqref="J62:K62">
    <cfRule type="expression" dxfId="1814" priority="110">
      <formula>$J62&lt;0</formula>
    </cfRule>
  </conditionalFormatting>
  <conditionalFormatting sqref="E61:I61">
    <cfRule type="expression" dxfId="1813" priority="97">
      <formula>$H61=0</formula>
    </cfRule>
  </conditionalFormatting>
  <conditionalFormatting sqref="J61:K61">
    <cfRule type="expression" dxfId="1812" priority="98">
      <formula>$J61=0</formula>
    </cfRule>
  </conditionalFormatting>
  <conditionalFormatting sqref="L61">
    <cfRule type="expression" dxfId="1811" priority="96">
      <formula>$L62=0</formula>
    </cfRule>
  </conditionalFormatting>
  <conditionalFormatting sqref="J61:K61">
    <cfRule type="expression" dxfId="1810" priority="100">
      <formula>$J61&gt;0</formula>
    </cfRule>
  </conditionalFormatting>
  <conditionalFormatting sqref="L61">
    <cfRule type="expression" dxfId="1809" priority="94">
      <formula>$L61&lt;0</formula>
    </cfRule>
    <cfRule type="expression" dxfId="1808" priority="95">
      <formula>$L61&gt;0</formula>
    </cfRule>
  </conditionalFormatting>
  <conditionalFormatting sqref="J61:K61">
    <cfRule type="expression" dxfId="1807" priority="99">
      <formula>$J61&lt;0</formula>
    </cfRule>
  </conditionalFormatting>
  <conditionalFormatting sqref="E8:I8">
    <cfRule type="expression" dxfId="1806" priority="82">
      <formula>$H8=0</formula>
    </cfRule>
  </conditionalFormatting>
  <conditionalFormatting sqref="J8:K8">
    <cfRule type="expression" dxfId="1805" priority="83">
      <formula>$J8=0</formula>
    </cfRule>
  </conditionalFormatting>
  <conditionalFormatting sqref="L8">
    <cfRule type="expression" dxfId="1804" priority="81">
      <formula>$L9=0</formula>
    </cfRule>
  </conditionalFormatting>
  <conditionalFormatting sqref="J8:K8">
    <cfRule type="expression" dxfId="1803" priority="85">
      <formula>$J8&gt;0</formula>
    </cfRule>
  </conditionalFormatting>
  <conditionalFormatting sqref="L8">
    <cfRule type="expression" dxfId="1802" priority="79">
      <formula>$L8&lt;0</formula>
    </cfRule>
    <cfRule type="expression" dxfId="1801" priority="80">
      <formula>$L8&gt;0</formula>
    </cfRule>
  </conditionalFormatting>
  <conditionalFormatting sqref="J8:K8">
    <cfRule type="expression" dxfId="1800" priority="84">
      <formula>$J8&lt;0</formula>
    </cfRule>
  </conditionalFormatting>
  <conditionalFormatting sqref="E63:I63">
    <cfRule type="expression" dxfId="1799" priority="72">
      <formula>$H63=0</formula>
    </cfRule>
  </conditionalFormatting>
  <conditionalFormatting sqref="J63:K63">
    <cfRule type="expression" dxfId="1798" priority="73">
      <formula>$J63=0</formula>
    </cfRule>
  </conditionalFormatting>
  <conditionalFormatting sqref="L63">
    <cfRule type="expression" dxfId="1797" priority="71">
      <formula>$L64=0</formula>
    </cfRule>
  </conditionalFormatting>
  <conditionalFormatting sqref="J63:K63">
    <cfRule type="expression" dxfId="1796" priority="75">
      <formula>$J63&gt;0</formula>
    </cfRule>
  </conditionalFormatting>
  <conditionalFormatting sqref="L63">
    <cfRule type="expression" dxfId="1795" priority="69">
      <formula>$L63&lt;0</formula>
    </cfRule>
    <cfRule type="expression" dxfId="1794" priority="70">
      <formula>$L63&gt;0</formula>
    </cfRule>
  </conditionalFormatting>
  <conditionalFormatting sqref="J63:K63">
    <cfRule type="expression" dxfId="1793" priority="74">
      <formula>$J63&lt;0</formula>
    </cfRule>
  </conditionalFormatting>
  <conditionalFormatting sqref="E20:I20">
    <cfRule type="expression" dxfId="1792" priority="62">
      <formula>$H20=0</formula>
    </cfRule>
  </conditionalFormatting>
  <conditionalFormatting sqref="J20:K20">
    <cfRule type="expression" dxfId="1791" priority="63">
      <formula>$J20=0</formula>
    </cfRule>
  </conditionalFormatting>
  <conditionalFormatting sqref="L20">
    <cfRule type="expression" dxfId="1790" priority="61">
      <formula>$L21=0</formula>
    </cfRule>
  </conditionalFormatting>
  <conditionalFormatting sqref="J20:K20">
    <cfRule type="expression" dxfId="1789" priority="65">
      <formula>$J20&gt;0</formula>
    </cfRule>
  </conditionalFormatting>
  <conditionalFormatting sqref="L20">
    <cfRule type="expression" dxfId="1788" priority="59">
      <formula>$L20&lt;0</formula>
    </cfRule>
    <cfRule type="expression" dxfId="1787" priority="60">
      <formula>$L20&gt;0</formula>
    </cfRule>
  </conditionalFormatting>
  <conditionalFormatting sqref="J20:K20">
    <cfRule type="expression" dxfId="1786" priority="64">
      <formula>$J20&lt;0</formula>
    </cfRule>
  </conditionalFormatting>
  <conditionalFormatting sqref="E64:I64">
    <cfRule type="expression" dxfId="1785" priority="53">
      <formula>$H64=0</formula>
    </cfRule>
  </conditionalFormatting>
  <conditionalFormatting sqref="J64:K64">
    <cfRule type="expression" dxfId="1784" priority="54">
      <formula>$J64=0</formula>
    </cfRule>
  </conditionalFormatting>
  <conditionalFormatting sqref="L64">
    <cfRule type="expression" dxfId="1783" priority="52">
      <formula>$L65=0</formula>
    </cfRule>
  </conditionalFormatting>
  <conditionalFormatting sqref="J64:K64">
    <cfRule type="expression" dxfId="1782" priority="56">
      <formula>$J64&gt;0</formula>
    </cfRule>
  </conditionalFormatting>
  <conditionalFormatting sqref="L64">
    <cfRule type="expression" dxfId="1781" priority="50">
      <formula>$L64&lt;0</formula>
    </cfRule>
    <cfRule type="expression" dxfId="1780" priority="51">
      <formula>$L64&gt;0</formula>
    </cfRule>
  </conditionalFormatting>
  <conditionalFormatting sqref="J64:K64">
    <cfRule type="expression" dxfId="1779" priority="55">
      <formula>$J64&lt;0</formula>
    </cfRule>
  </conditionalFormatting>
  <conditionalFormatting sqref="E65:I65">
    <cfRule type="expression" dxfId="1778" priority="46">
      <formula>$H65=0</formula>
    </cfRule>
  </conditionalFormatting>
  <conditionalFormatting sqref="J65:K65">
    <cfRule type="expression" dxfId="1777" priority="47">
      <formula>$J65=0</formula>
    </cfRule>
  </conditionalFormatting>
  <conditionalFormatting sqref="L65">
    <cfRule type="expression" dxfId="1776" priority="45">
      <formula>$L66=0</formula>
    </cfRule>
  </conditionalFormatting>
  <conditionalFormatting sqref="J65:K65">
    <cfRule type="expression" dxfId="1775" priority="49">
      <formula>$J65&gt;0</formula>
    </cfRule>
  </conditionalFormatting>
  <conditionalFormatting sqref="L65">
    <cfRule type="expression" dxfId="1774" priority="43">
      <formula>$L65&lt;0</formula>
    </cfRule>
    <cfRule type="expression" dxfId="1773" priority="44">
      <formula>$L65&gt;0</formula>
    </cfRule>
  </conditionalFormatting>
  <conditionalFormatting sqref="J65:K65">
    <cfRule type="expression" dxfId="1772" priority="48">
      <formula>$J65&lt;0</formula>
    </cfRule>
  </conditionalFormatting>
  <conditionalFormatting sqref="E11:I11">
    <cfRule type="expression" dxfId="1771" priority="37">
      <formula>$H11=0</formula>
    </cfRule>
  </conditionalFormatting>
  <conditionalFormatting sqref="J11:K11">
    <cfRule type="expression" dxfId="1770" priority="38">
      <formula>$J11=0</formula>
    </cfRule>
  </conditionalFormatting>
  <conditionalFormatting sqref="L11">
    <cfRule type="expression" dxfId="1769" priority="36">
      <formula>$L12=0</formula>
    </cfRule>
  </conditionalFormatting>
  <conditionalFormatting sqref="J11:K11">
    <cfRule type="expression" dxfId="1768" priority="40">
      <formula>$J11&gt;0</formula>
    </cfRule>
  </conditionalFormatting>
  <conditionalFormatting sqref="L11">
    <cfRule type="expression" dxfId="1767" priority="34">
      <formula>$L11&lt;0</formula>
    </cfRule>
    <cfRule type="expression" dxfId="1766" priority="35">
      <formula>$L11&gt;0</formula>
    </cfRule>
  </conditionalFormatting>
  <conditionalFormatting sqref="J11:K11">
    <cfRule type="expression" dxfId="1765" priority="39">
      <formula>$J11&lt;0</formula>
    </cfRule>
  </conditionalFormatting>
  <conditionalFormatting sqref="E9:I9">
    <cfRule type="expression" dxfId="1764" priority="30">
      <formula>$H9=0</formula>
    </cfRule>
  </conditionalFormatting>
  <conditionalFormatting sqref="J9:K9">
    <cfRule type="expression" dxfId="1763" priority="31">
      <formula>$J9=0</formula>
    </cfRule>
  </conditionalFormatting>
  <conditionalFormatting sqref="L9">
    <cfRule type="expression" dxfId="1762" priority="29">
      <formula>$L10=0</formula>
    </cfRule>
  </conditionalFormatting>
  <conditionalFormatting sqref="J9:K9">
    <cfRule type="expression" dxfId="1761" priority="33">
      <formula>$J9&gt;0</formula>
    </cfRule>
  </conditionalFormatting>
  <conditionalFormatting sqref="L9">
    <cfRule type="expression" dxfId="1760" priority="27">
      <formula>$L9&lt;0</formula>
    </cfRule>
    <cfRule type="expression" dxfId="1759" priority="28">
      <formula>$L9&gt;0</formula>
    </cfRule>
  </conditionalFormatting>
  <conditionalFormatting sqref="J9:K9">
    <cfRule type="expression" dxfId="1758" priority="32">
      <formula>$J9&lt;0</formula>
    </cfRule>
  </conditionalFormatting>
  <conditionalFormatting sqref="E66:I66">
    <cfRule type="expression" dxfId="1757" priority="21">
      <formula>$H66=0</formula>
    </cfRule>
  </conditionalFormatting>
  <conditionalFormatting sqref="J66:K66">
    <cfRule type="expression" dxfId="1756" priority="22">
      <formula>$J66=0</formula>
    </cfRule>
  </conditionalFormatting>
  <conditionalFormatting sqref="L66">
    <cfRule type="expression" dxfId="1755" priority="20">
      <formula>$L67=0</formula>
    </cfRule>
  </conditionalFormatting>
  <conditionalFormatting sqref="J66:K66">
    <cfRule type="expression" dxfId="1754" priority="24">
      <formula>$J66&gt;0</formula>
    </cfRule>
  </conditionalFormatting>
  <conditionalFormatting sqref="L66">
    <cfRule type="expression" dxfId="1753" priority="18">
      <formula>$L66&lt;0</formula>
    </cfRule>
    <cfRule type="expression" dxfId="1752" priority="19">
      <formula>$L66&gt;0</formula>
    </cfRule>
  </conditionalFormatting>
  <conditionalFormatting sqref="J66:K66">
    <cfRule type="expression" dxfId="1751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50" priority="12">
      <formula>$H10=0</formula>
    </cfRule>
  </conditionalFormatting>
  <conditionalFormatting sqref="J10:K10">
    <cfRule type="expression" dxfId="1749" priority="13">
      <formula>$J10=0</formula>
    </cfRule>
  </conditionalFormatting>
  <conditionalFormatting sqref="L10">
    <cfRule type="expression" dxfId="1748" priority="11">
      <formula>$L11=0</formula>
    </cfRule>
  </conditionalFormatting>
  <conditionalFormatting sqref="J10:K10">
    <cfRule type="expression" dxfId="1747" priority="15">
      <formula>$J10&gt;0</formula>
    </cfRule>
  </conditionalFormatting>
  <conditionalFormatting sqref="L10">
    <cfRule type="expression" dxfId="1746" priority="9">
      <formula>$L10&lt;0</formula>
    </cfRule>
    <cfRule type="expression" dxfId="1745" priority="10">
      <formula>$L10&gt;0</formula>
    </cfRule>
  </conditionalFormatting>
  <conditionalFormatting sqref="J10:K10">
    <cfRule type="expression" dxfId="1744" priority="14">
      <formula>$J10&lt;0</formula>
    </cfRule>
  </conditionalFormatting>
  <conditionalFormatting sqref="E26:E28 E30 E45:E49 E36:E43">
    <cfRule type="expression" dxfId="1743" priority="8">
      <formula>$H26=0</formula>
    </cfRule>
  </conditionalFormatting>
  <conditionalFormatting sqref="E29">
    <cfRule type="expression" dxfId="1742" priority="7">
      <formula>$H29=0</formula>
    </cfRule>
  </conditionalFormatting>
  <conditionalFormatting sqref="E31">
    <cfRule type="expression" dxfId="1741" priority="6">
      <formula>$H31=0</formula>
    </cfRule>
  </conditionalFormatting>
  <conditionalFormatting sqref="E32">
    <cfRule type="expression" dxfId="1740" priority="5">
      <formula>$H32=0</formula>
    </cfRule>
  </conditionalFormatting>
  <conditionalFormatting sqref="E44">
    <cfRule type="expression" dxfId="1739" priority="4">
      <formula>$H44=0</formula>
    </cfRule>
  </conditionalFormatting>
  <conditionalFormatting sqref="E35">
    <cfRule type="expression" dxfId="1738" priority="3">
      <formula>$H35=0</formula>
    </cfRule>
  </conditionalFormatting>
  <conditionalFormatting sqref="E33">
    <cfRule type="expression" dxfId="1737" priority="2">
      <formula>$H33=0</formula>
    </cfRule>
  </conditionalFormatting>
  <conditionalFormatting sqref="E34">
    <cfRule type="expression" dxfId="1736" priority="1">
      <formula>$H34=0</formula>
    </cfRule>
  </conditionalFormatting>
  <hyperlinks>
    <hyperlink ref="E23" location="BIIB!A1" display="BIIB"/>
    <hyperlink ref="E24" location="MYL!A1" display="MYL"/>
    <hyperlink ref="E19" location="SIG!A1" display="SIG"/>
    <hyperlink ref="E25" location="AAPL!A1" display="AAPL"/>
    <hyperlink ref="E26" location="AXP!A1" display="AXP"/>
    <hyperlink ref="E17" location="DG!A1" display="DG"/>
    <hyperlink ref="E27" location="PINC!A1" display="PINC"/>
    <hyperlink ref="E28" location="FOXA!A1" display="FOXA"/>
    <hyperlink ref="E18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2" location="ULTA!A1" display="ULTA"/>
    <hyperlink ref="E5" location="AAP!A1" display="AAP"/>
    <hyperlink ref="E20" location="COST!A1" display="COST"/>
    <hyperlink ref="E38" location="CPN!A1" display="CPN"/>
    <hyperlink ref="E39" location="EW!A1" display="EW"/>
    <hyperlink ref="E21" location="TJX!A1" display="TJX"/>
    <hyperlink ref="E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6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1" location="WFC!A1" display="WFC"/>
    <hyperlink ref="E51" location="AA!A1" display="AA"/>
    <hyperlink ref="E52" location="CF!A1" display="CF"/>
    <hyperlink ref="E22" location="TGT!A1" display="TGT"/>
    <hyperlink ref="E10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3" location="TEVA!A1" display="TEVA"/>
    <hyperlink ref="E60" location="DIS!A1" display="DIS"/>
    <hyperlink ref="E8" location="FTR!A1" display="FTR"/>
    <hyperlink ref="E9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11517.208000001525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10241.448000001594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10239.919999999984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-1.9999983906018315E-3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5" priority="7">
      <formula>#REF!&gt;0</formula>
    </cfRule>
    <cfRule type="expression" dxfId="173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6"/>
  <sheetViews>
    <sheetView zoomScaleNormal="100" workbookViewId="0">
      <pane ySplit="1" topLeftCell="A472" activePane="bottomLeft" state="frozen"/>
      <selection pane="bottomLeft" activeCell="J511" sqref="J51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10239.919999999984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</sheetData>
  <conditionalFormatting sqref="D3:D50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338.1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338.1</v>
      </c>
      <c r="R4" s="507">
        <v>-1.26E-2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371.91000000000008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368.52900000000005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365.14800000000002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361.76700000000005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358.38600000000002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355.00500000000005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351.62400000000002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348.24300000000005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344.86200000000002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341.48100000000005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338.1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334.71899999999999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331.33800000000002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327.95699999999999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324.57600000000002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321.19499999999999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317.81400000000002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314.43300000000005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311.05200000000002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307.67100000000005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304.29000000000002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3" priority="58">
      <formula>F19&gt;0</formula>
    </cfRule>
    <cfRule type="expression" dxfId="17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1" priority="47">
      <formula>H25&gt;0</formula>
    </cfRule>
    <cfRule type="expression" dxfId="1730" priority="48">
      <formula>H25&lt;0</formula>
    </cfRule>
  </conditionalFormatting>
  <conditionalFormatting sqref="M39">
    <cfRule type="expression" dxfId="1729" priority="45">
      <formula>M39&gt;0</formula>
    </cfRule>
    <cfRule type="expression" dxfId="1728" priority="46">
      <formula>M39&lt;0</formula>
    </cfRule>
  </conditionalFormatting>
  <conditionalFormatting sqref="F61:F67">
    <cfRule type="expression" dxfId="1727" priority="43">
      <formula>F61&gt;0</formula>
    </cfRule>
    <cfRule type="expression" dxfId="1726" priority="44">
      <formula>F61&lt;0</formula>
    </cfRule>
  </conditionalFormatting>
  <conditionalFormatting sqref="H61:H67">
    <cfRule type="expression" dxfId="1725" priority="41">
      <formula>H61&gt;0</formula>
    </cfRule>
    <cfRule type="expression" dxfId="1724" priority="42">
      <formula>H61&lt;0</formula>
    </cfRule>
  </conditionalFormatting>
  <conditionalFormatting sqref="F21:F24">
    <cfRule type="expression" dxfId="1723" priority="39">
      <formula>F21&gt;0</formula>
    </cfRule>
    <cfRule type="expression" dxfId="1722" priority="40">
      <formula>F21&lt;0</formula>
    </cfRule>
  </conditionalFormatting>
  <conditionalFormatting sqref="H21:H24">
    <cfRule type="expression" dxfId="1721" priority="37">
      <formula>H21&gt;0</formula>
    </cfRule>
    <cfRule type="expression" dxfId="1720" priority="38">
      <formula>H21&lt;0</formula>
    </cfRule>
  </conditionalFormatting>
  <conditionalFormatting sqref="I25:I28">
    <cfRule type="expression" dxfId="1719" priority="31">
      <formula>I25&gt;0</formula>
    </cfRule>
    <cfRule type="expression" dxfId="1718" priority="32">
      <formula>I25&lt;0</formula>
    </cfRule>
  </conditionalFormatting>
  <conditionalFormatting sqref="I21:I24">
    <cfRule type="expression" dxfId="1717" priority="29">
      <formula>I21&gt;0</formula>
    </cfRule>
    <cfRule type="expression" dxfId="1716" priority="30">
      <formula>I21&lt;0</formula>
    </cfRule>
  </conditionalFormatting>
  <conditionalFormatting sqref="H29">
    <cfRule type="expression" dxfId="1715" priority="27">
      <formula>H29&gt;0</formula>
    </cfRule>
    <cfRule type="expression" dxfId="1714" priority="28">
      <formula>H29&lt;0</formula>
    </cfRule>
  </conditionalFormatting>
  <conditionalFormatting sqref="H30">
    <cfRule type="expression" dxfId="1713" priority="25">
      <formula>H30&gt;0</formula>
    </cfRule>
    <cfRule type="expression" dxfId="1712" priority="26">
      <formula>H30&lt;0</formula>
    </cfRule>
  </conditionalFormatting>
  <conditionalFormatting sqref="H31">
    <cfRule type="expression" dxfId="1711" priority="23">
      <formula>H31&gt;0</formula>
    </cfRule>
    <cfRule type="expression" dxfId="1710" priority="24">
      <formula>H31&lt;0</formula>
    </cfRule>
  </conditionalFormatting>
  <conditionalFormatting sqref="Q7">
    <cfRule type="expression" dxfId="1709" priority="21">
      <formula>Q7&gt;0</formula>
    </cfRule>
    <cfRule type="expression" dxfId="1708" priority="22">
      <formula>Q7&lt;0</formula>
    </cfRule>
  </conditionalFormatting>
  <conditionalFormatting sqref="Q8">
    <cfRule type="expression" dxfId="1707" priority="19">
      <formula>Q8&gt;0</formula>
    </cfRule>
    <cfRule type="expression" dxfId="1706" priority="20">
      <formula>Q8&lt;0</formula>
    </cfRule>
  </conditionalFormatting>
  <conditionalFormatting sqref="F73:F82">
    <cfRule type="expression" dxfId="1705" priority="17">
      <formula>F73&gt;0</formula>
    </cfRule>
    <cfRule type="expression" dxfId="1704" priority="18">
      <formula>F73&lt;0</formula>
    </cfRule>
  </conditionalFormatting>
  <conditionalFormatting sqref="H73:H76">
    <cfRule type="expression" dxfId="1703" priority="15">
      <formula>H73&gt;0</formula>
    </cfRule>
    <cfRule type="expression" dxfId="1702" priority="16">
      <formula>H73&lt;0</formula>
    </cfRule>
  </conditionalFormatting>
  <conditionalFormatting sqref="F69:F72">
    <cfRule type="expression" dxfId="1701" priority="13">
      <formula>F69&gt;0</formula>
    </cfRule>
    <cfRule type="expression" dxfId="1700" priority="14">
      <formula>F69&lt;0</formula>
    </cfRule>
  </conditionalFormatting>
  <conditionalFormatting sqref="H69:H72">
    <cfRule type="expression" dxfId="1699" priority="11">
      <formula>H69&gt;0</formula>
    </cfRule>
    <cfRule type="expression" dxfId="1698" priority="12">
      <formula>H69&lt;0</formula>
    </cfRule>
  </conditionalFormatting>
  <conditionalFormatting sqref="I73:I76">
    <cfRule type="expression" dxfId="1697" priority="9">
      <formula>I73&gt;0</formula>
    </cfRule>
    <cfRule type="expression" dxfId="1696" priority="10">
      <formula>I73&lt;0</formula>
    </cfRule>
  </conditionalFormatting>
  <conditionalFormatting sqref="I69:I72">
    <cfRule type="expression" dxfId="1695" priority="7">
      <formula>I69&gt;0</formula>
    </cfRule>
    <cfRule type="expression" dxfId="1694" priority="8">
      <formula>I69&lt;0</formula>
    </cfRule>
  </conditionalFormatting>
  <conditionalFormatting sqref="H77">
    <cfRule type="expression" dxfId="1693" priority="5">
      <formula>H77&gt;0</formula>
    </cfRule>
    <cfRule type="expression" dxfId="1692" priority="6">
      <formula>H77&lt;0</formula>
    </cfRule>
  </conditionalFormatting>
  <conditionalFormatting sqref="H78">
    <cfRule type="expression" dxfId="1691" priority="3">
      <formula>H78&gt;0</formula>
    </cfRule>
    <cfRule type="expression" dxfId="1690" priority="4">
      <formula>H78&lt;0</formula>
    </cfRule>
  </conditionalFormatting>
  <conditionalFormatting sqref="H79">
    <cfRule type="expression" dxfId="1689" priority="1">
      <formula>H79&gt;0</formula>
    </cfRule>
    <cfRule type="expression" dxfId="16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38.51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38.51</v>
      </c>
      <c r="R4" s="507">
        <v>5.7000000000000002E-3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42.361000000000004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41.975900000000003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41.590800000000002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41.2057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40.820599999999999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40.435499999999998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40.050399999999996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39.665300000000002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39.280200000000001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38.895099999999999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38.51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38.124899999999997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37.739799999999995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37.354699999999994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36.9696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36.584499999999998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36.199399999999997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35.814300000000003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35.429200000000002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35.0441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34.658999999999999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7" priority="29">
      <formula>N19&gt;0</formula>
    </cfRule>
    <cfRule type="expression" dxfId="168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5" priority="23">
      <formula>F22&gt;0</formula>
    </cfRule>
    <cfRule type="expression" dxfId="1684" priority="24">
      <formula>F22&lt;0</formula>
    </cfRule>
  </conditionalFormatting>
  <conditionalFormatting sqref="H22:H31">
    <cfRule type="expression" dxfId="1683" priority="21">
      <formula>H22&gt;0</formula>
    </cfRule>
    <cfRule type="expression" dxfId="1682" priority="22">
      <formula>H22&lt;0</formula>
    </cfRule>
  </conditionalFormatting>
  <conditionalFormatting sqref="I21:J31">
    <cfRule type="expression" dxfId="1681" priority="19">
      <formula>I21&gt;0</formula>
    </cfRule>
    <cfRule type="expression" dxfId="1680" priority="20">
      <formula>I21&lt;0</formula>
    </cfRule>
  </conditionalFormatting>
  <conditionalFormatting sqref="Q8">
    <cfRule type="expression" dxfId="1679" priority="11">
      <formula>Q8&gt;0</formula>
    </cfRule>
    <cfRule type="expression" dxfId="1678" priority="12">
      <formula>Q8&lt;0</formula>
    </cfRule>
  </conditionalFormatting>
  <conditionalFormatting sqref="Q7">
    <cfRule type="expression" dxfId="1677" priority="13">
      <formula>Q7&gt;0</formula>
    </cfRule>
    <cfRule type="expression" dxfId="1676" priority="14">
      <formula>Q7&lt;0</formula>
    </cfRule>
  </conditionalFormatting>
  <conditionalFormatting sqref="F56:F66">
    <cfRule type="expression" dxfId="1675" priority="9">
      <formula>F56&gt;0</formula>
    </cfRule>
    <cfRule type="expression" dxfId="1674" priority="10">
      <formula>F56&lt;0</formula>
    </cfRule>
  </conditionalFormatting>
  <conditionalFormatting sqref="H56:H66">
    <cfRule type="expression" dxfId="1673" priority="7">
      <formula>H56&gt;0</formula>
    </cfRule>
    <cfRule type="expression" dxfId="1672" priority="8">
      <formula>H56&lt;0</formula>
    </cfRule>
  </conditionalFormatting>
  <conditionalFormatting sqref="I56:I66">
    <cfRule type="expression" dxfId="1671" priority="5">
      <formula>I56&gt;0</formula>
    </cfRule>
    <cfRule type="expression" dxfId="1670" priority="6">
      <formula>I56&lt;0</formula>
    </cfRule>
  </conditionalFormatting>
  <conditionalFormatting sqref="F21">
    <cfRule type="expression" dxfId="1669" priority="3">
      <formula>F21&gt;0</formula>
    </cfRule>
    <cfRule type="expression" dxfId="1668" priority="4">
      <formula>F21&lt;0</formula>
    </cfRule>
  </conditionalFormatting>
  <conditionalFormatting sqref="H21">
    <cfRule type="expression" dxfId="1667" priority="1">
      <formula>H21&gt;0</formula>
    </cfRule>
    <cfRule type="expression" dxfId="166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8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50</v>
      </c>
      <c r="T2" s="1">
        <v>42568</v>
      </c>
      <c r="U2" t="s">
        <v>243</v>
      </c>
    </row>
    <row r="3" spans="1:31" x14ac:dyDescent="0.25">
      <c r="A3" s="22" t="s">
        <v>71</v>
      </c>
      <c r="B3" s="448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8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63.683199999999999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65.959999999999994</v>
      </c>
      <c r="R4" s="227">
        <v>4.8500000000000001E-2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3297.9999999999995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3184.16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1271.709999999995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113.83999999999969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3.5751972262700271E-2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50</v>
      </c>
      <c r="I23" s="352"/>
      <c r="J23" s="352"/>
      <c r="K23" s="353">
        <f>SumByColor($A$23,K2:K21)</f>
        <v>6568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828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" si="9">C32*(E32-D32)</f>
        <v>113.83999999999972</v>
      </c>
      <c r="G32" s="39">
        <f t="shared" ref="G32" si="10">D32*C32</f>
        <v>3184.16</v>
      </c>
      <c r="H32" s="227">
        <f t="shared" ref="H32" si="11">(E32-D32)/D32</f>
        <v>3.5751972262700278E-2</v>
      </c>
      <c r="I32" s="39">
        <v>63.2</v>
      </c>
      <c r="J32" s="39">
        <v>1272</v>
      </c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39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72.555999999999997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71.8964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71.236800000000002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70.577199999999991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69.917599999999993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69.257999999999996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68.598399999999998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67.938800000000001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67.279199999999989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66.619599999999991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65.959999999999994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65.300399999999996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64.640799999999999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63.981199999999994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63.321599999999989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62.661999999999992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62.002399999999987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61.342799999999997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60.683199999999999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60.023599999999995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59.363999999999997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13">C75*(E75-D75)</f>
        <v>15.999999999999943</v>
      </c>
      <c r="G75" s="375">
        <f t="shared" ref="G75:G83" si="14">D75*C75</f>
        <v>1924</v>
      </c>
      <c r="H75" s="376">
        <f t="shared" ref="H75:H83" si="15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13"/>
        <v>50.600000000000023</v>
      </c>
      <c r="G76" s="375">
        <f t="shared" si="14"/>
        <v>1924</v>
      </c>
      <c r="H76" s="376">
        <f t="shared" si="15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13"/>
        <v>-176.20199999999988</v>
      </c>
      <c r="G77" s="375">
        <f t="shared" si="14"/>
        <v>4063.752</v>
      </c>
      <c r="H77" s="376">
        <f t="shared" si="15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13"/>
        <v>-51.239999999999952</v>
      </c>
      <c r="G78" s="375">
        <f t="shared" si="14"/>
        <v>2283.9899999999998</v>
      </c>
      <c r="H78" s="376">
        <f t="shared" si="15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13"/>
        <v>-146.2399999999999</v>
      </c>
      <c r="G79" s="375">
        <f t="shared" si="14"/>
        <v>2283.9899999999998</v>
      </c>
      <c r="H79" s="376">
        <f t="shared" si="15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13"/>
        <v>-159.23999999999978</v>
      </c>
      <c r="G80" s="375">
        <f t="shared" si="14"/>
        <v>4352.74</v>
      </c>
      <c r="H80" s="376">
        <f t="shared" si="15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13"/>
        <v>-37.790000000000035</v>
      </c>
      <c r="G81" s="375">
        <f t="shared" si="14"/>
        <v>2188.04</v>
      </c>
      <c r="H81" s="376">
        <f t="shared" si="15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13"/>
        <v>-137.54000000000025</v>
      </c>
      <c r="G82" s="375">
        <f t="shared" si="14"/>
        <v>2188.04</v>
      </c>
      <c r="H82" s="376">
        <f t="shared" si="15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13"/>
        <v>-167.54249999999934</v>
      </c>
      <c r="G83" s="375">
        <f t="shared" si="14"/>
        <v>6112.0424999999996</v>
      </c>
      <c r="H83" s="376">
        <f t="shared" si="15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6">C84*(E84-D84)</f>
        <v>-58.042499999999819</v>
      </c>
      <c r="G84" s="375">
        <f t="shared" ref="G84:G96" si="17">D84*C84</f>
        <v>6112.0424999999996</v>
      </c>
      <c r="H84" s="376">
        <f t="shared" ref="H84:H96" si="18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6"/>
        <v>195.77249999999998</v>
      </c>
      <c r="G85" s="375">
        <f t="shared" si="17"/>
        <v>4432.4775</v>
      </c>
      <c r="H85" s="376">
        <f t="shared" si="18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6"/>
        <v>38.472500000000025</v>
      </c>
      <c r="G86" s="375">
        <f t="shared" si="17"/>
        <v>4432.4775</v>
      </c>
      <c r="H86" s="376">
        <f t="shared" si="18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6"/>
        <v>466.37249999999932</v>
      </c>
      <c r="G87" s="375">
        <f t="shared" si="17"/>
        <v>4432.4775</v>
      </c>
      <c r="H87" s="376">
        <f t="shared" si="18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6"/>
        <v>536.22249999999985</v>
      </c>
      <c r="G88" s="375">
        <f t="shared" si="17"/>
        <v>4432.4775</v>
      </c>
      <c r="H88" s="376">
        <f t="shared" si="18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6"/>
        <v>640.51000000000045</v>
      </c>
      <c r="G89" s="375">
        <f t="shared" si="17"/>
        <v>3972.49</v>
      </c>
      <c r="H89" s="376">
        <f t="shared" si="18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6"/>
        <v>547.01000000000022</v>
      </c>
      <c r="G90" s="375">
        <f t="shared" si="17"/>
        <v>3972.49</v>
      </c>
      <c r="H90" s="376">
        <f t="shared" si="18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6"/>
        <v>505.01000000000005</v>
      </c>
      <c r="G91" s="375">
        <f t="shared" si="17"/>
        <v>3972.49</v>
      </c>
      <c r="H91" s="376">
        <f t="shared" si="18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6"/>
        <v>400.50999999999988</v>
      </c>
      <c r="G92" s="375">
        <f t="shared" si="17"/>
        <v>3972.49</v>
      </c>
      <c r="H92" s="376">
        <f t="shared" si="18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6"/>
        <v>504.01000000000022</v>
      </c>
      <c r="G93" s="375">
        <f t="shared" si="17"/>
        <v>3972.49</v>
      </c>
      <c r="H93" s="376">
        <f t="shared" si="18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6"/>
        <v>470.51000000000016</v>
      </c>
      <c r="G94" s="375">
        <f t="shared" si="17"/>
        <v>3972.49</v>
      </c>
      <c r="H94" s="376">
        <f t="shared" si="18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6"/>
        <v>500.50999999999988</v>
      </c>
      <c r="G95" s="375">
        <f t="shared" si="17"/>
        <v>3972.49</v>
      </c>
      <c r="H95" s="376">
        <f t="shared" si="18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6"/>
        <v>413.46899999999977</v>
      </c>
      <c r="G96" s="375">
        <f t="shared" si="17"/>
        <v>2218.1310000000003</v>
      </c>
      <c r="H96" s="376">
        <f t="shared" si="18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9">C100*(E100-D100)</f>
        <v>42.500000000000071</v>
      </c>
      <c r="G100" s="375">
        <f t="shared" ref="G100:G116" si="20">D100*C100</f>
        <v>1973.75</v>
      </c>
      <c r="H100" s="376">
        <f t="shared" ref="H100:H116" si="21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9"/>
        <v>30.750000000000099</v>
      </c>
      <c r="G101" s="375">
        <f t="shared" si="20"/>
        <v>1973.75</v>
      </c>
      <c r="H101" s="376">
        <f t="shared" si="21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9"/>
        <v>75.750000000000028</v>
      </c>
      <c r="G102" s="375">
        <f t="shared" si="20"/>
        <v>1973.75</v>
      </c>
      <c r="H102" s="376">
        <f t="shared" si="21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9"/>
        <v>53.749999999999787</v>
      </c>
      <c r="G103" s="375">
        <f t="shared" si="20"/>
        <v>1973.75</v>
      </c>
      <c r="H103" s="376">
        <f t="shared" si="21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9"/>
        <v>88.250000000000028</v>
      </c>
      <c r="G104" s="375">
        <f t="shared" si="20"/>
        <v>1973.75</v>
      </c>
      <c r="H104" s="376">
        <f t="shared" si="21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9"/>
        <v>70.499999999999829</v>
      </c>
      <c r="G105" s="375">
        <f t="shared" si="20"/>
        <v>1973.75</v>
      </c>
      <c r="H105" s="376">
        <f t="shared" si="21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9"/>
        <v>-51.249999999999929</v>
      </c>
      <c r="G106" s="375">
        <f t="shared" si="20"/>
        <v>1973.75</v>
      </c>
      <c r="H106" s="376">
        <f t="shared" si="21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9"/>
        <v>-29.500000000000171</v>
      </c>
      <c r="G107" s="375">
        <f t="shared" si="20"/>
        <v>1973.75</v>
      </c>
      <c r="H107" s="376">
        <f t="shared" si="21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9"/>
        <v>-85.750000000000171</v>
      </c>
      <c r="G108" s="375">
        <f t="shared" si="20"/>
        <v>1973.75</v>
      </c>
      <c r="H108" s="376">
        <f t="shared" si="21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9"/>
        <v>-42.000000000000171</v>
      </c>
      <c r="G109" s="375">
        <f t="shared" si="20"/>
        <v>1973.75</v>
      </c>
      <c r="H109" s="376">
        <f t="shared" si="21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9"/>
        <v>0.49999999999990052</v>
      </c>
      <c r="G110" s="375">
        <f t="shared" si="20"/>
        <v>1973.75</v>
      </c>
      <c r="H110" s="376">
        <f t="shared" si="21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9"/>
        <v>-4.9500000000001876</v>
      </c>
      <c r="G111" s="375">
        <f t="shared" si="20"/>
        <v>4202</v>
      </c>
      <c r="H111" s="376">
        <f t="shared" si="21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9"/>
        <v>-102.99849999999971</v>
      </c>
      <c r="G112" s="375">
        <f t="shared" si="20"/>
        <v>4202.1484999999993</v>
      </c>
      <c r="H112" s="376">
        <f t="shared" si="21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9"/>
        <v>-37.548499999999834</v>
      </c>
      <c r="G113" s="375">
        <f t="shared" si="20"/>
        <v>4202.1484999999993</v>
      </c>
      <c r="H113" s="376">
        <f t="shared" si="21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9"/>
        <v>77.951499999999854</v>
      </c>
      <c r="G114" s="375">
        <f t="shared" si="20"/>
        <v>4202.1484999999993</v>
      </c>
      <c r="H114" s="376">
        <f t="shared" si="21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9"/>
        <v>214.71000000000032</v>
      </c>
      <c r="G115" s="375">
        <f t="shared" si="20"/>
        <v>2228.19</v>
      </c>
      <c r="H115" s="376">
        <f t="shared" si="21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9"/>
        <v>173.90999999999991</v>
      </c>
      <c r="G116" s="375">
        <f t="shared" si="20"/>
        <v>2228.19</v>
      </c>
      <c r="H116" s="376">
        <f t="shared" si="21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25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6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25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6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25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6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25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6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25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6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25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6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7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8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7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8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7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8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7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8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7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8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7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8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7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8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7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8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7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8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7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7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7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7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7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7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7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5" priority="52">
      <formula>N23&gt;0</formula>
    </cfRule>
    <cfRule type="expression" dxfId="1664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3" priority="46">
      <formula>F79&gt;0</formula>
    </cfRule>
    <cfRule type="expression" dxfId="1662" priority="47">
      <formula>F79&lt;0</formula>
    </cfRule>
  </conditionalFormatting>
  <conditionalFormatting sqref="H79:H97 H101:H118">
    <cfRule type="expression" dxfId="1661" priority="44">
      <formula>H79&gt;0</formula>
    </cfRule>
    <cfRule type="expression" dxfId="1660" priority="45">
      <formula>H79&lt;0</formula>
    </cfRule>
  </conditionalFormatting>
  <conditionalFormatting sqref="I75:I97 I100:I118">
    <cfRule type="expression" dxfId="1659" priority="42">
      <formula>I75&gt;0</formula>
    </cfRule>
    <cfRule type="expression" dxfId="1658" priority="43">
      <formula>I75&lt;0</formula>
    </cfRule>
  </conditionalFormatting>
  <conditionalFormatting sqref="Q7">
    <cfRule type="expression" dxfId="1657" priority="40">
      <formula>Q7&gt;0</formula>
    </cfRule>
    <cfRule type="expression" dxfId="1656" priority="41">
      <formula>Q7&lt;0</formula>
    </cfRule>
  </conditionalFormatting>
  <conditionalFormatting sqref="Q8">
    <cfRule type="expression" dxfId="1655" priority="38">
      <formula>Q8&gt;0</formula>
    </cfRule>
    <cfRule type="expression" dxfId="1654" priority="39">
      <formula>Q8&lt;0</formula>
    </cfRule>
  </conditionalFormatting>
  <conditionalFormatting sqref="F75:F78">
    <cfRule type="expression" dxfId="1653" priority="36">
      <formula>F75&gt;0</formula>
    </cfRule>
    <cfRule type="expression" dxfId="1652" priority="37">
      <formula>F75&lt;0</formula>
    </cfRule>
  </conditionalFormatting>
  <conditionalFormatting sqref="H75:H78">
    <cfRule type="expression" dxfId="1651" priority="34">
      <formula>H75&gt;0</formula>
    </cfRule>
    <cfRule type="expression" dxfId="1650" priority="35">
      <formula>H75&lt;0</formula>
    </cfRule>
  </conditionalFormatting>
  <conditionalFormatting sqref="F100:F114">
    <cfRule type="expression" dxfId="1649" priority="28">
      <formula>F100&gt;0</formula>
    </cfRule>
    <cfRule type="expression" dxfId="1648" priority="29">
      <formula>F100&lt;0</formula>
    </cfRule>
  </conditionalFormatting>
  <conditionalFormatting sqref="H100:H114">
    <cfRule type="expression" dxfId="1647" priority="26">
      <formula>H100&gt;0</formula>
    </cfRule>
    <cfRule type="expression" dxfId="1646" priority="27">
      <formula>H100&lt;0</formula>
    </cfRule>
  </conditionalFormatting>
  <conditionalFormatting sqref="F29:F61">
    <cfRule type="expression" dxfId="1645" priority="24">
      <formula>F29&gt;0</formula>
    </cfRule>
    <cfRule type="expression" dxfId="1644" priority="25">
      <formula>F29&lt;0</formula>
    </cfRule>
  </conditionalFormatting>
  <conditionalFormatting sqref="H29:H61">
    <cfRule type="expression" dxfId="1643" priority="22">
      <formula>H29&gt;0</formula>
    </cfRule>
    <cfRule type="expression" dxfId="1642" priority="23">
      <formula>H29&lt;0</formula>
    </cfRule>
  </conditionalFormatting>
  <conditionalFormatting sqref="J38:J68">
    <cfRule type="expression" dxfId="1641" priority="20">
      <formula>J38&gt;0</formula>
    </cfRule>
    <cfRule type="expression" dxfId="1640" priority="21">
      <formula>J38&lt;0</formula>
    </cfRule>
  </conditionalFormatting>
  <conditionalFormatting sqref="J43">
    <cfRule type="expression" dxfId="1639" priority="18">
      <formula>J43&gt;0</formula>
    </cfRule>
    <cfRule type="expression" dxfId="1638" priority="19">
      <formula>J43&lt;0</formula>
    </cfRule>
  </conditionalFormatting>
  <conditionalFormatting sqref="Q9">
    <cfRule type="expression" dxfId="1637" priority="12">
      <formula>Q9&gt;0</formula>
    </cfRule>
    <cfRule type="expression" dxfId="1636" priority="13">
      <formula>Q9&lt;0</formula>
    </cfRule>
  </conditionalFormatting>
  <conditionalFormatting sqref="R4">
    <cfRule type="expression" dxfId="1635" priority="14">
      <formula>R4&gt;0</formula>
    </cfRule>
    <cfRule type="expression" dxfId="1634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3" priority="9">
      <formula>F120&gt;0</formula>
    </cfRule>
    <cfRule type="expression" dxfId="1632" priority="10">
      <formula>F120&lt;0</formula>
    </cfRule>
  </conditionalFormatting>
  <conditionalFormatting sqref="H120:H160">
    <cfRule type="expression" dxfId="1631" priority="7">
      <formula>H120&gt;0</formula>
    </cfRule>
    <cfRule type="expression" dxfId="1630" priority="8">
      <formula>H120&lt;0</formula>
    </cfRule>
  </conditionalFormatting>
  <conditionalFormatting sqref="J129:J160">
    <cfRule type="expression" dxfId="1629" priority="5">
      <formula>J129&gt;0</formula>
    </cfRule>
    <cfRule type="expression" dxfId="1628" priority="6">
      <formula>J129&lt;0</formula>
    </cfRule>
  </conditionalFormatting>
  <conditionalFormatting sqref="J134">
    <cfRule type="expression" dxfId="1627" priority="3">
      <formula>J134&gt;0</formula>
    </cfRule>
    <cfRule type="expression" dxfId="1626" priority="4">
      <formula>J134&lt;0</formula>
    </cfRule>
  </conditionalFormatting>
  <conditionalFormatting sqref="J31:J35">
    <cfRule type="expression" dxfId="1625" priority="1">
      <formula>J31&gt;0</formula>
    </cfRule>
    <cfRule type="expression" dxfId="1624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156.16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156.16</v>
      </c>
      <c r="R4" s="507">
        <v>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171.77600000000001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170.21440000000001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168.65280000000001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167.09120000000001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165.52960000000002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163.96799999999999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162.40639999999999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160.84479999999999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159.28319999999999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157.7216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156.16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154.5984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153.0368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151.4752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149.9136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148.352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146.79039999999998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145.22880000000001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143.66720000000001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142.10560000000001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140.54400000000001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2" priority="35">
      <formula>N19&gt;0</formula>
    </cfRule>
    <cfRule type="expression" dxfId="16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0" priority="21">
      <formula>F25&gt;0</formula>
    </cfRule>
    <cfRule type="expression" dxfId="1609" priority="22">
      <formula>F25&lt;0</formula>
    </cfRule>
  </conditionalFormatting>
  <conditionalFormatting sqref="H25:H47">
    <cfRule type="expression" dxfId="1608" priority="19">
      <formula>H25&gt;0</formula>
    </cfRule>
    <cfRule type="expression" dxfId="1607" priority="20">
      <formula>H25&lt;0</formula>
    </cfRule>
  </conditionalFormatting>
  <conditionalFormatting sqref="I25:I27">
    <cfRule type="expression" dxfId="1606" priority="15">
      <formula>I25&gt;0</formula>
    </cfRule>
    <cfRule type="expression" dxfId="1605" priority="16">
      <formula>I25&lt;0</formula>
    </cfRule>
  </conditionalFormatting>
  <conditionalFormatting sqref="Q7">
    <cfRule type="expression" dxfId="1604" priority="5">
      <formula>Q7&gt;0</formula>
    </cfRule>
    <cfRule type="expression" dxfId="1603" priority="6">
      <formula>Q7&lt;0</formula>
    </cfRule>
  </conditionalFormatting>
  <conditionalFormatting sqref="Q8">
    <cfRule type="expression" dxfId="1602" priority="3">
      <formula>Q8&gt;0</formula>
    </cfRule>
    <cfRule type="expression" dxfId="16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92.09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92.09</v>
      </c>
      <c r="R4" s="490">
        <v>2.0999999999999999E-3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101.29900000000001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100.37810000000002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99.457200000000014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98.536300000000011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97.615400000000008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96.694500000000005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95.773600000000002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94.852700000000013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93.93180000000001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93.010900000000007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92.09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91.1691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90.248199999999997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89.327299999999994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88.406400000000005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87.485500000000002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86.564599999999999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85.64370000000001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84.722800000000007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83.801900000000003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82.881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0" priority="9">
      <formula>F36&gt;0</formula>
    </cfRule>
    <cfRule type="expression" dxfId="1599" priority="10">
      <formula>F36&lt;0</formula>
    </cfRule>
  </conditionalFormatting>
  <conditionalFormatting sqref="F25:F35">
    <cfRule type="expression" dxfId="1598" priority="7">
      <formula>F25&gt;0</formula>
    </cfRule>
    <cfRule type="expression" dxfId="1597" priority="8">
      <formula>F25&lt;0</formula>
    </cfRule>
  </conditionalFormatting>
  <conditionalFormatting sqref="H25:H35">
    <cfRule type="expression" dxfId="1596" priority="5">
      <formula>H25&gt;0</formula>
    </cfRule>
    <cfRule type="expression" dxfId="1595" priority="6">
      <formula>H25&lt;0</formula>
    </cfRule>
  </conditionalFormatting>
  <conditionalFormatting sqref="Q7">
    <cfRule type="expression" dxfId="1594" priority="3">
      <formula>Q7&gt;0</formula>
    </cfRule>
    <cfRule type="expression" dxfId="1593" priority="4">
      <formula>Q7&lt;0</formula>
    </cfRule>
  </conditionalFormatting>
  <conditionalFormatting sqref="Q8">
    <cfRule type="expression" dxfId="1592" priority="1">
      <formula>Q8&gt;0</formula>
    </cfRule>
    <cfRule type="expression" dxfId="15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83.61</v>
      </c>
      <c r="R4" s="512">
        <v>8.3999999999999995E-3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4180.5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1646.380000000001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361.5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9.4658287509819319E-2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91.971000000000004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91.134900000000002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90.2988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89.462699999999998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88.62660000000001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87.790500000000009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86.954400000000007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86.118300000000005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85.282200000000003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84.446100000000001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83.61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82.773899999999998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81.937799999999996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81.101699999999994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80.265599999999992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79.42949999999999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78.593399999999988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77.757300000000001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76.921199999999999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76.085099999999997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75.248999999999995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0" priority="33">
      <formula>F25&gt;0</formula>
    </cfRule>
    <cfRule type="expression" dxfId="1589" priority="34">
      <formula>F25&lt;0</formula>
    </cfRule>
  </conditionalFormatting>
  <conditionalFormatting sqref="Q7">
    <cfRule type="expression" dxfId="1588" priority="31">
      <formula>Q7&gt;0</formula>
    </cfRule>
    <cfRule type="expression" dxfId="1587" priority="32">
      <formula>Q7&lt;0</formula>
    </cfRule>
  </conditionalFormatting>
  <conditionalFormatting sqref="Q8">
    <cfRule type="expression" dxfId="1586" priority="29">
      <formula>Q8&gt;0</formula>
    </cfRule>
    <cfRule type="expression" dxfId="1585" priority="30">
      <formula>Q8&lt;0</formula>
    </cfRule>
  </conditionalFormatting>
  <conditionalFormatting sqref="F41:F46">
    <cfRule type="expression" dxfId="1584" priority="27">
      <formula>F41&gt;0</formula>
    </cfRule>
    <cfRule type="expression" dxfId="1583" priority="28">
      <formula>F41&lt;0</formula>
    </cfRule>
  </conditionalFormatting>
  <conditionalFormatting sqref="H41:H46">
    <cfRule type="expression" dxfId="1582" priority="25">
      <formula>H41&gt;0</formula>
    </cfRule>
    <cfRule type="expression" dxfId="1581" priority="26">
      <formula>H41&lt;0</formula>
    </cfRule>
  </conditionalFormatting>
  <conditionalFormatting sqref="F89:F110">
    <cfRule type="expression" dxfId="1580" priority="23">
      <formula>F89&gt;0</formula>
    </cfRule>
    <cfRule type="expression" dxfId="1579" priority="24">
      <formula>F89&lt;0</formula>
    </cfRule>
  </conditionalFormatting>
  <conditionalFormatting sqref="H89:H110">
    <cfRule type="expression" dxfId="1578" priority="21">
      <formula>H89&gt;0</formula>
    </cfRule>
    <cfRule type="expression" dxfId="1577" priority="22">
      <formula>H89&lt;0</formula>
    </cfRule>
  </conditionalFormatting>
  <conditionalFormatting sqref="Q10">
    <cfRule type="expression" dxfId="1576" priority="19">
      <formula>Q10&gt;0</formula>
    </cfRule>
    <cfRule type="expression" dxfId="1575" priority="20">
      <formula>Q10&lt;0</formula>
    </cfRule>
  </conditionalFormatting>
  <conditionalFormatting sqref="J25:J38">
    <cfRule type="expression" dxfId="1574" priority="17">
      <formula>J25&gt;0</formula>
    </cfRule>
    <cfRule type="expression" dxfId="1573" priority="18">
      <formula>J25&lt;0</formula>
    </cfRule>
  </conditionalFormatting>
  <conditionalFormatting sqref="K25:K38">
    <cfRule type="expression" dxfId="1572" priority="15">
      <formula>K25&gt;0</formula>
    </cfRule>
    <cfRule type="expression" dxfId="1571" priority="16">
      <formula>K25&lt;0</formula>
    </cfRule>
  </conditionalFormatting>
  <conditionalFormatting sqref="L25:L38">
    <cfRule type="expression" dxfId="1570" priority="13">
      <formula>L25&gt;0</formula>
    </cfRule>
    <cfRule type="expression" dxfId="1569" priority="14">
      <formula>L25&lt;0</formula>
    </cfRule>
  </conditionalFormatting>
  <conditionalFormatting sqref="J40">
    <cfRule type="expression" dxfId="1568" priority="11">
      <formula>J40&gt;0</formula>
    </cfRule>
    <cfRule type="expression" dxfId="1567" priority="12">
      <formula>J40&lt;0</formula>
    </cfRule>
  </conditionalFormatting>
  <conditionalFormatting sqref="L39">
    <cfRule type="expression" dxfId="1566" priority="7">
      <formula>L39&gt;0</formula>
    </cfRule>
    <cfRule type="expression" dxfId="1565" priority="8">
      <formula>L39&lt;0</formula>
    </cfRule>
  </conditionalFormatting>
  <conditionalFormatting sqref="F39">
    <cfRule type="expression" dxfId="1564" priority="5">
      <formula>F39&gt;0</formula>
    </cfRule>
    <cfRule type="expression" dxfId="1563" priority="6">
      <formula>F39&lt;0</formula>
    </cfRule>
  </conditionalFormatting>
  <conditionalFormatting sqref="H39">
    <cfRule type="expression" dxfId="1562" priority="3">
      <formula>H39&gt;0</formula>
    </cfRule>
    <cfRule type="expression" dxfId="1561" priority="4">
      <formula>H39&lt;0</formula>
    </cfRule>
  </conditionalFormatting>
  <conditionalFormatting sqref="J41">
    <cfRule type="expression" dxfId="1560" priority="1">
      <formula>J41&gt;0</formula>
    </cfRule>
    <cfRule type="expression" dxfId="1559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34.17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34.17</v>
      </c>
      <c r="R4" s="490">
        <v>6.1999999999999998E-3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37.587000000000003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37.245300000000007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36.903600000000004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36.561900000000001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36.220200000000006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35.878500000000003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35.536799999999999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35.195100000000004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34.853400000000001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34.511700000000005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34.17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33.828299999999999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33.486600000000003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33.1449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32.803200000000004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32.461500000000001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32.119799999999998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31.778100000000002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31.436400000000003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31.094700000000003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30.753000000000004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27.5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27.5</v>
      </c>
      <c r="R4" s="490">
        <v>4.7000000000000002E-3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30.250000000000004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29.975000000000001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29.700000000000003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29.425000000000001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29.150000000000002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28.324999999999999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28.05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27.774999999999999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27.5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27.225000000000001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26.95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26.675000000000001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26.4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26.125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25.849999999999998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25.575000000000003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25.3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25.025000000000002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G9" sqref="G9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14.9</v>
      </c>
      <c r="R4" s="490">
        <v>5.4000000000000003E-3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2980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891.82999999999447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-391.59000000000015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-0.11614401513825823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16.39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16.241000000000003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16.092000000000002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15.943000000000001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15.794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15.645000000000001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15.496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15.347000000000001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15.198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15.049000000000001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14.9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14.750999999999999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14.602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14.452999999999999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14.304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14.154999999999999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14.006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13.857000000000001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13.708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13.559000000000001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13.41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5">
      <formula>F32&gt;0</formula>
    </cfRule>
    <cfRule type="expression" dxfId="1511" priority="66">
      <formula>F32&lt;0</formula>
    </cfRule>
  </conditionalFormatting>
  <conditionalFormatting sqref="Q7">
    <cfRule type="expression" dxfId="1510" priority="63">
      <formula>Q7&gt;0</formula>
    </cfRule>
    <cfRule type="expression" dxfId="1509" priority="64">
      <formula>Q7&lt;0</formula>
    </cfRule>
  </conditionalFormatting>
  <conditionalFormatting sqref="Q8">
    <cfRule type="expression" dxfId="1508" priority="61">
      <formula>Q8&gt;0</formula>
    </cfRule>
    <cfRule type="expression" dxfId="1507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3">
      <formula>M58&gt;0</formula>
    </cfRule>
    <cfRule type="expression" dxfId="1505" priority="54">
      <formula>M58&lt;0</formula>
    </cfRule>
  </conditionalFormatting>
  <conditionalFormatting sqref="Q10">
    <cfRule type="expression" dxfId="1504" priority="51">
      <formula>Q10&gt;0</formula>
    </cfRule>
    <cfRule type="expression" dxfId="1503" priority="52">
      <formula>Q10&lt;0</formula>
    </cfRule>
  </conditionalFormatting>
  <conditionalFormatting sqref="F29:F31">
    <cfRule type="expression" dxfId="1502" priority="49">
      <formula>F29&gt;0</formula>
    </cfRule>
    <cfRule type="expression" dxfId="1501" priority="50">
      <formula>F29&lt;0</formula>
    </cfRule>
  </conditionalFormatting>
  <conditionalFormatting sqref="H29:H31">
    <cfRule type="expression" dxfId="1500" priority="47">
      <formula>H29&gt;0</formula>
    </cfRule>
    <cfRule type="expression" dxfId="1499" priority="48">
      <formula>H29&lt;0</formula>
    </cfRule>
  </conditionalFormatting>
  <conditionalFormatting sqref="F83:F94">
    <cfRule type="expression" dxfId="1498" priority="45">
      <formula>F83&gt;0</formula>
    </cfRule>
    <cfRule type="expression" dxfId="1497" priority="46">
      <formula>F83&lt;0</formula>
    </cfRule>
  </conditionalFormatting>
  <conditionalFormatting sqref="H83:H94">
    <cfRule type="expression" dxfId="1496" priority="43">
      <formula>H83&gt;0</formula>
    </cfRule>
    <cfRule type="expression" dxfId="1495" priority="44">
      <formula>H83&lt;0</formula>
    </cfRule>
  </conditionalFormatting>
  <conditionalFormatting sqref="J41">
    <cfRule type="expression" dxfId="1494" priority="41">
      <formula>J41&gt;0</formula>
    </cfRule>
    <cfRule type="expression" dxfId="1493" priority="42">
      <formula>J41&lt;0</formula>
    </cfRule>
  </conditionalFormatting>
  <conditionalFormatting sqref="J39:J47 J49">
    <cfRule type="expression" dxfId="1492" priority="39">
      <formula>J39&gt;0</formula>
    </cfRule>
    <cfRule type="expression" dxfId="1491" priority="40">
      <formula>J39&lt;0</formula>
    </cfRule>
  </conditionalFormatting>
  <conditionalFormatting sqref="F48 H48">
    <cfRule type="expression" dxfId="1490" priority="37">
      <formula>F48&gt;0</formula>
    </cfRule>
    <cfRule type="expression" dxfId="1489" priority="38">
      <formula>F48&lt;0</formula>
    </cfRule>
  </conditionalFormatting>
  <conditionalFormatting sqref="J48">
    <cfRule type="expression" dxfId="1488" priority="35">
      <formula>J48&gt;0</formula>
    </cfRule>
    <cfRule type="expression" dxfId="1487" priority="36">
      <formula>J48&lt;0</formula>
    </cfRule>
  </conditionalFormatting>
  <conditionalFormatting sqref="K41:K52">
    <cfRule type="expression" dxfId="1486" priority="33">
      <formula>K41&gt;0</formula>
    </cfRule>
    <cfRule type="expression" dxfId="1485" priority="34">
      <formula>K41&lt;0</formula>
    </cfRule>
  </conditionalFormatting>
  <conditionalFormatting sqref="K39:K52">
    <cfRule type="expression" dxfId="1484" priority="31">
      <formula>K39&gt;0</formula>
    </cfRule>
    <cfRule type="expression" dxfId="1483" priority="32">
      <formula>K39&lt;0</formula>
    </cfRule>
  </conditionalFormatting>
  <conditionalFormatting sqref="F102:F118 H102:H118 H120:H128 F120:F128">
    <cfRule type="expression" dxfId="1482" priority="27">
      <formula>F102&gt;0</formula>
    </cfRule>
    <cfRule type="expression" dxfId="1481" priority="28">
      <formula>F102&lt;0</formula>
    </cfRule>
  </conditionalFormatting>
  <conditionalFormatting sqref="F96:F101">
    <cfRule type="expression" dxfId="1480" priority="25">
      <formula>F96&gt;0</formula>
    </cfRule>
    <cfRule type="expression" dxfId="1479" priority="26">
      <formula>F96&lt;0</formula>
    </cfRule>
  </conditionalFormatting>
  <conditionalFormatting sqref="H96:H101">
    <cfRule type="expression" dxfId="1478" priority="23">
      <formula>H96&gt;0</formula>
    </cfRule>
    <cfRule type="expression" dxfId="1477" priority="24">
      <formula>H96&lt;0</formula>
    </cfRule>
  </conditionalFormatting>
  <conditionalFormatting sqref="J112">
    <cfRule type="expression" dxfId="1476" priority="21">
      <formula>J112&gt;0</formula>
    </cfRule>
    <cfRule type="expression" dxfId="1475" priority="22">
      <formula>J112&lt;0</formula>
    </cfRule>
  </conditionalFormatting>
  <conditionalFormatting sqref="J110:J118 J120">
    <cfRule type="expression" dxfId="1474" priority="19">
      <formula>J110&gt;0</formula>
    </cfRule>
    <cfRule type="expression" dxfId="1473" priority="20">
      <formula>J110&lt;0</formula>
    </cfRule>
  </conditionalFormatting>
  <conditionalFormatting sqref="F119 H119">
    <cfRule type="expression" dxfId="1472" priority="17">
      <formula>F119&gt;0</formula>
    </cfRule>
    <cfRule type="expression" dxfId="1471" priority="18">
      <formula>F119&lt;0</formula>
    </cfRule>
  </conditionalFormatting>
  <conditionalFormatting sqref="J119">
    <cfRule type="expression" dxfId="1470" priority="15">
      <formula>J119&gt;0</formula>
    </cfRule>
    <cfRule type="expression" dxfId="1469" priority="16">
      <formula>J119&lt;0</formula>
    </cfRule>
  </conditionalFormatting>
  <conditionalFormatting sqref="K112:K123">
    <cfRule type="expression" dxfId="1468" priority="13">
      <formula>K112&gt;0</formula>
    </cfRule>
    <cfRule type="expression" dxfId="1467" priority="14">
      <formula>K112&lt;0</formula>
    </cfRule>
  </conditionalFormatting>
  <conditionalFormatting sqref="K110:K123">
    <cfRule type="expression" dxfId="1466" priority="11">
      <formula>K110&gt;0</formula>
    </cfRule>
    <cfRule type="expression" dxfId="1465" priority="12">
      <formula>K110&lt;0</formula>
    </cfRule>
  </conditionalFormatting>
  <conditionalFormatting sqref="J121">
    <cfRule type="expression" dxfId="1464" priority="9">
      <formula>J121&gt;0</formula>
    </cfRule>
    <cfRule type="expression" dxfId="1463" priority="10">
      <formula>J121&lt;0</formula>
    </cfRule>
  </conditionalFormatting>
  <conditionalFormatting sqref="F25:F28">
    <cfRule type="expression" dxfId="1462" priority="7">
      <formula>F25&gt;0</formula>
    </cfRule>
    <cfRule type="expression" dxfId="1461" priority="8">
      <formula>F25&lt;0</formula>
    </cfRule>
  </conditionalFormatting>
  <conditionalFormatting sqref="H25:H28">
    <cfRule type="expression" dxfId="1460" priority="5">
      <formula>H25&gt;0</formula>
    </cfRule>
    <cfRule type="expression" dxfId="1459" priority="6">
      <formula>H25&lt;0</formula>
    </cfRule>
  </conditionalFormatting>
  <conditionalFormatting sqref="J27:J29">
    <cfRule type="expression" dxfId="1458" priority="3">
      <formula>J27&gt;0</formula>
    </cfRule>
    <cfRule type="expression" dxfId="1457" priority="4">
      <formula>J27&lt;0</formula>
    </cfRule>
  </conditionalFormatting>
  <conditionalFormatting sqref="J30:J31">
    <cfRule type="expression" dxfId="1456" priority="1">
      <formula>J30&gt;0</formula>
    </cfRule>
    <cfRule type="expression" dxfId="1455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59.37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59.37</v>
      </c>
      <c r="R4" s="490">
        <v>1.26E-2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65.307000000000002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64.713300000000004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64.119600000000005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63.5259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62.932200000000002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62.338500000000003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61.744799999999998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61.1511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60.557400000000001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59.963699999999996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59.37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58.776299999999999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58.182599999999994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57.588899999999995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56.995199999999997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56.401499999999992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55.807799999999993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55.214100000000002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54.620399999999997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54.026699999999998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53.433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41.93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41.93</v>
      </c>
      <c r="R4" s="490">
        <v>-2.0000000000000001E-4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46.123000000000005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45.703700000000005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45.284400000000005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44.865100000000005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44.445799999999998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44.026499999999999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43.607199999999999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43.187899999999999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42.768599999999999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42.349299999999999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41.93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41.5107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41.0914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40.6721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40.252800000000001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39.833500000000001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39.414200000000001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38.994900000000001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38.575600000000001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38.156300000000002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37.737000000000002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64.42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64.42</v>
      </c>
      <c r="R4" s="490">
        <v>-3.8999999999999998E-3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70.862000000000009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70.217800000000011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69.573600000000013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68.929400000000001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68.285200000000003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67.641000000000005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66.996800000000007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66.35260000000001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65.708399999999997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65.0642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64.42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63.775800000000004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63.131599999999999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62.487400000000001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61.843199999999996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61.198999999999998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60.5548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59.910600000000002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59.266400000000004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58.622200000000007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57.978000000000002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26.96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26.96</v>
      </c>
      <c r="R4" s="512">
        <v>1.32E-2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29.656000000000002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29.386400000000002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29.116800000000001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28.847200000000001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28.577600000000004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28.308000000000003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28.038400000000003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27.768800000000002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27.499200000000002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27.229600000000001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26.96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26.6904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26.4208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26.151199999999999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25.881599999999999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25.611999999999998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25.342399999999998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25.072800000000001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24.8032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24.5336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24.264000000000003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51.87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51.87</v>
      </c>
      <c r="R4" s="490">
        <v>4.3E-3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57.057000000000002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56.5383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56.019600000000004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55.500900000000001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54.982199999999999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54.463499999999996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53.944800000000001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53.426099999999998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52.907399999999996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52.3887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51.87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51.351299999999995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50.832599999999999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50.313899999999997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49.795199999999994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49.276499999999999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48.757799999999996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48.239100000000001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47.720399999999998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47.201700000000002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46.683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27.17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27.17</v>
      </c>
      <c r="R4" s="490">
        <v>1.84E-2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29.887000000000004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29.615300000000005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29.343600000000002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29.071900000000003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28.800200000000004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28.528500000000005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28.256800000000002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27.985100000000003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27.713400000000004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27.441700000000001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27.17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26.898300000000003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26.6266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26.354900000000001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26.083200000000001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25.811499999999999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25.5398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25.268100000000004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24.996400000000001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24.724700000000002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24.453000000000003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76.489999999999995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76.489999999999995</v>
      </c>
      <c r="R4" s="490">
        <v>2.4899999999999999E-2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84.138999999999996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83.374099999999999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82.609200000000001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81.844300000000004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81.079399999999993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80.314499999999995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79.549599999999998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78.784700000000001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78.019799999999989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77.254899999999992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76.489999999999995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75.725099999999998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74.9602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74.195299999999989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73.430399999999992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72.665499999999994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71.900599999999997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71.1357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70.370800000000003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69.605899999999991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68.840999999999994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175.64</v>
      </c>
      <c r="R4" s="512">
        <v>2.2800000000000001E-2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5269.2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794.10000000000036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794.10000000000036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0.17744854863578477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193.20400000000001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191.44759999999999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189.69120000000001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187.9348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186.17839999999998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184.422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182.66559999999998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180.9092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179.15279999999998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177.3964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175.64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173.88359999999997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172.12719999999999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170.37079999999997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168.61439999999999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166.85799999999998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165.10159999999999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163.34520000000001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161.58879999999999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159.83240000000001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158.07599999999999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50" activePane="bottomLeft" state="frozen"/>
      <selection pane="bottomLeft" activeCell="P61" sqref="P61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13.93</v>
      </c>
      <c r="R4" s="490">
        <v>1.38E-2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89152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1429.08100000165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-13186.489999999976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-0.12885171551778787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16.994599999999998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16.8553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16.715999999999998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16.576699999999999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16.4374</v>
      </c>
    </row>
    <row r="47" spans="2:16" x14ac:dyDescent="0.25">
      <c r="O47" s="81">
        <v>1.17</v>
      </c>
      <c r="P47" s="81">
        <f t="shared" ref="P47:P53" si="2">O47*$Q$4</f>
        <v>16.298099999999998</v>
      </c>
    </row>
    <row r="48" spans="2:16" x14ac:dyDescent="0.25">
      <c r="G48" s="29"/>
      <c r="O48" s="81">
        <v>1.1599999999999999</v>
      </c>
      <c r="P48" s="81">
        <f t="shared" si="2"/>
        <v>16.158799999999999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16.019499999999997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15.880199999999999</v>
      </c>
    </row>
    <row r="51" spans="1:16" x14ac:dyDescent="0.25">
      <c r="O51" s="81">
        <v>1.1299999999999999</v>
      </c>
      <c r="P51" s="81">
        <f t="shared" si="2"/>
        <v>15.740899999999998</v>
      </c>
    </row>
    <row r="52" spans="1:16" x14ac:dyDescent="0.25">
      <c r="O52" s="81">
        <v>1.1200000000000001</v>
      </c>
      <c r="P52" s="81">
        <f t="shared" si="2"/>
        <v>15.601600000000001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15.462300000000001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15.323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15.1837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15.044400000000001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14.905100000000001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14.7658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14.6265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14.4872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14.347899999999999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14.208600000000001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14.0693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13.93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13.790699999999999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13.651399999999999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13.5121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13.3728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13.233499999999999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13.094199999999999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12.9549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12.8156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12.676299999999999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12.537000000000001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12.3977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12.2584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12.1191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11.979799999999999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11.840499999999999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3">IF(C125=0, 0,D125*C125)</f>
        <v>68120</v>
      </c>
      <c r="H125" s="377">
        <f t="shared" ref="H125:H131" si="74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3"/>
        <v>0</v>
      </c>
      <c r="H126" s="377" t="str">
        <f t="shared" si="74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3"/>
        <v>0</v>
      </c>
      <c r="H127" s="377" t="str">
        <f t="shared" si="74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3"/>
        <v>75600</v>
      </c>
      <c r="H128" s="377">
        <f t="shared" si="74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3"/>
        <v>0</v>
      </c>
      <c r="H129" s="377" t="str">
        <f t="shared" si="74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3"/>
        <v>82367.28</v>
      </c>
      <c r="H130" s="377">
        <f t="shared" si="74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3"/>
        <v>0</v>
      </c>
      <c r="H131" s="377" t="str">
        <f t="shared" si="74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5">C133*(E133-D133)</f>
        <v>-29017.579999999998</v>
      </c>
      <c r="G133" s="375">
        <f t="shared" ref="G133:G162" si="76">D133*C133</f>
        <v>91417.900000000009</v>
      </c>
      <c r="H133" s="376">
        <f t="shared" ref="H133:H162" si="77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5"/>
        <v>-31836.35999999999</v>
      </c>
      <c r="G134" s="375">
        <f t="shared" si="76"/>
        <v>101483.62</v>
      </c>
      <c r="H134" s="376">
        <f t="shared" si="77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5"/>
        <v>-34009.06</v>
      </c>
      <c r="G135" s="375">
        <f t="shared" si="76"/>
        <v>109418.42</v>
      </c>
      <c r="H135" s="376">
        <f t="shared" si="77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5"/>
        <v>-34008.920000000006</v>
      </c>
      <c r="G136" s="375">
        <f t="shared" si="76"/>
        <v>101358.28000000001</v>
      </c>
      <c r="H136" s="376">
        <f t="shared" si="77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5"/>
        <v>-39575.879999999997</v>
      </c>
      <c r="G137" s="375">
        <f t="shared" si="76"/>
        <v>108716.71999999999</v>
      </c>
      <c r="H137" s="376">
        <f t="shared" si="77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5"/>
        <v>-38892.919999999991</v>
      </c>
      <c r="G138" s="375">
        <f t="shared" si="76"/>
        <v>110180.68</v>
      </c>
      <c r="H138" s="376">
        <f t="shared" si="77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5"/>
        <v>-39649.22</v>
      </c>
      <c r="G139" s="375">
        <f t="shared" si="76"/>
        <v>101232.94</v>
      </c>
      <c r="H139" s="376">
        <f t="shared" si="77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5"/>
        <v>-41303.94</v>
      </c>
      <c r="G140" s="375">
        <f t="shared" si="76"/>
        <v>94046.46</v>
      </c>
      <c r="H140" s="376">
        <f t="shared" si="77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5"/>
        <v>-42699.159999999996</v>
      </c>
      <c r="G141" s="375">
        <f t="shared" si="76"/>
        <v>101024.04</v>
      </c>
      <c r="H141" s="376">
        <f t="shared" si="77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5"/>
        <v>-47715.600000000006</v>
      </c>
      <c r="G142" s="375">
        <f t="shared" si="76"/>
        <v>107500.44</v>
      </c>
      <c r="H142" s="376">
        <f t="shared" si="77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5"/>
        <v>-46809.119999999995</v>
      </c>
      <c r="G143" s="375">
        <f t="shared" si="76"/>
        <v>113864.21999999999</v>
      </c>
      <c r="H143" s="376">
        <f t="shared" si="77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5"/>
        <v>-47694.16</v>
      </c>
      <c r="G144" s="375">
        <f t="shared" si="76"/>
        <v>126525.44</v>
      </c>
      <c r="H144" s="376">
        <f t="shared" si="77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5"/>
        <v>-48128</v>
      </c>
      <c r="G145" s="375">
        <f t="shared" si="76"/>
        <v>129280</v>
      </c>
      <c r="H145" s="376">
        <f t="shared" si="77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5"/>
        <v>-48155.4</v>
      </c>
      <c r="G146" s="375">
        <f t="shared" si="76"/>
        <v>113708.88</v>
      </c>
      <c r="H146" s="376">
        <f t="shared" si="77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5"/>
        <v>-42239.579999999994</v>
      </c>
      <c r="G147" s="375">
        <f t="shared" si="76"/>
        <v>100564.46</v>
      </c>
      <c r="H147" s="376">
        <f t="shared" si="77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5"/>
        <v>-42072.46</v>
      </c>
      <c r="G148" s="375">
        <f t="shared" si="76"/>
        <v>100397.34000000001</v>
      </c>
      <c r="H148" s="376">
        <f t="shared" si="77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5"/>
        <v>-45543.96</v>
      </c>
      <c r="G149" s="375">
        <f t="shared" si="76"/>
        <v>132958.98000000001</v>
      </c>
      <c r="H149" s="376">
        <f t="shared" si="77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5"/>
        <v>-45906.62000000001</v>
      </c>
      <c r="G150" s="375">
        <f t="shared" si="76"/>
        <v>158980.96</v>
      </c>
      <c r="H150" s="376">
        <f t="shared" si="77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5"/>
        <v>-51777.299999999996</v>
      </c>
      <c r="G151" s="375">
        <f t="shared" si="76"/>
        <v>171590.94</v>
      </c>
      <c r="H151" s="377">
        <f t="shared" si="77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5"/>
        <v>-49664.193999999989</v>
      </c>
      <c r="G152" s="375">
        <f t="shared" si="76"/>
        <v>158920.21399999998</v>
      </c>
      <c r="H152" s="377">
        <f t="shared" si="77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5"/>
        <v>-47987.500000000015</v>
      </c>
      <c r="G153" s="375">
        <f t="shared" si="76"/>
        <v>145958.78</v>
      </c>
      <c r="H153" s="377">
        <f t="shared" si="77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5"/>
        <v>-47702.966000000015</v>
      </c>
      <c r="G154" s="375">
        <f t="shared" si="76"/>
        <v>158434.24600000001</v>
      </c>
      <c r="H154" s="377">
        <f t="shared" si="77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5"/>
        <v>-60971.399999999987</v>
      </c>
      <c r="G155" s="375">
        <f t="shared" si="76"/>
        <v>170139.24</v>
      </c>
      <c r="H155" s="377">
        <f t="shared" si="77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5"/>
        <v>-77656.859999999986</v>
      </c>
      <c r="G156" s="375">
        <f t="shared" si="76"/>
        <v>166354.54</v>
      </c>
      <c r="H156" s="377">
        <f t="shared" si="77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5"/>
        <v>-85359.959999999992</v>
      </c>
      <c r="G157" s="375">
        <f t="shared" si="76"/>
        <v>169945.68</v>
      </c>
      <c r="H157" s="377">
        <f t="shared" si="77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5"/>
        <v>-100883.47199999999</v>
      </c>
      <c r="G158" s="375">
        <f t="shared" si="76"/>
        <v>169887.61199999999</v>
      </c>
      <c r="H158" s="376">
        <f t="shared" si="77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5"/>
        <v>-97651.02</v>
      </c>
      <c r="G159" s="375">
        <f t="shared" si="76"/>
        <v>169848.9</v>
      </c>
      <c r="H159" s="376">
        <f t="shared" si="77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5"/>
        <v>-97231.731999999989</v>
      </c>
      <c r="G160" s="375">
        <f t="shared" si="76"/>
        <v>165974.95199999999</v>
      </c>
      <c r="H160" s="376">
        <f t="shared" si="77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5"/>
        <v>-97234.865999999995</v>
      </c>
      <c r="G161" s="375">
        <f t="shared" si="76"/>
        <v>169723.08599999998</v>
      </c>
      <c r="H161" s="376">
        <f t="shared" si="77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5"/>
        <v>-104373.632</v>
      </c>
      <c r="G162" s="375">
        <f t="shared" si="76"/>
        <v>197776.17199999999</v>
      </c>
      <c r="H162" s="376">
        <f t="shared" si="77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5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5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8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8"/>
        <v>-94166.28</v>
      </c>
      <c r="G166" s="375">
        <f t="shared" ref="G166:G173" si="79">IF(C166=0, 0,D166*C166)</f>
        <v>165387.56</v>
      </c>
      <c r="H166" s="376">
        <f t="shared" ref="H166:H173" si="80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8"/>
        <v>-91969.787999999986</v>
      </c>
      <c r="G167" s="375">
        <f t="shared" si="79"/>
        <v>157393.788</v>
      </c>
      <c r="H167" s="376">
        <f t="shared" si="80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8"/>
        <v>-91154.7</v>
      </c>
      <c r="G168" s="375">
        <f t="shared" si="79"/>
        <v>145246.5</v>
      </c>
      <c r="H168" s="376">
        <f t="shared" si="80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8"/>
        <v>-92238.461999999985</v>
      </c>
      <c r="G169" s="375">
        <f t="shared" si="79"/>
        <v>161141.78199999998</v>
      </c>
      <c r="H169" s="376">
        <f t="shared" si="80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8"/>
        <v>-89571.54800000001</v>
      </c>
      <c r="G170" s="375">
        <f t="shared" si="79"/>
        <v>152607.92800000001</v>
      </c>
      <c r="H170" s="376">
        <f t="shared" si="80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8"/>
        <v>-89550.534</v>
      </c>
      <c r="G171" s="375">
        <f t="shared" si="79"/>
        <v>169006.91400000002</v>
      </c>
      <c r="H171" s="376">
        <f t="shared" si="80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8"/>
        <v>-89678.238000000012</v>
      </c>
      <c r="G172" s="375">
        <f t="shared" si="79"/>
        <v>165029.61800000002</v>
      </c>
      <c r="H172" s="376">
        <f t="shared" si="80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8"/>
        <v>-89511.821999999986</v>
      </c>
      <c r="G173" s="375">
        <f t="shared" si="79"/>
        <v>168968.20199999999</v>
      </c>
      <c r="H173" s="376">
        <f t="shared" si="80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81">C174*(E174-D174)</f>
        <v>-89632.347999999984</v>
      </c>
      <c r="G174" s="375">
        <f t="shared" ref="G174:G185" si="82">IF(C174=0, 0,D174*C174)</f>
        <v>164983.728</v>
      </c>
      <c r="H174" s="376">
        <f t="shared" ref="H174:H225" si="83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81"/>
        <v>-93372.971999999994</v>
      </c>
      <c r="G175" s="375">
        <f t="shared" si="82"/>
        <v>172761.372</v>
      </c>
      <c r="H175" s="376">
        <f t="shared" si="83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81"/>
        <v>-91747.44</v>
      </c>
      <c r="G176" s="375">
        <f t="shared" si="82"/>
        <v>168784.32</v>
      </c>
      <c r="H176" s="376">
        <f t="shared" si="83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81"/>
        <v>-80757.467999999993</v>
      </c>
      <c r="G177" s="375">
        <f t="shared" si="82"/>
        <v>159727.26799999998</v>
      </c>
      <c r="H177" s="377">
        <f t="shared" si="83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81"/>
        <v>-72386.955999999976</v>
      </c>
      <c r="G178" s="375">
        <f t="shared" si="82"/>
        <v>164888.61599999998</v>
      </c>
      <c r="H178" s="377">
        <f t="shared" si="83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81"/>
        <v>-62830.615999999987</v>
      </c>
      <c r="G179" s="375">
        <f t="shared" si="82"/>
        <v>164888.61599999998</v>
      </c>
      <c r="H179" s="377">
        <f t="shared" si="83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81"/>
        <v>-66133.584000000003</v>
      </c>
      <c r="G180" s="375">
        <f t="shared" si="82"/>
        <v>164387.60399999999</v>
      </c>
      <c r="H180" s="377">
        <f t="shared" si="83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81"/>
        <v>-61160.576000000008</v>
      </c>
      <c r="G181" s="375">
        <f t="shared" si="82"/>
        <v>164331.93599999999</v>
      </c>
      <c r="H181" s="377">
        <f t="shared" si="83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81"/>
        <v>-58033.889999999992</v>
      </c>
      <c r="G182" s="375">
        <f t="shared" si="82"/>
        <v>164266.99</v>
      </c>
      <c r="H182" s="377">
        <f t="shared" si="83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81"/>
        <v>-56328.439999999988</v>
      </c>
      <c r="G183" s="375">
        <f t="shared" si="82"/>
        <v>148531.07999999999</v>
      </c>
      <c r="H183" s="377">
        <f t="shared" si="83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81"/>
        <v>-57894.720000000016</v>
      </c>
      <c r="G184" s="375">
        <f t="shared" si="82"/>
        <v>163942.26</v>
      </c>
      <c r="H184" s="376">
        <f t="shared" si="83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81"/>
        <v>-58904.104000000007</v>
      </c>
      <c r="G185" s="375">
        <f t="shared" si="82"/>
        <v>167796.78400000001</v>
      </c>
      <c r="H185" s="376">
        <f t="shared" si="83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4">C186*(E186-D186)</f>
        <v>-69928.587000000014</v>
      </c>
      <c r="G186" s="375">
        <f t="shared" ref="G186:G225" si="85">IF(C186=0, 0,D186*C186)</f>
        <v>206559.20699999999</v>
      </c>
      <c r="H186" s="376">
        <f t="shared" si="83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4"/>
        <v>-66302.234199999992</v>
      </c>
      <c r="G187" s="375">
        <f t="shared" si="85"/>
        <v>185059.5742</v>
      </c>
      <c r="H187" s="376">
        <f t="shared" si="83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4"/>
        <v>-59729.712599999977</v>
      </c>
      <c r="G188" s="375">
        <f t="shared" si="85"/>
        <v>167542.63259999998</v>
      </c>
      <c r="H188" s="376">
        <f t="shared" si="83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4"/>
        <v>-65233.308000000005</v>
      </c>
      <c r="G189" s="375">
        <f t="shared" si="85"/>
        <v>188202.64799999999</v>
      </c>
      <c r="H189" s="376">
        <f t="shared" si="83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4"/>
        <v>-64902.603600000009</v>
      </c>
      <c r="G190" s="375">
        <f t="shared" si="85"/>
        <v>167102.28360000002</v>
      </c>
      <c r="H190" s="376">
        <f t="shared" si="83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4"/>
        <v>-66452.265800000008</v>
      </c>
      <c r="G191" s="375">
        <f t="shared" si="85"/>
        <v>168143.46580000001</v>
      </c>
      <c r="H191" s="376">
        <f t="shared" si="83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4"/>
        <v>-64191.270599999982</v>
      </c>
      <c r="G192" s="375">
        <f t="shared" si="85"/>
        <v>167068.4106</v>
      </c>
      <c r="H192" s="376">
        <f t="shared" si="83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4"/>
        <v>-53072.044600000016</v>
      </c>
      <c r="G193" s="375">
        <f t="shared" si="85"/>
        <v>155298.88460000002</v>
      </c>
      <c r="H193" s="376">
        <f t="shared" si="83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4"/>
        <v>-54016.789200000007</v>
      </c>
      <c r="G194" s="375">
        <f t="shared" si="85"/>
        <v>166959.04920000001</v>
      </c>
      <c r="H194" s="376">
        <f t="shared" si="83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4"/>
        <v>-40694.080000000002</v>
      </c>
      <c r="G195" s="375">
        <f t="shared" si="85"/>
        <v>148852.48000000001</v>
      </c>
      <c r="H195" s="376">
        <f t="shared" si="83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4"/>
        <v>-41622.116400000006</v>
      </c>
      <c r="G196" s="375">
        <f t="shared" si="85"/>
        <v>161235.47640000001</v>
      </c>
      <c r="H196" s="376">
        <f t="shared" si="83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4"/>
        <v>-39713.673000000003</v>
      </c>
      <c r="G197" s="375">
        <f t="shared" si="85"/>
        <v>166592.253</v>
      </c>
      <c r="H197" s="376">
        <f t="shared" si="83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4"/>
        <v>-39679.2474</v>
      </c>
      <c r="G198" s="375">
        <f t="shared" si="85"/>
        <v>160002.82739999998</v>
      </c>
      <c r="H198" s="376">
        <f t="shared" si="83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4"/>
        <v>-40600.177800000019</v>
      </c>
      <c r="G199" s="375">
        <f t="shared" si="85"/>
        <v>166510.9578</v>
      </c>
      <c r="H199" s="376">
        <f t="shared" si="83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4"/>
        <v>-37192.92720000002</v>
      </c>
      <c r="G200" s="375">
        <f t="shared" si="85"/>
        <v>159811.00720000002</v>
      </c>
      <c r="H200" s="376">
        <f t="shared" si="83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4"/>
        <v>-28198.487200000018</v>
      </c>
      <c r="G201" s="375">
        <f t="shared" si="85"/>
        <v>159811.00720000002</v>
      </c>
      <c r="H201" s="376">
        <f t="shared" si="83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4"/>
        <v>-32939.072999999997</v>
      </c>
      <c r="G202" s="375">
        <f t="shared" si="85"/>
        <v>166785.81299999999</v>
      </c>
      <c r="H202" s="376">
        <f t="shared" si="83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4"/>
        <v>-27080.606799999998</v>
      </c>
      <c r="G203" s="375">
        <f t="shared" si="85"/>
        <v>159610.92679999999</v>
      </c>
      <c r="H203" s="377">
        <f t="shared" si="83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4"/>
        <v>-23278.161400000005</v>
      </c>
      <c r="G204" s="375">
        <f t="shared" si="85"/>
        <v>159479.6814</v>
      </c>
      <c r="H204" s="377">
        <f t="shared" si="83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4"/>
        <v>-27860.058600000004</v>
      </c>
      <c r="G205" s="375">
        <f t="shared" si="85"/>
        <v>166739.35860000001</v>
      </c>
      <c r="H205" s="377">
        <f t="shared" si="83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4"/>
        <v>-29897.277600000016</v>
      </c>
      <c r="G206" s="375">
        <f t="shared" si="85"/>
        <v>166260.29760000002</v>
      </c>
      <c r="H206" s="377">
        <f t="shared" si="83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4"/>
        <v>-34709.179199999977</v>
      </c>
      <c r="G207" s="375">
        <f t="shared" si="85"/>
        <v>165846.07919999998</v>
      </c>
      <c r="H207" s="377">
        <f t="shared" si="83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4"/>
        <v>-41926.063800000004</v>
      </c>
      <c r="G208" s="375">
        <f t="shared" si="85"/>
        <v>165707.6838</v>
      </c>
      <c r="H208" s="377">
        <f t="shared" si="83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4"/>
        <v>-48426.330400000006</v>
      </c>
      <c r="G209" s="375">
        <f t="shared" si="85"/>
        <v>190547.59040000002</v>
      </c>
      <c r="H209" s="377">
        <f t="shared" si="83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4"/>
        <v>-48374.515200000002</v>
      </c>
      <c r="G210" s="375">
        <f t="shared" si="85"/>
        <v>165187.97520000002</v>
      </c>
      <c r="H210" s="376">
        <f t="shared" si="83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4"/>
        <v>-54432.172800000015</v>
      </c>
      <c r="G211" s="375">
        <f t="shared" si="85"/>
        <v>176588.49280000001</v>
      </c>
      <c r="H211" s="376">
        <f t="shared" si="83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4"/>
        <v>-49378.123800000016</v>
      </c>
      <c r="G212" s="375">
        <f t="shared" si="85"/>
        <v>164933.44380000001</v>
      </c>
      <c r="H212" s="376">
        <f t="shared" si="83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4"/>
        <v>-45614.280400000011</v>
      </c>
      <c r="G213" s="375">
        <f t="shared" si="85"/>
        <v>177274.02040000001</v>
      </c>
      <c r="H213" s="376">
        <f t="shared" si="83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4"/>
        <v>-45519.5052</v>
      </c>
      <c r="G214" s="375">
        <f t="shared" si="85"/>
        <v>164849.2452</v>
      </c>
      <c r="H214" s="376">
        <f t="shared" si="83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4"/>
        <v>-45770.165399999983</v>
      </c>
      <c r="G215" s="375">
        <f t="shared" si="85"/>
        <v>164809.56539999999</v>
      </c>
      <c r="H215" s="376">
        <f t="shared" si="83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4"/>
        <v>-41109.240599999997</v>
      </c>
      <c r="G216" s="375">
        <f t="shared" si="85"/>
        <v>164794.08059999999</v>
      </c>
      <c r="H216" s="376">
        <f t="shared" si="83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4"/>
        <v>-37211.283199999991</v>
      </c>
      <c r="G217" s="375">
        <f t="shared" si="85"/>
        <v>158269.10319999998</v>
      </c>
      <c r="H217" s="376">
        <f t="shared" si="83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4"/>
        <v>-38770.067999999999</v>
      </c>
      <c r="G218" s="375">
        <f t="shared" si="85"/>
        <v>164777.628</v>
      </c>
      <c r="H218" s="376">
        <f t="shared" si="83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4"/>
        <v>-33653.890400000018</v>
      </c>
      <c r="G219" s="375">
        <f t="shared" si="85"/>
        <v>157924.0104</v>
      </c>
      <c r="H219" s="376">
        <f t="shared" si="83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4"/>
        <v>-37103.516399999986</v>
      </c>
      <c r="G220" s="375">
        <f t="shared" si="85"/>
        <v>164562.77639999997</v>
      </c>
      <c r="H220" s="376">
        <f t="shared" si="83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4"/>
        <v>-39676.8966</v>
      </c>
      <c r="G221" s="375">
        <f t="shared" si="85"/>
        <v>164523.09660000002</v>
      </c>
      <c r="H221" s="376">
        <f t="shared" si="83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4"/>
        <v>-35572.456799999993</v>
      </c>
      <c r="G222" s="375">
        <f t="shared" si="85"/>
        <v>164483.41680000001</v>
      </c>
      <c r="H222" s="376">
        <f t="shared" si="83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4"/>
        <v>-29514.401999999984</v>
      </c>
      <c r="G223" s="375">
        <f t="shared" si="85"/>
        <v>143679.28200000001</v>
      </c>
      <c r="H223" s="376">
        <f t="shared" si="83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4"/>
        <v>-24105.848799999996</v>
      </c>
      <c r="G224" s="375">
        <f t="shared" si="85"/>
        <v>136358.20879999999</v>
      </c>
      <c r="H224" s="376">
        <f t="shared" si="83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4"/>
        <v>-24823.50120000001</v>
      </c>
      <c r="G225" s="375">
        <f t="shared" si="85"/>
        <v>143649.8412</v>
      </c>
      <c r="H225" s="376">
        <f t="shared" si="83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6">C226*(E226-D226)</f>
        <v>-33713.287800000006</v>
      </c>
      <c r="G226" s="375">
        <f t="shared" ref="G226:G234" si="87">IF(C226=0, 0,D226*C226)</f>
        <v>154198.0478</v>
      </c>
      <c r="H226" s="376">
        <f t="shared" ref="H226:H234" si="88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6"/>
        <v>-34191.285600000003</v>
      </c>
      <c r="G227" s="375">
        <f t="shared" si="87"/>
        <v>158702.04560000001</v>
      </c>
      <c r="H227" s="376">
        <f t="shared" si="88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6"/>
        <v>-33706.974000000009</v>
      </c>
      <c r="G228" s="375">
        <f t="shared" si="87"/>
        <v>158217.734</v>
      </c>
      <c r="H228" s="376">
        <f t="shared" si="88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6"/>
        <v>-35317.9254</v>
      </c>
      <c r="G229" s="375">
        <f t="shared" si="87"/>
        <v>163357.86540000001</v>
      </c>
      <c r="H229" s="376">
        <f t="shared" si="88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6"/>
        <v>-36815.103999999985</v>
      </c>
      <c r="G230" s="375">
        <f t="shared" si="87"/>
        <v>157985.78399999999</v>
      </c>
      <c r="H230" s="376">
        <f t="shared" si="88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6"/>
        <v>-40329.610399999998</v>
      </c>
      <c r="G231" s="375">
        <f t="shared" si="87"/>
        <v>157881.87039999999</v>
      </c>
      <c r="H231" s="376">
        <f t="shared" si="88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6"/>
        <v>-35684.1158</v>
      </c>
      <c r="G232" s="375">
        <f t="shared" si="87"/>
        <v>157782.59580000001</v>
      </c>
      <c r="H232" s="376">
        <f t="shared" si="88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6"/>
        <v>-23709.664000000008</v>
      </c>
      <c r="G233" s="375">
        <f t="shared" si="87"/>
        <v>134887.10400000002</v>
      </c>
      <c r="H233" s="377">
        <f t="shared" si="88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6"/>
        <v>-19054.279999999995</v>
      </c>
      <c r="G234" s="375">
        <f t="shared" si="87"/>
        <v>121666.28</v>
      </c>
      <c r="H234" s="377">
        <f t="shared" si="88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9">C235*(E235-D235)</f>
        <v>-21366.37</v>
      </c>
      <c r="G235" s="375">
        <f t="shared" ref="G235:G243" si="90">IF(C235=0, 0,D235*C235)</f>
        <v>129041.37</v>
      </c>
      <c r="H235" s="377">
        <f t="shared" ref="H235:H243" si="91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9"/>
        <v>-17585.480000000014</v>
      </c>
      <c r="G236" s="375">
        <f t="shared" si="90"/>
        <v>121421.48000000001</v>
      </c>
      <c r="H236" s="377">
        <f t="shared" si="91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9"/>
        <v>-23433.255999999998</v>
      </c>
      <c r="G237" s="375">
        <f t="shared" si="90"/>
        <v>134073.236</v>
      </c>
      <c r="H237" s="377">
        <f t="shared" si="91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9"/>
        <v>-21154.320000000003</v>
      </c>
      <c r="G238" s="375">
        <f t="shared" si="90"/>
        <v>138785.16</v>
      </c>
      <c r="H238" s="377">
        <f t="shared" si="91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9"/>
        <v>-29477.467400000005</v>
      </c>
      <c r="G239" s="375">
        <f t="shared" si="90"/>
        <v>152116.9474</v>
      </c>
      <c r="H239" s="377">
        <f t="shared" si="91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9"/>
        <v>-29453.938799999982</v>
      </c>
      <c r="G240" s="375">
        <f t="shared" si="90"/>
        <v>156191.41879999998</v>
      </c>
      <c r="H240" s="376">
        <f t="shared" si="91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9"/>
        <v>-19172.503200000017</v>
      </c>
      <c r="G241" s="375">
        <f t="shared" si="90"/>
        <v>140043.3432</v>
      </c>
      <c r="H241" s="376">
        <f t="shared" si="91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9"/>
        <v>-13448.017</v>
      </c>
      <c r="G242" s="375">
        <f t="shared" si="90"/>
        <v>132303.45699999999</v>
      </c>
      <c r="H242" s="376">
        <f t="shared" si="91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9"/>
        <v>-12142.820000000009</v>
      </c>
      <c r="G243" s="375">
        <f t="shared" si="90"/>
        <v>126387.82</v>
      </c>
      <c r="H243" s="376">
        <f t="shared" si="91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92">C244*(E244-D244)</f>
        <v>-11873.480000000014</v>
      </c>
      <c r="G244" s="375">
        <f t="shared" ref="G244:G265" si="93">IF(C244=0, 0,D244*C244)</f>
        <v>118633.48000000001</v>
      </c>
      <c r="H244" s="376">
        <f t="shared" ref="H244:H265" si="94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92"/>
        <v>-11929.199999999995</v>
      </c>
      <c r="G245" s="375">
        <f t="shared" si="93"/>
        <v>106009.2</v>
      </c>
      <c r="H245" s="376">
        <f t="shared" si="94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92"/>
        <v>-18473.284199999991</v>
      </c>
      <c r="G246" s="375">
        <f t="shared" si="93"/>
        <v>138853.4442</v>
      </c>
      <c r="H246" s="376">
        <f t="shared" si="94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92"/>
        <v>-18423.393999999993</v>
      </c>
      <c r="G247" s="375">
        <f t="shared" si="93"/>
        <v>146163.554</v>
      </c>
      <c r="H247" s="376">
        <f t="shared" si="94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92"/>
        <v>-17342.266799999998</v>
      </c>
      <c r="G248" s="375">
        <f t="shared" si="93"/>
        <v>138703.7868</v>
      </c>
      <c r="H248" s="376">
        <f t="shared" si="94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92"/>
        <v>-17312.610000000008</v>
      </c>
      <c r="G249" s="375">
        <f t="shared" si="93"/>
        <v>146094.13</v>
      </c>
      <c r="H249" s="376">
        <f t="shared" si="94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92"/>
        <v>-16618.370000000006</v>
      </c>
      <c r="G250" s="375">
        <f t="shared" si="93"/>
        <v>146094.13</v>
      </c>
      <c r="H250" s="376">
        <f t="shared" si="94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92"/>
        <v>-18614.310000000012</v>
      </c>
      <c r="G251" s="375">
        <f t="shared" si="93"/>
        <v>146094.13</v>
      </c>
      <c r="H251" s="376">
        <f t="shared" si="94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92"/>
        <v>-10717.330000000011</v>
      </c>
      <c r="G252" s="375">
        <f t="shared" si="93"/>
        <v>146094.13</v>
      </c>
      <c r="H252" s="376">
        <f t="shared" si="94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92"/>
        <v>-13335.061799999996</v>
      </c>
      <c r="G253" s="375">
        <f t="shared" si="93"/>
        <v>146939.08179999999</v>
      </c>
      <c r="H253" s="376">
        <f t="shared" si="94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92"/>
        <v>-14034.101799999982</v>
      </c>
      <c r="G254" s="375">
        <f t="shared" si="93"/>
        <v>146939.08179999999</v>
      </c>
      <c r="H254" s="376">
        <f t="shared" si="94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92"/>
        <v>-18125.222999999994</v>
      </c>
      <c r="G255" s="375">
        <f t="shared" si="93"/>
        <v>152910.723</v>
      </c>
      <c r="H255" s="376">
        <f t="shared" si="94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92"/>
        <v>-17204.112599999997</v>
      </c>
      <c r="G256" s="375">
        <f t="shared" si="93"/>
        <v>152812.03260000001</v>
      </c>
      <c r="H256" s="376">
        <f t="shared" si="94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92"/>
        <v>-21007.348200000015</v>
      </c>
      <c r="G257" s="375">
        <f t="shared" si="93"/>
        <v>152777.3082</v>
      </c>
      <c r="H257" s="376">
        <f t="shared" si="94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92"/>
        <v>-23836.109799999987</v>
      </c>
      <c r="G258" s="375">
        <f t="shared" si="93"/>
        <v>154748.68979999999</v>
      </c>
      <c r="H258" s="376">
        <f t="shared" si="94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92"/>
        <v>-28747.721799999992</v>
      </c>
      <c r="G259" s="375">
        <f t="shared" si="93"/>
        <v>157458.96179999999</v>
      </c>
      <c r="H259" s="376">
        <f t="shared" si="94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92"/>
        <v>-26852.387599999998</v>
      </c>
      <c r="G260" s="375">
        <f t="shared" si="93"/>
        <v>154703.22759999998</v>
      </c>
      <c r="H260" s="376">
        <f t="shared" si="94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92"/>
        <v>-32892.451199999996</v>
      </c>
      <c r="G261" s="375">
        <f t="shared" si="93"/>
        <v>157338.5912</v>
      </c>
      <c r="H261" s="376">
        <f t="shared" si="94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92"/>
        <v>-28045.401999999998</v>
      </c>
      <c r="G262" s="375">
        <f t="shared" si="93"/>
        <v>157325.32200000001</v>
      </c>
      <c r="H262" s="377">
        <f t="shared" si="94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92"/>
        <v>-28056.67200000001</v>
      </c>
      <c r="G263" s="375">
        <f t="shared" si="93"/>
        <v>154608.592</v>
      </c>
      <c r="H263" s="377">
        <f t="shared" si="94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92"/>
        <v>-34756.773799999995</v>
      </c>
      <c r="G264" s="375">
        <f t="shared" si="93"/>
        <v>157212.5338</v>
      </c>
      <c r="H264" s="377">
        <f t="shared" si="94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92"/>
        <v>-34901.771399999991</v>
      </c>
      <c r="G265" s="375">
        <f t="shared" si="93"/>
        <v>159747.97140000001</v>
      </c>
      <c r="H265" s="377">
        <f t="shared" si="94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5">C266*(E266-D266)</f>
        <v>-36344.291399999995</v>
      </c>
      <c r="G266" s="375">
        <f t="shared" ref="G266:G281" si="96">IF(C266=0, 0,D266*C266)</f>
        <v>166350.4914</v>
      </c>
      <c r="H266" s="377">
        <f t="shared" ref="H266:H281" si="97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5"/>
        <v>-29806.304399999986</v>
      </c>
      <c r="G267" s="375">
        <f t="shared" si="96"/>
        <v>159588.28439999997</v>
      </c>
      <c r="H267" s="377">
        <f t="shared" si="97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5"/>
        <v>-27362.67760000001</v>
      </c>
      <c r="G268" s="375">
        <f t="shared" si="96"/>
        <v>154100.15760000001</v>
      </c>
      <c r="H268" s="377">
        <f t="shared" si="97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5"/>
        <v>-25413.691800000004</v>
      </c>
      <c r="G269" s="375">
        <f t="shared" si="96"/>
        <v>152157.7518</v>
      </c>
      <c r="H269" s="376">
        <f t="shared" si="97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5"/>
        <v>-18660.303400000012</v>
      </c>
      <c r="G270" s="375">
        <f t="shared" si="96"/>
        <v>145445.88340000002</v>
      </c>
      <c r="H270" s="376">
        <f t="shared" si="97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5"/>
        <v>-16029.133799999994</v>
      </c>
      <c r="G271" s="375">
        <f t="shared" si="96"/>
        <v>145331.33379999999</v>
      </c>
      <c r="H271" s="376">
        <f t="shared" si="97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5"/>
        <v>-13680.976200000003</v>
      </c>
      <c r="G272" s="375">
        <f t="shared" si="96"/>
        <v>137741.23620000001</v>
      </c>
      <c r="H272" s="376">
        <f t="shared" si="97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5"/>
        <v>-9402.4621999999927</v>
      </c>
      <c r="G273" s="375">
        <f t="shared" si="96"/>
        <v>122097.06219999999</v>
      </c>
      <c r="H273" s="376">
        <f t="shared" si="97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5"/>
        <v>-2780.8000000000065</v>
      </c>
      <c r="G274" s="375">
        <f t="shared" si="96"/>
        <v>94520.8</v>
      </c>
      <c r="H274" s="376">
        <f t="shared" si="97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5"/>
        <v>-2111.0000000000005</v>
      </c>
      <c r="G275" s="375">
        <f t="shared" si="96"/>
        <v>86111</v>
      </c>
      <c r="H275" s="376">
        <f t="shared" si="97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5"/>
        <v>-7950.599999999994</v>
      </c>
      <c r="G276" s="375">
        <f t="shared" si="96"/>
        <v>101790.59999999999</v>
      </c>
      <c r="H276" s="376">
        <f t="shared" si="97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5"/>
        <v>-7870.8499999999922</v>
      </c>
      <c r="G277" s="375">
        <f t="shared" si="96"/>
        <v>109530.84999999999</v>
      </c>
      <c r="H277" s="376">
        <f t="shared" si="97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5"/>
        <v>-2961.0000000000055</v>
      </c>
      <c r="G278" s="375">
        <f t="shared" si="96"/>
        <v>101541</v>
      </c>
      <c r="H278" s="376">
        <f t="shared" si="97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5"/>
        <v>-3051.400000000001</v>
      </c>
      <c r="G279" s="375">
        <f t="shared" si="96"/>
        <v>93416.4</v>
      </c>
      <c r="H279" s="376">
        <f t="shared" si="97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5"/>
        <v>-3026.4999999999986</v>
      </c>
      <c r="G280" s="375">
        <f t="shared" si="96"/>
        <v>85176.5</v>
      </c>
      <c r="H280" s="376">
        <f t="shared" si="97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5"/>
        <v>-4876.1226000000042</v>
      </c>
      <c r="G281" s="375">
        <f t="shared" si="96"/>
        <v>88034.802599999995</v>
      </c>
      <c r="H281" s="376">
        <f t="shared" si="97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8">C284*(E284-D284)</f>
        <v>-5163.5724000000046</v>
      </c>
      <c r="G284" s="375">
        <f t="shared" ref="G284:G289" si="99">IF(C284=0, 0,D284*C284)</f>
        <v>103949.79240000001</v>
      </c>
      <c r="H284" s="376">
        <f t="shared" ref="H284:H289" si="100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8"/>
        <v>-7946.8199999999852</v>
      </c>
      <c r="G285" s="375">
        <f t="shared" si="99"/>
        <v>111789.71999999999</v>
      </c>
      <c r="H285" s="377">
        <f t="shared" si="100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8"/>
        <v>-7946.7637999999934</v>
      </c>
      <c r="G286" s="375">
        <f t="shared" si="99"/>
        <v>119564.66379999999</v>
      </c>
      <c r="H286" s="376">
        <f t="shared" si="100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8"/>
        <v>-11864.04560000001</v>
      </c>
      <c r="G287" s="375">
        <f t="shared" si="99"/>
        <v>127187.60560000001</v>
      </c>
      <c r="H287" s="376">
        <f t="shared" si="100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8"/>
        <v>-11894.083199999997</v>
      </c>
      <c r="G288" s="375">
        <f t="shared" si="99"/>
        <v>134727.64319999999</v>
      </c>
      <c r="H288" s="376">
        <f t="shared" si="100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8"/>
        <v>-7970.5317999999861</v>
      </c>
      <c r="G289" s="375">
        <f t="shared" si="99"/>
        <v>126902.75179999998</v>
      </c>
      <c r="H289" s="376">
        <f t="shared" si="100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101">C295*(E295-D295)</f>
        <v>-5839.4414759999936</v>
      </c>
      <c r="G295" s="375">
        <f t="shared" ref="G295:G301" si="102">IF(C295=0, 0,D295*C295)</f>
        <v>126153.70147599999</v>
      </c>
      <c r="H295" s="376">
        <f t="shared" ref="H295:H301" si="103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101"/>
        <v>-7235.2097400000011</v>
      </c>
      <c r="G296" s="375">
        <f t="shared" si="102"/>
        <v>126013.86974000001</v>
      </c>
      <c r="H296" s="376">
        <f t="shared" si="103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101"/>
        <v>-6801.3106039999893</v>
      </c>
      <c r="G297" s="375">
        <f t="shared" si="102"/>
        <v>125579.970604</v>
      </c>
      <c r="H297" s="376">
        <f t="shared" si="103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101"/>
        <v>-15816.44348</v>
      </c>
      <c r="G298" s="375">
        <f t="shared" si="102"/>
        <v>134522.96348000001</v>
      </c>
      <c r="H298" s="377">
        <f t="shared" si="103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101"/>
        <v>-15980.450220000002</v>
      </c>
      <c r="G299" s="375">
        <f t="shared" si="102"/>
        <v>140422.97021999999</v>
      </c>
      <c r="H299" s="377">
        <f t="shared" si="103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101"/>
        <v>-16022.453030000013</v>
      </c>
      <c r="G300" s="375">
        <f t="shared" si="102"/>
        <v>144766.97303000002</v>
      </c>
      <c r="H300" s="377">
        <f t="shared" si="103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101"/>
        <v>-15995.457559999995</v>
      </c>
      <c r="G301" s="375">
        <f t="shared" si="102"/>
        <v>149041.97756</v>
      </c>
      <c r="H301" s="377">
        <f t="shared" si="103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4">C302*(E302-D302)</f>
        <v>-19058.277097999995</v>
      </c>
      <c r="G302" s="375">
        <f t="shared" ref="G302:G309" si="105">IF(C302=0, 0,D302*C302)</f>
        <v>151845.05709799999</v>
      </c>
      <c r="H302" s="377">
        <f t="shared" ref="H302:H309" si="106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4"/>
        <v>-16640.780505999985</v>
      </c>
      <c r="G303" s="375">
        <f t="shared" si="105"/>
        <v>151797.06050599998</v>
      </c>
      <c r="H303" s="377">
        <f t="shared" si="106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4"/>
        <v>-16830.340505999982</v>
      </c>
      <c r="G304" s="375">
        <f t="shared" si="105"/>
        <v>151797.06050599998</v>
      </c>
      <c r="H304" s="377">
        <f t="shared" si="106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4"/>
        <v>-18246.039857999996</v>
      </c>
      <c r="G305" s="375">
        <f t="shared" si="105"/>
        <v>154609.05985799999</v>
      </c>
      <c r="H305" s="376">
        <f t="shared" si="106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4"/>
        <v>-20423.199632000014</v>
      </c>
      <c r="G306" s="375">
        <f t="shared" si="105"/>
        <v>157431.05963200002</v>
      </c>
      <c r="H306" s="376">
        <f t="shared" si="106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4"/>
        <v>-20451.260000000017</v>
      </c>
      <c r="G307" s="375">
        <f t="shared" si="105"/>
        <v>159151.26</v>
      </c>
      <c r="H307" s="376">
        <f t="shared" si="106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4"/>
        <v>-12770.498441999989</v>
      </c>
      <c r="G308" s="375">
        <f t="shared" si="105"/>
        <v>154553.19844199999</v>
      </c>
      <c r="H308" s="376">
        <f t="shared" si="106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4"/>
        <v>-12774.627693999981</v>
      </c>
      <c r="G309" s="375">
        <f t="shared" si="105"/>
        <v>148697.32769399998</v>
      </c>
      <c r="H309" s="376">
        <f t="shared" si="106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7">C310*(E310-D310)</f>
        <v>-10733.467693999992</v>
      </c>
      <c r="G310" s="375">
        <f t="shared" ref="G310:G321" si="108">IF(C310=0, 0,D310*C310)</f>
        <v>148697.32769399998</v>
      </c>
      <c r="H310" s="376">
        <f t="shared" ref="H310:H321" si="109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7"/>
        <v>-14237.112315999999</v>
      </c>
      <c r="G311" s="375">
        <f t="shared" si="108"/>
        <v>151573.33231600001</v>
      </c>
      <c r="H311" s="376">
        <f t="shared" si="109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7"/>
        <v>-14933.404899999989</v>
      </c>
      <c r="G312" s="375">
        <f t="shared" si="108"/>
        <v>148629.38489999998</v>
      </c>
      <c r="H312" s="376">
        <f t="shared" si="109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7"/>
        <v>-14951.241703999996</v>
      </c>
      <c r="G313" s="375">
        <f t="shared" si="108"/>
        <v>151529.221704</v>
      </c>
      <c r="H313" s="376">
        <f t="shared" si="109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7"/>
        <v>-14945.406348000004</v>
      </c>
      <c r="G314" s="375">
        <f t="shared" si="108"/>
        <v>154405.386348</v>
      </c>
      <c r="H314" s="376">
        <f t="shared" si="109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7"/>
        <v>-18303.73</v>
      </c>
      <c r="G315" s="375">
        <f t="shared" si="108"/>
        <v>158903.73000000001</v>
      </c>
      <c r="H315" s="376">
        <f t="shared" si="109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7"/>
        <v>-7311.0640000000021</v>
      </c>
      <c r="G316" s="375">
        <f t="shared" si="108"/>
        <v>148151.10399999999</v>
      </c>
      <c r="H316" s="376">
        <f t="shared" si="109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7"/>
        <v>-7285.3417480000098</v>
      </c>
      <c r="G317" s="375">
        <f t="shared" si="108"/>
        <v>143571.38174800001</v>
      </c>
      <c r="H317" s="376">
        <f t="shared" si="109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7"/>
        <v>-1007.5158000000105</v>
      </c>
      <c r="G318" s="375">
        <f t="shared" si="108"/>
        <v>138987.71580000001</v>
      </c>
      <c r="H318" s="376">
        <f t="shared" si="109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7"/>
        <v>-1091.5898499999998</v>
      </c>
      <c r="G319" s="375">
        <f t="shared" si="108"/>
        <v>127941.78985</v>
      </c>
      <c r="H319" s="376">
        <f t="shared" si="109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7"/>
        <v>-1074.5375999999919</v>
      </c>
      <c r="G320" s="375">
        <f t="shared" si="108"/>
        <v>124522.1376</v>
      </c>
      <c r="H320" s="376">
        <f t="shared" si="109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7"/>
        <v>-975.11200799999187</v>
      </c>
      <c r="G321" s="375">
        <f t="shared" si="108"/>
        <v>131005.31200799999</v>
      </c>
      <c r="H321" s="376">
        <f t="shared" si="109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10">C323*(E323-D323)</f>
        <v>-320.8720079999913</v>
      </c>
      <c r="G323" s="375">
        <f t="shared" ref="G323:G332" si="111">IF(C323=0, 0,D323*C323)</f>
        <v>131005.31200799999</v>
      </c>
      <c r="H323" s="376">
        <f t="shared" ref="H323:H332" si="112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10"/>
        <v>-3298.169357999996</v>
      </c>
      <c r="G324" s="375">
        <f t="shared" si="111"/>
        <v>138935.309358</v>
      </c>
      <c r="H324" s="376">
        <f t="shared" si="112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10"/>
        <v>-3293.1673579999938</v>
      </c>
      <c r="G325" s="375">
        <f t="shared" si="111"/>
        <v>146745.30735799999</v>
      </c>
      <c r="H325" s="376">
        <f t="shared" si="112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10"/>
        <v>1163.524950000012</v>
      </c>
      <c r="G326" s="375">
        <f t="shared" si="111"/>
        <v>130665.83504999999</v>
      </c>
      <c r="H326" s="376">
        <f t="shared" si="112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10"/>
        <v>1293.5203380000021</v>
      </c>
      <c r="G327" s="375">
        <f t="shared" si="111"/>
        <v>122475.839662</v>
      </c>
      <c r="H327" s="376">
        <f t="shared" si="112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10"/>
        <v>1201.2174379999781</v>
      </c>
      <c r="G328" s="375">
        <f t="shared" si="111"/>
        <v>138341.022562</v>
      </c>
      <c r="H328" s="376">
        <f t="shared" si="112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10"/>
        <v>-3368.3391059999908</v>
      </c>
      <c r="G329" s="375">
        <f t="shared" si="111"/>
        <v>143066.01910599999</v>
      </c>
      <c r="H329" s="376">
        <f t="shared" si="112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10"/>
        <v>-3374.3343760000034</v>
      </c>
      <c r="G330" s="375">
        <f t="shared" si="111"/>
        <v>147740.01437600001</v>
      </c>
      <c r="H330" s="376">
        <f t="shared" si="112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10"/>
        <v>-1890.1133999999961</v>
      </c>
      <c r="G331" s="375">
        <f t="shared" si="111"/>
        <v>154028.27340000001</v>
      </c>
      <c r="H331" s="376">
        <f t="shared" si="112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10"/>
        <v>-17012.580000000009</v>
      </c>
      <c r="G332" s="375">
        <f t="shared" si="111"/>
        <v>159012.58000000002</v>
      </c>
      <c r="H332" s="376">
        <f t="shared" si="112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3">C336*(E336-D336)</f>
        <v>-19935.600000000009</v>
      </c>
      <c r="G336" s="375">
        <f t="shared" ref="G336:G343" si="114">IF(C336=0, 0,D336*C336)</f>
        <v>187335.6</v>
      </c>
      <c r="H336" s="377">
        <f t="shared" ref="H336:H343" si="115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3"/>
        <v>-19900.075000000015</v>
      </c>
      <c r="G337" s="375">
        <f t="shared" si="114"/>
        <v>194275.07500000001</v>
      </c>
      <c r="H337" s="377">
        <f t="shared" si="115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3"/>
        <v>-22705.387499999997</v>
      </c>
      <c r="G338" s="375">
        <f t="shared" si="114"/>
        <v>194205.38750000001</v>
      </c>
      <c r="H338" s="377">
        <f t="shared" si="115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3"/>
        <v>-29391.250000000004</v>
      </c>
      <c r="G339" s="375">
        <f t="shared" si="114"/>
        <v>194141.25</v>
      </c>
      <c r="H339" s="377">
        <f t="shared" si="115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3"/>
        <v>-34359.325000000004</v>
      </c>
      <c r="G340" s="375">
        <f t="shared" si="114"/>
        <v>194109.32500000001</v>
      </c>
      <c r="H340" s="376">
        <f t="shared" si="115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3"/>
        <v>-16630.000000000004</v>
      </c>
      <c r="G341" s="375">
        <f t="shared" si="114"/>
        <v>158130</v>
      </c>
      <c r="H341" s="376">
        <f t="shared" si="115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3"/>
        <v>-21229.999999999996</v>
      </c>
      <c r="G342" s="375">
        <f t="shared" si="114"/>
        <v>171820</v>
      </c>
      <c r="H342" s="376">
        <f t="shared" si="115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3"/>
        <v>6109.9988400000047</v>
      </c>
      <c r="G343" s="375">
        <f t="shared" si="114"/>
        <v>118887.84116000001</v>
      </c>
      <c r="H343" s="376">
        <f t="shared" si="115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6">C344*(E344-D344)</f>
        <v>822.70680000000016</v>
      </c>
      <c r="G344" s="375">
        <f t="shared" ref="G344:G361" si="117">IF(C344=0, 0,D344*C344)</f>
        <v>126917.6532</v>
      </c>
      <c r="H344" s="376">
        <f t="shared" ref="H344:H361" si="118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6"/>
        <v>83.308799999990825</v>
      </c>
      <c r="G345" s="375">
        <f t="shared" si="117"/>
        <v>134772.8112</v>
      </c>
      <c r="H345" s="376">
        <f t="shared" si="118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6"/>
        <v>-4985.4834000000074</v>
      </c>
      <c r="G346" s="375">
        <f t="shared" si="117"/>
        <v>139206.5834</v>
      </c>
      <c r="H346" s="376">
        <f t="shared" si="118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6"/>
        <v>18978.923399999992</v>
      </c>
      <c r="G347" s="375">
        <f t="shared" si="117"/>
        <v>74535.756600000008</v>
      </c>
      <c r="H347" s="376">
        <f t="shared" si="118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6"/>
        <v>18638.087600000006</v>
      </c>
      <c r="G348" s="375">
        <f t="shared" si="117"/>
        <v>65051.332399999999</v>
      </c>
      <c r="H348" s="376">
        <f t="shared" si="118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6"/>
        <v>18627.5</v>
      </c>
      <c r="G349" s="375">
        <f t="shared" si="117"/>
        <v>70822.5</v>
      </c>
      <c r="H349" s="376">
        <f t="shared" si="118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6"/>
        <v>20177.499999999996</v>
      </c>
      <c r="G350" s="375">
        <f t="shared" si="117"/>
        <v>70822.5</v>
      </c>
      <c r="H350" s="376">
        <f t="shared" si="118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6"/>
        <v>21382.430000000011</v>
      </c>
      <c r="G351" s="375">
        <f t="shared" si="117"/>
        <v>70717.569999999992</v>
      </c>
      <c r="H351" s="376">
        <f t="shared" si="118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6"/>
        <v>20612.23</v>
      </c>
      <c r="G352" s="375">
        <f t="shared" si="117"/>
        <v>70637.77</v>
      </c>
      <c r="H352" s="376">
        <f t="shared" si="118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6"/>
        <v>22311.999999999993</v>
      </c>
      <c r="G353" s="375">
        <f t="shared" si="117"/>
        <v>70138</v>
      </c>
      <c r="H353" s="376">
        <f t="shared" si="118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6"/>
        <v>20873</v>
      </c>
      <c r="G354" s="375">
        <f t="shared" si="117"/>
        <v>70127</v>
      </c>
      <c r="H354" s="376">
        <f t="shared" si="118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6"/>
        <v>20073</v>
      </c>
      <c r="G355" s="375">
        <f t="shared" si="117"/>
        <v>70127</v>
      </c>
      <c r="H355" s="376">
        <f t="shared" si="118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6"/>
        <v>17654.651999999998</v>
      </c>
      <c r="G356" s="375">
        <f t="shared" si="117"/>
        <v>87765.347999999998</v>
      </c>
      <c r="H356" s="377">
        <f t="shared" si="118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6"/>
        <v>16484.261999999992</v>
      </c>
      <c r="G357" s="375">
        <f t="shared" si="117"/>
        <v>87375.737999999998</v>
      </c>
      <c r="H357" s="377">
        <f t="shared" si="118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6"/>
        <v>20939.061000000002</v>
      </c>
      <c r="G358" s="375">
        <f t="shared" si="117"/>
        <v>78335.938999999998</v>
      </c>
      <c r="H358" s="377">
        <f t="shared" si="118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6"/>
        <v>20604.060000000005</v>
      </c>
      <c r="G359" s="375">
        <f t="shared" si="117"/>
        <v>87275.94</v>
      </c>
      <c r="H359" s="377">
        <f t="shared" si="118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6"/>
        <v>17593.872000000007</v>
      </c>
      <c r="G360" s="375">
        <f t="shared" si="117"/>
        <v>87166.127999999997</v>
      </c>
      <c r="H360" s="377">
        <f t="shared" si="118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6"/>
        <v>16453.871999999999</v>
      </c>
      <c r="G361" s="375">
        <f t="shared" si="117"/>
        <v>87166.127999999997</v>
      </c>
      <c r="H361" s="377">
        <f t="shared" si="118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9">C362*(E362-D362)</f>
        <v>19333.872000000003</v>
      </c>
      <c r="G362" s="375">
        <f t="shared" ref="G362:G376" si="120">IF(C362=0, 0,D362*C362)</f>
        <v>87166.127999999997</v>
      </c>
      <c r="H362" s="377">
        <f t="shared" ref="H362:H376" si="121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9"/>
        <v>19450.98</v>
      </c>
      <c r="G363" s="375">
        <f t="shared" si="120"/>
        <v>87049.02</v>
      </c>
      <c r="H363" s="377">
        <f t="shared" si="121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9"/>
        <v>17423.978999999996</v>
      </c>
      <c r="G364" s="375">
        <f t="shared" si="120"/>
        <v>88777.021000000008</v>
      </c>
      <c r="H364" s="377">
        <f t="shared" si="121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9"/>
        <v>11978.979600000011</v>
      </c>
      <c r="G365" s="375">
        <f t="shared" si="120"/>
        <v>102078.02039999999</v>
      </c>
      <c r="H365" s="377">
        <f t="shared" si="121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9"/>
        <v>13568.870699999996</v>
      </c>
      <c r="G366" s="375">
        <f t="shared" si="120"/>
        <v>102006.1293</v>
      </c>
      <c r="H366" s="377">
        <f t="shared" si="121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9"/>
        <v>12886.949999999995</v>
      </c>
      <c r="G367" s="375">
        <f t="shared" si="120"/>
        <v>86653.05</v>
      </c>
      <c r="H367" s="377">
        <f t="shared" si="121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9"/>
        <v>13051.947999999999</v>
      </c>
      <c r="G368" s="375">
        <f t="shared" si="120"/>
        <v>103078.052</v>
      </c>
      <c r="H368" s="377">
        <f t="shared" si="121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9"/>
        <v>13089.952800000001</v>
      </c>
      <c r="G369" s="375">
        <f t="shared" si="120"/>
        <v>106358.0472</v>
      </c>
      <c r="H369" s="377">
        <f t="shared" si="121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9"/>
        <v>13075.699000000004</v>
      </c>
      <c r="G370" s="375">
        <f t="shared" si="120"/>
        <v>94759.300999999992</v>
      </c>
      <c r="H370" s="377">
        <f t="shared" si="121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9"/>
        <v>13867.271999999995</v>
      </c>
      <c r="G371" s="375">
        <f>IF(C371=0, 0,D371*C371)</f>
        <v>86212.728000000003</v>
      </c>
      <c r="H371" s="377">
        <f t="shared" si="121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9"/>
        <v>17083.611900000004</v>
      </c>
      <c r="G372" s="375">
        <f t="shared" si="120"/>
        <v>74235.388099999996</v>
      </c>
      <c r="H372" s="377">
        <f t="shared" si="121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9"/>
        <v>13252.614000000001</v>
      </c>
      <c r="G373" s="375">
        <f t="shared" si="120"/>
        <v>85867.385999999999</v>
      </c>
      <c r="H373" s="377">
        <f t="shared" si="121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9"/>
        <v>10351.611600000004</v>
      </c>
      <c r="G374" s="375">
        <f t="shared" si="120"/>
        <v>95446.388400000011</v>
      </c>
      <c r="H374" s="377">
        <f t="shared" si="121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9"/>
        <v>12307.2804</v>
      </c>
      <c r="G375" s="375">
        <f t="shared" si="120"/>
        <v>80602.719600000011</v>
      </c>
      <c r="H375" s="377">
        <f t="shared" si="121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9"/>
        <v>11781.900000000011</v>
      </c>
      <c r="G376" s="375">
        <f t="shared" si="120"/>
        <v>80387.100000000006</v>
      </c>
      <c r="H376" s="377">
        <f t="shared" si="121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22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3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22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3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22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3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22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3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22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3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22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3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22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3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22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3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22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3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22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3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22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3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22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3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22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3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22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3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22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3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22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3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22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3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22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3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22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3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22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3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22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3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22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3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22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3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22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3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22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3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22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3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22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3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22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3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22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22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22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4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22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4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22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4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22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4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22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4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22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4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22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4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22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4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22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4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22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4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22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4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22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4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22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4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22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22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22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5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22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5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22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5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22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5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22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5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22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5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22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5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22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5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22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5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22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5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22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5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22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5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22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5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22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5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22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5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22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5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22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5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22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5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22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5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6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5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6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5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6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5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6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5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6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5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6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5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6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5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6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5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6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5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6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5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6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5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6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5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6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5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6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5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6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5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6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5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6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5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6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5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6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5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6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5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6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5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6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5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6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5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6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5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6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5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6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5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6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5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6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5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6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5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6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5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6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5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6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5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6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5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6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5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6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5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6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5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6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5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6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5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6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5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6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5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6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5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6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6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6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6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6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6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6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6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6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6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6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6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6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6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6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6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6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6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6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6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6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6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6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7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7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7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7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7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7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7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7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7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7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7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7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7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7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7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7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8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7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8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7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8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7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8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7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8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7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8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7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8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7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8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7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8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7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8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7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8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7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8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7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8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7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8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7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8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7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8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7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8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7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8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7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8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7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8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7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8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7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8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7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8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7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8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7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8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7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8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7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8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7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8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7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8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7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8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7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8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7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8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7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8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7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8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7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8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7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8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7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8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7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8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7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8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7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8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7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8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7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8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7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8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7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8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7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8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7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8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7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8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7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8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7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8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9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8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9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8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9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8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9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8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9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8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9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8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9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8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9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8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9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8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9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8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9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8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9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8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9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8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9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8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9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8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8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8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30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8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30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8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30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8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30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8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30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8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30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8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30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8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30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8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30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8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30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8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8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31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8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31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8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31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8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31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8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31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8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31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8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31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8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31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8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31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8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31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31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31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31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31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31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31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31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21.02</v>
      </c>
      <c r="R4" s="227">
        <v>6.1999999999999998E-3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42040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-15036.80000000001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-16784.770000000004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-0.28533507228332561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1700</v>
      </c>
      <c r="I29" s="352"/>
      <c r="J29" s="352"/>
      <c r="K29" s="353">
        <f>SumByColor($A$29,K2:K27)</f>
        <v>40319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23.122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22.911799999999999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22.701600000000003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22.491400000000002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22.281200000000002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22.071000000000002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21.860800000000001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21.650600000000001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21.4404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21.2302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21.02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20.809799999999999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20.599599999999999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20.389399999999998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20.179199999999998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19.968999999999998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19.758799999999997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19.5486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19.3384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19.1282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18.917999999999999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>
        <v>29</v>
      </c>
      <c r="J62" s="39">
        <v>54.85</v>
      </c>
      <c r="K62" s="39">
        <v>-14477</v>
      </c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2">C84*(E84-D84)</f>
        <v>-33.800000000000097</v>
      </c>
      <c r="G84" s="375">
        <f t="shared" ref="G84:G97" si="63">D84*C84</f>
        <v>3591.7999999999997</v>
      </c>
      <c r="H84" s="376">
        <f t="shared" ref="H84:H97" si="64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2"/>
        <v>85.200000000000387</v>
      </c>
      <c r="G85" s="375">
        <f t="shared" si="63"/>
        <v>3591.7999999999997</v>
      </c>
      <c r="H85" s="376">
        <f t="shared" si="64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2"/>
        <v>-136.80000000000021</v>
      </c>
      <c r="G86" s="375">
        <f t="shared" si="63"/>
        <v>3591.7999999999997</v>
      </c>
      <c r="H86" s="376">
        <f t="shared" si="64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2"/>
        <v>-147.56000000000029</v>
      </c>
      <c r="G87" s="375">
        <f t="shared" si="63"/>
        <v>4959.3599999999997</v>
      </c>
      <c r="H87" s="376">
        <f t="shared" si="64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2"/>
        <v>-49.199999999999591</v>
      </c>
      <c r="G88" s="375">
        <f t="shared" si="63"/>
        <v>8408.4</v>
      </c>
      <c r="H88" s="376">
        <f t="shared" si="64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2"/>
        <v>109.60000000000036</v>
      </c>
      <c r="G89" s="375">
        <f t="shared" si="63"/>
        <v>6994.4000000000005</v>
      </c>
      <c r="H89" s="376">
        <f t="shared" si="64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2"/>
        <v>-6.4000000000007162</v>
      </c>
      <c r="G90" s="375">
        <f t="shared" si="63"/>
        <v>6994.4000000000005</v>
      </c>
      <c r="H90" s="376">
        <f t="shared" si="64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2"/>
        <v>166.71999999999912</v>
      </c>
      <c r="G91" s="375">
        <f t="shared" si="63"/>
        <v>5554.880000000001</v>
      </c>
      <c r="H91" s="376">
        <f t="shared" si="64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2"/>
        <v>218.88000000000034</v>
      </c>
      <c r="G92" s="375">
        <f t="shared" si="63"/>
        <v>5544.32</v>
      </c>
      <c r="H92" s="376">
        <f t="shared" si="64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2"/>
        <v>298.88000000000034</v>
      </c>
      <c r="G93" s="375">
        <f t="shared" si="63"/>
        <v>5544.32</v>
      </c>
      <c r="H93" s="376">
        <f t="shared" si="64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2"/>
        <v>363.18000000000006</v>
      </c>
      <c r="G94" s="375">
        <f t="shared" si="63"/>
        <v>1845.42</v>
      </c>
      <c r="H94" s="376">
        <f t="shared" si="64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2"/>
        <v>329.12000000000035</v>
      </c>
      <c r="G95" s="375">
        <f t="shared" si="63"/>
        <v>5384.48</v>
      </c>
      <c r="H95" s="376">
        <f t="shared" si="64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2"/>
        <v>169.60000000000036</v>
      </c>
      <c r="G96" s="375">
        <f t="shared" si="63"/>
        <v>5384</v>
      </c>
      <c r="H96" s="376">
        <f t="shared" si="64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2"/>
        <v>474.7199999999998</v>
      </c>
      <c r="G97" s="375">
        <f t="shared" si="63"/>
        <v>5384.48</v>
      </c>
      <c r="H97" s="376">
        <f t="shared" si="64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5">C98*(E98-D98)</f>
        <v>588.31999999999994</v>
      </c>
      <c r="G98" s="375">
        <f t="shared" ref="G98:G111" si="66">D98*C98</f>
        <v>5384.48</v>
      </c>
      <c r="H98" s="376">
        <f t="shared" ref="H98:H140" si="67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5"/>
        <v>673.12000000000012</v>
      </c>
      <c r="G99" s="375">
        <f t="shared" si="66"/>
        <v>5384.48</v>
      </c>
      <c r="H99" s="376">
        <f t="shared" si="67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5"/>
        <v>597.9200000000003</v>
      </c>
      <c r="G100" s="375">
        <f t="shared" si="66"/>
        <v>5384.48</v>
      </c>
      <c r="H100" s="376">
        <f t="shared" si="67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5"/>
        <v>489.12000000000035</v>
      </c>
      <c r="G101" s="375">
        <f t="shared" si="66"/>
        <v>5384.48</v>
      </c>
      <c r="H101" s="376">
        <f t="shared" si="67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5"/>
        <v>409.12000000000035</v>
      </c>
      <c r="G102" s="375">
        <f t="shared" si="66"/>
        <v>5384.48</v>
      </c>
      <c r="H102" s="376">
        <f t="shared" si="67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5"/>
        <v>439.52</v>
      </c>
      <c r="G103" s="375">
        <f t="shared" si="66"/>
        <v>5384.48</v>
      </c>
      <c r="H103" s="376">
        <f t="shared" si="67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5"/>
        <v>369.12000000000035</v>
      </c>
      <c r="G104" s="375">
        <f t="shared" si="66"/>
        <v>5384.48</v>
      </c>
      <c r="H104" s="376">
        <f t="shared" si="67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5"/>
        <v>341.92000000000007</v>
      </c>
      <c r="G105" s="375">
        <f t="shared" si="66"/>
        <v>5384.48</v>
      </c>
      <c r="H105" s="376">
        <f t="shared" si="67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5"/>
        <v>442.72000000000048</v>
      </c>
      <c r="G106" s="375">
        <f t="shared" si="66"/>
        <v>5384.48</v>
      </c>
      <c r="H106" s="376">
        <f t="shared" si="67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5"/>
        <v>90.619999999999621</v>
      </c>
      <c r="G107" s="375">
        <f t="shared" si="66"/>
        <v>7821.38</v>
      </c>
      <c r="H107" s="376">
        <f t="shared" si="67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5"/>
        <v>51.480000000000103</v>
      </c>
      <c r="G108" s="375">
        <f t="shared" si="66"/>
        <v>8837.92</v>
      </c>
      <c r="H108" s="376">
        <f t="shared" si="67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5"/>
        <v>-376.80000000000007</v>
      </c>
      <c r="G109" s="375">
        <f t="shared" si="66"/>
        <v>10159.799999999999</v>
      </c>
      <c r="H109" s="376">
        <f t="shared" si="67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5"/>
        <v>-388.00000000000239</v>
      </c>
      <c r="G110" s="375">
        <f t="shared" si="66"/>
        <v>13408.000000000002</v>
      </c>
      <c r="H110" s="376">
        <f t="shared" si="67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5"/>
        <v>-262.9400000000004</v>
      </c>
      <c r="G111" s="375">
        <f t="shared" si="66"/>
        <v>13354.939999999999</v>
      </c>
      <c r="H111" s="376">
        <f t="shared" si="67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5"/>
        <v>-514.93999999999858</v>
      </c>
      <c r="G112" s="375">
        <f t="shared" ref="G112:G117" si="68">D112*C112</f>
        <v>13354.939999999999</v>
      </c>
      <c r="H112" s="376">
        <f t="shared" si="67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5"/>
        <v>-582.93999999999892</v>
      </c>
      <c r="G113" s="375">
        <f t="shared" si="68"/>
        <v>16522.939999999999</v>
      </c>
      <c r="H113" s="376">
        <f t="shared" si="67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5"/>
        <v>-292.93999999999801</v>
      </c>
      <c r="G114" s="375">
        <f t="shared" si="68"/>
        <v>16522.939999999999</v>
      </c>
      <c r="H114" s="376">
        <f t="shared" si="67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5"/>
        <v>-217.93999999999869</v>
      </c>
      <c r="G115" s="375">
        <f t="shared" si="68"/>
        <v>16522.939999999999</v>
      </c>
      <c r="H115" s="376">
        <f t="shared" si="67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5"/>
        <v>-92.93999999999869</v>
      </c>
      <c r="G116" s="375">
        <f t="shared" si="68"/>
        <v>16522.939999999999</v>
      </c>
      <c r="H116" s="376">
        <f t="shared" si="67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5"/>
        <v>-397.93999999999841</v>
      </c>
      <c r="G117" s="375">
        <f t="shared" si="68"/>
        <v>16522.939999999999</v>
      </c>
      <c r="H117" s="376">
        <f t="shared" si="67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5"/>
        <v>-27.939999999997411</v>
      </c>
      <c r="G118" s="375">
        <f t="shared" ref="G118:G140" si="69">D118*C118</f>
        <v>16522.939999999999</v>
      </c>
      <c r="H118" s="376">
        <f t="shared" si="67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5"/>
        <v>-142.9399999999994</v>
      </c>
      <c r="G119" s="375">
        <f t="shared" si="69"/>
        <v>16522.939999999999</v>
      </c>
      <c r="H119" s="376">
        <f t="shared" si="67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5"/>
        <v>-357.93999999999926</v>
      </c>
      <c r="G120" s="375">
        <f t="shared" si="69"/>
        <v>16522.939999999999</v>
      </c>
      <c r="H120" s="376">
        <f t="shared" si="67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5"/>
        <v>-442.94000000000011</v>
      </c>
      <c r="G121" s="375">
        <f t="shared" si="69"/>
        <v>16522.939999999999</v>
      </c>
      <c r="H121" s="376">
        <f t="shared" si="67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5"/>
        <v>-542.93999999999801</v>
      </c>
      <c r="G122" s="375">
        <f t="shared" si="69"/>
        <v>16522.939999999999</v>
      </c>
      <c r="H122" s="376">
        <f t="shared" si="67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5"/>
        <v>-224.94000000000014</v>
      </c>
      <c r="G123" s="375">
        <f t="shared" si="69"/>
        <v>16474.939999999999</v>
      </c>
      <c r="H123" s="376">
        <f t="shared" si="67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5"/>
        <v>-139.93999999999929</v>
      </c>
      <c r="G124" s="375">
        <f t="shared" si="69"/>
        <v>16474.939999999999</v>
      </c>
      <c r="H124" s="376">
        <f t="shared" si="67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5"/>
        <v>-847.93799999999919</v>
      </c>
      <c r="G125" s="375">
        <f t="shared" si="69"/>
        <v>19639.937999999998</v>
      </c>
      <c r="H125" s="376">
        <f t="shared" si="67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5"/>
        <v>-833.93799999999771</v>
      </c>
      <c r="G126" s="375">
        <f t="shared" si="69"/>
        <v>22757.937999999998</v>
      </c>
      <c r="H126" s="376">
        <f t="shared" si="67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5"/>
        <v>-840.93799999999885</v>
      </c>
      <c r="G127" s="375">
        <f t="shared" si="69"/>
        <v>22757.937999999998</v>
      </c>
      <c r="H127" s="376">
        <f t="shared" si="67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5"/>
        <v>-700.9379999999968</v>
      </c>
      <c r="G128" s="375">
        <f t="shared" si="69"/>
        <v>22757.937999999998</v>
      </c>
      <c r="H128" s="376">
        <f t="shared" si="67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5"/>
        <v>-1125.9439999999984</v>
      </c>
      <c r="G129" s="375">
        <f t="shared" si="69"/>
        <v>25837.944</v>
      </c>
      <c r="H129" s="376">
        <f t="shared" si="67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5"/>
        <v>-1205.9439999999995</v>
      </c>
      <c r="G130" s="375">
        <f t="shared" si="69"/>
        <v>25837.944</v>
      </c>
      <c r="H130" s="376">
        <f t="shared" si="67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5"/>
        <v>-965.94399999999894</v>
      </c>
      <c r="G131" s="375">
        <f t="shared" si="69"/>
        <v>25837.944</v>
      </c>
      <c r="H131" s="376">
        <f t="shared" si="67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5"/>
        <v>-1477.9439999999995</v>
      </c>
      <c r="G132" s="375">
        <f t="shared" si="69"/>
        <v>25837.944</v>
      </c>
      <c r="H132" s="376">
        <f t="shared" si="67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5"/>
        <v>-1773.936000000002</v>
      </c>
      <c r="G133" s="375">
        <f t="shared" si="69"/>
        <v>28845.936000000002</v>
      </c>
      <c r="H133" s="376">
        <f t="shared" si="67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5"/>
        <v>-1935.9360000000017</v>
      </c>
      <c r="G134" s="375">
        <f t="shared" si="69"/>
        <v>28845.936000000002</v>
      </c>
      <c r="H134" s="376">
        <f t="shared" si="67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5"/>
        <v>-1989.9360000000006</v>
      </c>
      <c r="G135" s="375">
        <f t="shared" si="69"/>
        <v>28845.936000000002</v>
      </c>
      <c r="H135" s="376">
        <f t="shared" si="67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5"/>
        <v>-2133.9360000000006</v>
      </c>
      <c r="G136" s="375">
        <f t="shared" si="69"/>
        <v>28845.936000000002</v>
      </c>
      <c r="H136" s="376">
        <f t="shared" si="67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5"/>
        <v>-2505.9399999999991</v>
      </c>
      <c r="G137" s="375">
        <f t="shared" si="69"/>
        <v>31785.94</v>
      </c>
      <c r="H137" s="376">
        <f t="shared" si="67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5"/>
        <v>-2945.94</v>
      </c>
      <c r="G138" s="375">
        <f t="shared" si="69"/>
        <v>31785.94</v>
      </c>
      <c r="H138" s="376">
        <f t="shared" si="67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5"/>
        <v>-2415.9399999999991</v>
      </c>
      <c r="G139" s="375">
        <f t="shared" si="69"/>
        <v>31785.94</v>
      </c>
      <c r="H139" s="376">
        <f t="shared" si="67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5"/>
        <v>-2785.94</v>
      </c>
      <c r="G140" s="375">
        <f t="shared" si="69"/>
        <v>31785.94</v>
      </c>
      <c r="H140" s="376">
        <f t="shared" si="67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0">C141*(E141-D141)</f>
        <v>-1145.9399999999996</v>
      </c>
      <c r="G141" s="375">
        <f t="shared" ref="G141:G146" si="71">D141*C141</f>
        <v>31785.94</v>
      </c>
      <c r="H141" s="376">
        <f t="shared" ref="H141:H146" si="72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0"/>
        <v>-520.01099999999701</v>
      </c>
      <c r="G142" s="375">
        <f t="shared" si="71"/>
        <v>28654.010999999999</v>
      </c>
      <c r="H142" s="376">
        <f t="shared" si="72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0"/>
        <v>-783.99999999999886</v>
      </c>
      <c r="G143" s="375">
        <f t="shared" si="71"/>
        <v>31764</v>
      </c>
      <c r="H143" s="376">
        <f t="shared" si="72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0"/>
        <v>350.64000000000027</v>
      </c>
      <c r="G144" s="375">
        <f t="shared" si="71"/>
        <v>15759.359999999999</v>
      </c>
      <c r="H144" s="376">
        <f t="shared" si="72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0"/>
        <v>-398.86400000000037</v>
      </c>
      <c r="G145" s="375">
        <f t="shared" si="71"/>
        <v>25214.864000000001</v>
      </c>
      <c r="H145" s="376">
        <f t="shared" si="72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0"/>
        <v>1280.8600000000013</v>
      </c>
      <c r="G146" s="375">
        <f t="shared" si="71"/>
        <v>12271.14</v>
      </c>
      <c r="H146" s="376">
        <f t="shared" si="72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3">C147*(E147-D147)</f>
        <v>648.8599999999991</v>
      </c>
      <c r="G147" s="375">
        <f t="shared" ref="G147:G153" si="74">D147*C147</f>
        <v>12271.14</v>
      </c>
      <c r="H147" s="376">
        <f t="shared" ref="H147:H153" si="75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3"/>
        <v>1108.8599999999985</v>
      </c>
      <c r="G148" s="375">
        <f t="shared" si="74"/>
        <v>12211.14</v>
      </c>
      <c r="H148" s="376">
        <f t="shared" si="75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3"/>
        <v>1467.7889999999991</v>
      </c>
      <c r="G149" s="375">
        <f t="shared" si="74"/>
        <v>8789.2109999999993</v>
      </c>
      <c r="H149" s="376">
        <f t="shared" si="75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3"/>
        <v>1645.7100000000005</v>
      </c>
      <c r="G150" s="375">
        <f t="shared" si="74"/>
        <v>5310.29</v>
      </c>
      <c r="H150" s="376">
        <f t="shared" si="75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3"/>
        <v>1537.7099999999996</v>
      </c>
      <c r="G151" s="375">
        <f t="shared" si="74"/>
        <v>8728.2900000000009</v>
      </c>
      <c r="H151" s="376">
        <f t="shared" si="75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3"/>
        <v>1754.0499999999997</v>
      </c>
      <c r="G152" s="375">
        <f t="shared" si="74"/>
        <v>1717.95</v>
      </c>
      <c r="H152" s="376">
        <f t="shared" si="75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3"/>
        <v>1742.0399999999997</v>
      </c>
      <c r="G153" s="375">
        <f t="shared" si="74"/>
        <v>8673.9599999999991</v>
      </c>
      <c r="H153" s="376">
        <f t="shared" si="75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6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6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6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7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6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7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6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7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6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7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6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7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6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7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6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7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6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7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6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7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6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7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6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7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6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7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6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7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6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7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6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7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6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7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6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6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6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3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2">
    <cfRule type="expression" dxfId="1155" priority="5">
      <formula>K61&gt;0</formula>
    </cfRule>
    <cfRule type="expression" dxfId="1154" priority="6">
      <formula>K61&lt;0</formula>
    </cfRule>
  </conditionalFormatting>
  <conditionalFormatting sqref="F61:F62">
    <cfRule type="expression" dxfId="1153" priority="3">
      <formula>F61&gt;0</formula>
    </cfRule>
    <cfRule type="expression" dxfId="1152" priority="4">
      <formula>F61&lt;0</formula>
    </cfRule>
  </conditionalFormatting>
  <conditionalFormatting sqref="H61:H62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12.1</v>
      </c>
      <c r="R4" s="490">
        <v>1.6999999999999999E-3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11.253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142.4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142.4</v>
      </c>
      <c r="R4" s="490">
        <v>2.5000000000000001E-3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156.64000000000001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155.21600000000001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153.79200000000003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152.36800000000002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150.94400000000002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149.52000000000001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148.096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146.672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145.24800000000002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143.82400000000001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142.4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140.976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139.55199999999999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138.12800000000001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136.70400000000001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135.28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133.85599999999999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132.43200000000002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131.00800000000001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129.584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128.16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204.84</v>
      </c>
      <c r="R4" s="512">
        <v>1.1000000000000001E-3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6145.2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690.36999999999989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465.59999999999945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8.1977604056623604E-2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225.32400000000001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223.27560000000003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221.22720000000001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219.17880000000002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217.13040000000001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215.08200000000002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213.03360000000001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210.98520000000002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208.93680000000001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206.88840000000002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204.84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202.79159999999999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200.7432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198.69479999999999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196.6464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194.59799999999998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192.5496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190.50120000000001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188.45280000000002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186.40440000000001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184.35599999999999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4">C89*(E89-D89)</f>
        <v>35.250000000000341</v>
      </c>
      <c r="G89" s="39">
        <f t="shared" ref="G89:G90" si="5">D89*C89</f>
        <v>3150.1499999999996</v>
      </c>
      <c r="H89" s="227">
        <f t="shared" ref="H89:H90" si="6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4"/>
        <v>208.35000000000022</v>
      </c>
      <c r="G90" s="39">
        <f t="shared" si="5"/>
        <v>3150.1499999999996</v>
      </c>
      <c r="H90" s="227">
        <f t="shared" si="6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6:F46">
    <cfRule type="expression" dxfId="1090" priority="29">
      <formula>F26&gt;0</formula>
    </cfRule>
    <cfRule type="expression" dxfId="1089" priority="30">
      <formula>F26&lt;0</formula>
    </cfRule>
  </conditionalFormatting>
  <conditionalFormatting sqref="H26:H46">
    <cfRule type="expression" dxfId="1088" priority="27">
      <formula>H26&gt;0</formula>
    </cfRule>
    <cfRule type="expression" dxfId="1087" priority="28">
      <formula>H26&lt;0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">
    <cfRule type="expression" dxfId="1068" priority="3">
      <formula>F25&gt;0</formula>
    </cfRule>
    <cfRule type="expression" dxfId="1067" priority="4">
      <formula>F25&lt;0</formula>
    </cfRule>
  </conditionalFormatting>
  <conditionalFormatting sqref="H25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86.78</v>
      </c>
      <c r="R4" s="512">
        <v>-1.6000000000000001E-3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13017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-2298.7099999999991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-2298.7099999999991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-0.15008837331080305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158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95.458000000000013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7">O42*$Q$4</f>
        <v>94.59020000000001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7"/>
        <v>93.722400000000007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7"/>
        <v>92.854600000000005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7"/>
        <v>91.986800000000002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7"/>
        <v>91.119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7"/>
        <v>90.251199999999997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7"/>
        <v>89.383400000000009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7"/>
        <v>88.515600000000006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7"/>
        <v>87.647800000000004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7"/>
        <v>86.78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7"/>
        <v>85.912199999999999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7"/>
        <v>85.044399999999996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7"/>
        <v>84.176599999999993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7"/>
        <v>83.308800000000005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7"/>
        <v>82.441000000000003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7"/>
        <v>81.5732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7"/>
        <v>80.705400000000012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7"/>
        <v>79.837600000000009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7"/>
        <v>78.969800000000006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7"/>
        <v>78.102000000000004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8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160.77000000000001</v>
      </c>
      <c r="R4" s="512">
        <v>1.46E-2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3215.4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367.32000000000062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224.29000000000042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7.4985540484970609E-2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3.1100329663494432E-3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176.84700000000004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175.23930000000001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173.63160000000002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172.02390000000003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170.41620000000003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168.80850000000001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167.20080000000002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165.59310000000002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163.98540000000003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162.3777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160.77000000000001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159.16230000000002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157.55459999999999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155.9469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154.33920000000001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152.73150000000001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151.12379999999999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149.51610000000002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147.90840000000003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146.30070000000001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144.69300000000001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14.9</v>
      </c>
      <c r="R4" s="490">
        <v>2E-3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16.241000000000003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16.092000000000002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15.943000000000001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15.794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15.645000000000001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15.496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15.347000000000001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15.198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15.049000000000001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14.750999999999999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14.602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14.452999999999999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14.154999999999999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14.006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13.857000000000001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13.708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13.559000000000001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13.41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113.08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113.08</v>
      </c>
      <c r="R4" s="490">
        <v>9.4000000000000004E-3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124.38800000000001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123.25720000000001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122.1264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120.99560000000001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119.8648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118.73400000000001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117.6032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116.47240000000001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115.3416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114.21080000000001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113.08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111.94919999999999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110.8184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109.68759999999999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108.5568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107.42599999999999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106.29519999999999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105.1644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104.03360000000001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102.9028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101.77200000000001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72.09</v>
      </c>
      <c r="R4" s="490">
        <v>9.4999999999999998E-3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2883.6000000000004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123.52999999999975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-2.3999999999996362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-8.3160083160070555E-4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79.299000000000007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78.578100000000006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77.857200000000006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77.136300000000006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76.415400000000005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75.694500000000005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74.973600000000005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74.252700000000004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73.531800000000004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72.810900000000004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72.09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71.369100000000003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70.648200000000003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69.927300000000002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69.206400000000002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68.485500000000002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67.764600000000002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67.043700000000001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66.322800000000001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65.601900000000001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64.881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72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68.06</v>
      </c>
      <c r="R4" s="512">
        <v>1.2800000000000001E-2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13612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-1434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-1434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-9.5307722982852588E-2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" si="15">C30*(E30-D30)</f>
        <v>-1534.0000000000005</v>
      </c>
      <c r="G30" s="39">
        <f t="shared" ref="G30" si="16">D30*C30</f>
        <v>15046</v>
      </c>
      <c r="H30" s="227">
        <f t="shared" ref="H30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74.866000000000014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74.185400000000001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73.504800000000003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72.824200000000005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72.143600000000006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71.463000000000008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70.78240000000001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70.101799999999997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69.421199999999999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68.740600000000001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68.06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67.379400000000004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66.698800000000006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66.018200000000007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65.337599999999995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64.656999999999996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63.976399999999998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63.295800000000007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62.615200000000002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61.934600000000003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61.254000000000005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590.05999999999995</v>
      </c>
      <c r="R4" s="512">
        <v>-8.8000000000000005E-3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4720.4799999999996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416.47999999999956</v>
      </c>
      <c r="R7">
        <v>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416.47999999999956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9.6765799256505469E-2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649.06600000000003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643.16539999999998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637.26480000000004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631.36419999999998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625.46359999999993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619.56299999999999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613.66239999999993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607.76179999999999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601.86119999999994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595.9606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590.05999999999995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584.15939999999989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578.25879999999995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572.3581999999999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566.45759999999996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560.5569999999999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554.65639999999996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548.75580000000002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542.85519999999997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536.95459999999991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531.05399999999997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53.06</v>
      </c>
      <c r="R4" s="490">
        <v>7.0000000000000001E-3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58.366000000000007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57.835400000000007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57.304800000000007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56.774200000000008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56.243600000000008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55.713000000000008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55.182400000000001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54.651800000000001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54.121200000000002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53.590600000000002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53.06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52.529400000000003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51.998800000000003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51.468200000000003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50.937600000000003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50.406999999999996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49.876399999999997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49.345800000000004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48.815200000000004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48.284600000000005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47.754000000000005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21.41</v>
      </c>
      <c r="R4" s="490">
        <v>1.47E-2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17128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-537.31000000000131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-1989.5699999999997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-0.10407023486771591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2.802428771602055E-2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23.551000000000002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23.336900000000004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23.122800000000002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22.908700000000003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22.694600000000001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22.480500000000003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22.266400000000001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22.052300000000002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21.838200000000001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21.624100000000002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21.41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21.195899999999998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20.9818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20.767699999999998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20.553599999999999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20.339499999999997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20.125399999999999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19.911300000000001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19.697200000000002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19.4831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19.269000000000002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58.41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58.41</v>
      </c>
      <c r="R4" s="490">
        <v>-2.3999999999999998E-3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64.251000000000005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63.666899999999998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63.082799999999999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62.498699999999999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61.9146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61.330500000000001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60.746400000000001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60.162299999999995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59.578199999999995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58.994099999999996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58.41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57.825899999999997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57.241799999999998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56.657699999999998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56.073599999999992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55.489499999999992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54.905399999999993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54.321300000000001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53.737200000000001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53.153100000000002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52.568999999999996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84.53</v>
      </c>
      <c r="R4" s="512">
        <v>1.7299999999999999E-2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4226.5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193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4.7849262427172433E-2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80.2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92.983000000000004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92.137700000000009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91.292400000000001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90.447100000000006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89.601800000000011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88.756500000000003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87.911200000000008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87.065899999999999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86.220600000000005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85.375299999999996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84.53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83.684700000000007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82.839399999999998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81.994100000000003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81.148799999999994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80.3035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79.458199999999991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78.61290000000001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77.767600000000002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76.922300000000007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76.076999999999998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41.5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41.5</v>
      </c>
      <c r="R4" s="490">
        <v>4.5999999999999999E-3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45.650000000000006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45.235000000000007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44.82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44.405000000000001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43.99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43.575000000000003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43.160000000000004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42.745000000000005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42.33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41.914999999999999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41.5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41.085000000000001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40.67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40.254999999999995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39.839999999999996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39.424999999999997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39.01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38.594999999999999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38.18</v>
      </c>
    </row>
    <row r="44" spans="1:32" x14ac:dyDescent="0.25">
      <c r="N44" s="4"/>
      <c r="O44" s="81">
        <v>0.91</v>
      </c>
      <c r="P44" s="81">
        <f t="shared" si="0"/>
        <v>37.765000000000001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37.35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58.21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58.21</v>
      </c>
      <c r="R4" s="507">
        <v>1.04E-2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64.031000000000006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63.448900000000009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62.866800000000005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62.284700000000008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61.702600000000004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61.120500000000007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60.538400000000003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59.956300000000006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59.374200000000002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58.792100000000005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58.21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57.627899999999997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57.0458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56.463699999999996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55.881599999999999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55.299499999999995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54.717399999999998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54.135300000000001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53.553200000000004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52.9711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52.389000000000003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40.43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40.43</v>
      </c>
      <c r="R4" s="507">
        <v>8.5000000000000006E-3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44.473000000000006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44.0687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43.664400000000001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43.260100000000001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42.855800000000002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42.451500000000003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42.047200000000004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41.642899999999997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41.238599999999998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40.834299999999999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40.43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40.025700000000001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39.621400000000001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39.217100000000002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38.812799999999996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38.408499999999997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38.004199999999997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37.599900000000005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37.195599999999999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36.7913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36.387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45.03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45.03</v>
      </c>
      <c r="R4" s="490">
        <v>-4.0000000000000002E-4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49.533000000000008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49.082700000000003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48.632400000000004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48.182100000000005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47.731800000000007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47.281500000000001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46.831200000000003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46.380900000000004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45.930600000000005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45.4803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45.03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44.579700000000003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44.129399999999997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43.679099999999998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43.2288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42.778500000000001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42.328199999999995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41.877900000000004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41.427600000000005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40.9773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40.527000000000001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112.99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112.99</v>
      </c>
      <c r="R4" s="507">
        <v>8.6999999999999994E-3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124.289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123.15910000000001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122.0292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120.8993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119.7694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118.6395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117.50959999999999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116.3797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115.24979999999999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114.1199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112.99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111.86009999999999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110.7302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109.60029999999999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108.4704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107.34049999999999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106.21059999999999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105.08070000000001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103.9508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102.82089999999999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101.691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53.73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53.73</v>
      </c>
      <c r="R4" s="508">
        <v>-8.0999999999999996E-3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59.103000000000002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58.5657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58.028399999999998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57.491100000000003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56.953800000000001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56.416499999999999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55.879199999999997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55.341899999999995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54.804600000000001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54.267299999999999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53.73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53.192699999999995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52.655399999999993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52.118099999999998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51.580799999999996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51.043499999999995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50.506199999999993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49.968899999999998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49.431599999999996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48.894300000000001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48.356999999999999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257.11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257.11</v>
      </c>
      <c r="R4" s="490">
        <v>5.1999999999999998E-3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282.82100000000003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280.24990000000003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277.67880000000002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275.10770000000002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272.53660000000002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269.96550000000002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267.39440000000002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264.82330000000002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262.25220000000002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259.68110000000001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257.11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254.53890000000001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251.96780000000001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249.39670000000001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246.82560000000001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244.25450000000001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241.68340000000001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239.11230000000003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236.54120000000003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233.97010000000003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231.39900000000003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105.15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105.15</v>
      </c>
      <c r="R4" s="490">
        <v>1.77E-2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115.66500000000002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114.61350000000002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113.56200000000001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112.51050000000001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111.45900000000002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110.40750000000001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109.35600000000001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108.3045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107.25300000000001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106.20150000000001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105.15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104.0985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103.047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101.99550000000001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100.944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99.892499999999998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98.840999999999994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97.789500000000004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96.738000000000014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95.686500000000009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94.635000000000005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81.58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81.58</v>
      </c>
      <c r="R4" s="490">
        <v>-7.7000000000000002E-3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89.738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88.922200000000004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88.106400000000008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87.290599999999998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86.474800000000002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85.659000000000006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84.843199999999996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84.0274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83.211600000000004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82.395799999999994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81.58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80.764200000000002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79.948399999999992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79.132599999999996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78.316800000000001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77.500999999999991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76.685199999999995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75.869399999999999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75.053600000000003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74.237800000000007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73.421999999999997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54.92</v>
      </c>
      <c r="R4" s="490">
        <v>2.18E-2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6590.4000000000005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1802.9800000000023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198.40000000000055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3.103879849812274E-2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60.412000000000006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8">P41*$Q$4</f>
        <v>59.862800000000007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8"/>
        <v>59.313600000000008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8"/>
        <v>58.764400000000002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8"/>
        <v>58.215200000000003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8"/>
        <v>57.666000000000004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8"/>
        <v>57.116800000000005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8"/>
        <v>56.567600000000006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8"/>
        <v>56.0184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8"/>
        <v>55.469200000000001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8"/>
        <v>54.92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8"/>
        <v>54.370800000000003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9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8"/>
        <v>53.821600000000004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9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0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8"/>
        <v>53.272399999999998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9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0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8"/>
        <v>52.723199999999999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9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0"/>
        <v>1971.56</v>
      </c>
      <c r="L55" s="257"/>
      <c r="M55" s="257"/>
      <c r="O55" s="2"/>
      <c r="P55" s="81">
        <v>0.95</v>
      </c>
      <c r="Q55" s="81">
        <f t="shared" si="8"/>
        <v>52.173999999999999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9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0"/>
        <v>1014.38</v>
      </c>
      <c r="L56" s="257"/>
      <c r="M56" s="257"/>
      <c r="O56" s="2"/>
      <c r="P56" s="81">
        <v>0.94</v>
      </c>
      <c r="Q56" s="81">
        <f t="shared" si="8"/>
        <v>51.6248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9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0"/>
        <v>1517.67</v>
      </c>
      <c r="L57" s="257"/>
      <c r="M57" s="257"/>
      <c r="O57" s="2"/>
      <c r="P57" s="81">
        <v>0.93</v>
      </c>
      <c r="Q57" s="81">
        <f t="shared" si="8"/>
        <v>51.075600000000001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9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0"/>
        <v>1460.3700000000001</v>
      </c>
      <c r="L58" s="257"/>
      <c r="M58" s="257"/>
      <c r="O58" s="2"/>
      <c r="P58" s="81">
        <v>0.92</v>
      </c>
      <c r="Q58" s="81">
        <f t="shared" si="8"/>
        <v>50.526400000000002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9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0"/>
        <v>3976.71</v>
      </c>
      <c r="L59" s="257"/>
      <c r="M59" s="257"/>
      <c r="O59" s="2"/>
      <c r="P59" s="81">
        <v>0.91</v>
      </c>
      <c r="Q59" s="81">
        <f t="shared" si="8"/>
        <v>49.977200000000003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9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8"/>
        <v>49.428000000000004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1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1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1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1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1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1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5">
    <cfRule type="expression" dxfId="544" priority="29">
      <formula>F24&gt;0</formula>
    </cfRule>
    <cfRule type="expression" dxfId="543" priority="30">
      <formula>F24&lt;0</formula>
    </cfRule>
  </conditionalFormatting>
  <conditionalFormatting sqref="F24:F25">
    <cfRule type="expression" dxfId="542" priority="31">
      <formula>F24&gt;0</formula>
    </cfRule>
    <cfRule type="expression" dxfId="541" priority="32">
      <formula>F24&lt;0</formula>
    </cfRule>
  </conditionalFormatting>
  <conditionalFormatting sqref="H24:H25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47.93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47.93</v>
      </c>
      <c r="R4" s="490">
        <v>2.9899999999999999E-2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52.723000000000006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52.243700000000004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51.764400000000002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51.2851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50.805800000000005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50.326500000000003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49.847200000000001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49.367899999999999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48.888600000000004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48.409300000000002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47.93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47.450699999999998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46.971399999999996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46.492100000000001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46.012799999999999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45.533499999999997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45.054199999999994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44.5749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44.095600000000005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43.616300000000003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43.137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36.99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36.99</v>
      </c>
      <c r="R4" s="510">
        <v>1.8200000000000001E-2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40.689000000000007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40.319100000000006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39.949200000000005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39.579300000000003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39.209400000000002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38.839500000000001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38.469600000000007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38.099700000000006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37.729800000000004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37.359900000000003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36.99</v>
      </c>
      <c r="W39" s="134"/>
    </row>
    <row r="40" spans="1:23" x14ac:dyDescent="0.25">
      <c r="O40" s="81">
        <v>0.99</v>
      </c>
      <c r="P40" s="81">
        <f t="shared" si="0"/>
        <v>36.620100000000001</v>
      </c>
      <c r="W40" s="134"/>
    </row>
    <row r="41" spans="1:23" x14ac:dyDescent="0.25">
      <c r="O41" s="81">
        <v>0.98</v>
      </c>
      <c r="P41" s="81">
        <f t="shared" si="0"/>
        <v>36.2502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35.880299999999998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35.510399999999997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35.140500000000003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34.770600000000002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34.400700000000001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34.030800000000006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33.660900000000005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33.291000000000004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61.76</v>
      </c>
      <c r="R4" s="510">
        <v>2.1999999999999999E-2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3088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1467.5099999999984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244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8.5794655414908577E-2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67.936000000000007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67.318399999999997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66.700800000000001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66.083200000000005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65.465599999999995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64.847999999999999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64.230400000000003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63.6128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62.995199999999997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62.377600000000001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61.76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61.142399999999995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60.524799999999999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59.907199999999996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59.289599999999993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58.671999999999997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58.054399999999994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57.436799999999998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56.819200000000002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56.201599999999999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55.583999999999996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5:F43">
    <cfRule type="expression" dxfId="450" priority="44">
      <formula>F25&gt;0</formula>
    </cfRule>
    <cfRule type="expression" dxfId="449" priority="45">
      <formula>F25&lt;0</formula>
    </cfRule>
  </conditionalFormatting>
  <conditionalFormatting sqref="H45 H47:H48 H50:H51 H53 H25:H43">
    <cfRule type="expression" dxfId="448" priority="42">
      <formula>H25&gt;0</formula>
    </cfRule>
    <cfRule type="expression" dxfId="447" priority="43">
      <formula>H25&lt;0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">
    <cfRule type="expression" dxfId="412" priority="3">
      <formula>F24&gt;0</formula>
    </cfRule>
    <cfRule type="expression" dxfId="411" priority="4">
      <formula>F24&lt;0</formula>
    </cfRule>
  </conditionalFormatting>
  <conditionalFormatting sqref="H24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42.495000000000005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9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40.369999999999997</v>
      </c>
      <c r="R4" s="490">
        <v>-5.4000000000000003E-3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7266.5999999999995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7649.1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-307.48000000000093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-382.50000000000091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-5.0005883045064245E-2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180</v>
      </c>
      <c r="D18" s="37"/>
      <c r="E18" s="37"/>
      <c r="F18" s="37">
        <f>SUM(F2:F17)</f>
        <v>7649.1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44.407000000000004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44.003300000000003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43.599600000000002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43.195900000000002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42.792200000000001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42.388500000000001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41.9848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41.581099999999999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41.177399999999999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40.773699999999998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40.369999999999997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39.966299999999997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39.562599999999996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39.158899999999996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38.755199999999995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38.351499999999994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37.947799999999994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37.5441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37.1404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36.736699999999999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36.332999999999998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49.95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49.95</v>
      </c>
      <c r="R4" s="490">
        <v>2.2700000000000001E-2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54.945000000000007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54.44550000000001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53.946000000000005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53.446500000000007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52.947000000000003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52.447500000000005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51.948000000000008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51.448500000000003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50.949000000000005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50.4495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49.95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49.450500000000005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48.951000000000001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48.451500000000003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47.951999999999998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47.452500000000001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46.953000000000003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46.453500000000005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45.954000000000008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45.454500000000003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44.955000000000005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92.97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92.97</v>
      </c>
      <c r="R4" s="490">
        <v>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102.26700000000001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101.33730000000001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100.4076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99.477900000000005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98.548200000000008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97.618499999999997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96.688800000000001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95.759100000000004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94.829400000000007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93.899699999999996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92.97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92.040300000000002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91.110599999999991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90.180899999999994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89.251199999999997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88.3215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87.391799999999989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86.462100000000007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85.53240000000001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84.602699999999999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83.673000000000002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132.75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132.75</v>
      </c>
      <c r="R4" s="490">
        <v>1.9300000000000001E-2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146.02500000000001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144.69750000000002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143.37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142.04250000000002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140.715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139.38750000000002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138.06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136.73250000000002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135.405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134.07750000000001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132.75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131.42249999999999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130.095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128.76749999999998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127.44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126.1125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124.785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123.45750000000001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122.13000000000001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120.80250000000001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119.47500000000001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244.24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244.24</v>
      </c>
      <c r="R4" s="490">
        <v>-2.0000000000000001E-4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268.66400000000004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266.22160000000002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263.7792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261.33680000000004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258.89440000000002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256.452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254.00960000000001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251.56720000000001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249.12480000000002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246.6824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244.24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241.79760000000002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239.3552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236.9128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234.47040000000001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232.02799999999999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229.5856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227.14320000000001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224.70080000000002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222.25840000000002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219.816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59.9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59.9</v>
      </c>
      <c r="R4" s="490">
        <v>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65.89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65.290999999999997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64.692000000000007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64.093000000000004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63.494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62.895000000000003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62.295999999999999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61.697000000000003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61.097999999999999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60.499000000000002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59.9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59.300999999999995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58.701999999999998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58.102999999999994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57.503999999999998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56.904999999999994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56.305999999999997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55.707000000000001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55.108000000000004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54.509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66.709999999999994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66.709999999999994</v>
      </c>
      <c r="R4" s="509">
        <v>8.5000000000000006E-3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73.381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72.713899999999995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72.046800000000005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71.3797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70.712599999999995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70.04549999999999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69.378399999999999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68.711299999999994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68.044199999999989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67.377099999999999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66.709999999999994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66.042899999999989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65.375799999999998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64.708699999999993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64.041599999999988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63.374499999999991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62.707399999999993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62.040299999999995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61.373199999999997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60.706099999999999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60.038999999999994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53.27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53.27</v>
      </c>
      <c r="R4" s="511">
        <v>1.9099999999999999E-2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58.597000000000008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58.06430000000001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57.531600000000005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56.998900000000006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56.466200000000008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55.933500000000002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55.400800000000004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54.868100000000005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54.335400000000007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53.802700000000002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53.27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52.737300000000005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52.204599999999999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51.671900000000001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51.139200000000002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50.606500000000004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50.073799999999999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49.541100000000007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49.008400000000002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48.475700000000003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47.943000000000005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14.9</v>
      </c>
      <c r="R4" s="490">
        <v>-2E-3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4172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-1333.7700000000004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-1333.7700000000004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-0.24224949462109757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16.39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16.241000000000003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16.092000000000002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15.943000000000001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15.794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15.645000000000001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15.496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15.347000000000001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15.198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15.049000000000001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14.9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14.750999999999999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14.602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14.452999999999999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14.304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14.154999999999999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14.006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13.857000000000001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13.708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13.559000000000001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13.41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7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99.4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99.4</v>
      </c>
      <c r="R4" s="490">
        <v>3.8999999999999998E-3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109.34000000000002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108.34600000000002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107.35200000000002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106.35800000000002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105.364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104.37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103.376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102.38200000000001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101.38800000000001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100.39400000000001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99.4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98.406000000000006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97.412000000000006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96.418000000000006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95.424000000000007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94.43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93.436000000000007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92.442000000000007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91.448000000000008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90.454000000000008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89.460000000000008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11.57</v>
      </c>
      <c r="R4" s="490">
        <v>7.7999999999999996E-3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3077.62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-6697.170000000001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-7132.1000000000013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-0.69855980379481519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12.727000000000002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12.611300000000002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12.495600000000001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12.379900000000001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12.264200000000001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12.1485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12.0328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11.917100000000001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11.801400000000001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11.685700000000001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11.57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11.4543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11.3386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11.222899999999999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11.107200000000001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10.9915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10.8758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10.760100000000001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10.644400000000001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10.528700000000001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10.413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81.209999999999994</v>
      </c>
      <c r="R4" s="490">
        <v>-4.7000000000000002E-3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8120.9999999999991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690.56999999999698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31.899999999998727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3.9435783956186382E-3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89.331000000000003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88.518900000000002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87.706800000000001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86.8947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86.082599999999999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85.270499999999998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84.458399999999997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83.646299999999997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82.834199999999996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82.022099999999995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81.209999999999994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80.397899999999993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79.585799999999992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78.773699999999991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77.96159999999999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77.149499999999989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76.337399999999988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75.525300000000001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74.713200000000001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73.9011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73.088999999999999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81.36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81.36</v>
      </c>
      <c r="R4" s="490">
        <v>1.06E-2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89.496000000000009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88.682400000000001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87.868800000000007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87.055199999999999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86.241600000000005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85.427999999999997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84.614400000000003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83.800799999999995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82.987200000000001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82.173599999999993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81.36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80.546400000000006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79.732799999999997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78.919200000000004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78.105599999999995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77.292000000000002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76.478399999999993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75.6648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74.851200000000006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74.037599999999998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73.224000000000004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56.998000000000012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8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52.01</v>
      </c>
      <c r="R4" s="490">
        <v>-4.0000000000000002E-4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10402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O6" s="11" t="s">
        <v>64</v>
      </c>
      <c r="Q6" s="2">
        <f>Q3*Q2</f>
        <v>11399.600000000002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-947.65000000000236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-997.60000000000218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-8.7511842520790376E-2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57.211000000000006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56.690899999999999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56.1708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55.650700000000001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55.130600000000001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54.610500000000002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54.090400000000002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8">
        <v>200</v>
      </c>
      <c r="D49" s="439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829</v>
      </c>
      <c r="J49" s="39">
        <v>-948</v>
      </c>
      <c r="K49" s="39">
        <v>46.9</v>
      </c>
      <c r="O49" s="81">
        <v>1.03</v>
      </c>
      <c r="P49" s="81">
        <f t="shared" si="16"/>
        <v>53.570299999999996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6"/>
        <v>53.050199999999997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52.530099999999997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52.01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51.489899999999999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50.969799999999999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50.4497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49.929599999999994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6"/>
        <v>49.409499999999994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6"/>
        <v>48.889399999999995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6"/>
        <v>48.369300000000003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6"/>
        <v>47.849200000000003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6"/>
        <v>47.329099999999997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6"/>
        <v>46.808999999999997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45.61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45.61</v>
      </c>
      <c r="R4" s="490">
        <v>5.7000000000000002E-3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50.171000000000006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49.7149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49.258800000000001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48.802700000000002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48.346600000000002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47.890500000000003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47.434400000000004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46.978299999999997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46.522199999999998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46.066099999999999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45.61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45.1539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44.697800000000001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44.241700000000002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43.785599999999995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43.329499999999996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42.873399999999997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42.417300000000004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41.961199999999998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41.505099999999999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41.048999999999999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193.86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193.86</v>
      </c>
      <c r="R4" s="490">
        <v>7.4000000000000003E-3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213.24600000000004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211.30740000000003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209.36880000000002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207.43020000000001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205.49160000000003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203.55300000000003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201.61440000000002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199.67580000000001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197.73720000000003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195.79860000000002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193.86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191.92140000000001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189.9828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188.04420000000002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186.10560000000001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184.167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182.22839999999999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180.28980000000001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178.35120000000003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176.41260000000003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174.47400000000002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51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51</v>
      </c>
      <c r="R4" s="490">
        <v>1.1900000000000001E-2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56.1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55.59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55.080000000000005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54.57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54.06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53.550000000000004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53.04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52.53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52.02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51.51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51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50.49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49.98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49.47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48.96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48.449999999999996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47.94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47.43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46.92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46.410000000000004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120.93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120.93</v>
      </c>
      <c r="R4" s="490">
        <v>1.21E-2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133.02300000000002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131.81370000000001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130.60440000000003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129.39510000000001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128.1858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126.97650000000002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125.76720000000002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124.5579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123.3486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122.13930000000001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119.72070000000001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118.51140000000001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117.30210000000001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116.0928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114.8835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113.6742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112.46490000000001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111.25560000000002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110.04630000000002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108.837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207.49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207.49</v>
      </c>
      <c r="R4" s="490">
        <v>2.0899999999999998E-2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228.23900000000003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226.16410000000002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224.08920000000003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222.01430000000002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219.93940000000003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217.86450000000002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215.78960000000001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213.71470000000002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211.63980000000001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209.56490000000002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207.49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205.4151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203.34020000000001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201.2653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199.19040000000001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197.1155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195.04059999999998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192.96570000000003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190.89080000000001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188.81590000000003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186.74100000000001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2017-10-22T23:58:13Z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