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1055" i="38" l="1"/>
  <c r="X1055" i="38" s="1"/>
  <c r="W1055" i="38"/>
  <c r="Y1055" i="38" s="1"/>
  <c r="Z1055" i="38"/>
  <c r="F445" i="25"/>
  <c r="K445" i="25"/>
  <c r="H445" i="25"/>
  <c r="G445" i="25"/>
  <c r="A1055" i="38"/>
  <c r="D1055" i="38"/>
  <c r="E1055" i="38"/>
  <c r="G1055" i="38"/>
  <c r="H1055" i="38"/>
  <c r="K1055" i="38"/>
  <c r="L1055" i="38" s="1"/>
  <c r="M1055" i="38"/>
  <c r="N1055" i="38" s="1"/>
  <c r="O1055" i="38" s="1"/>
  <c r="S1055" i="38"/>
  <c r="F3" i="131"/>
  <c r="K11" i="131"/>
  <c r="K116" i="25"/>
  <c r="P1055" i="38" l="1"/>
  <c r="Q1055" i="38" s="1"/>
  <c r="A1054" i="38"/>
  <c r="D1054" i="38"/>
  <c r="E1054" i="38"/>
  <c r="G1054" i="38"/>
  <c r="H1054" i="38"/>
  <c r="K1054" i="38"/>
  <c r="L1054" i="38" s="1"/>
  <c r="M1054" i="38"/>
  <c r="N1054" i="38" s="1"/>
  <c r="S1054" i="38"/>
  <c r="F37" i="129"/>
  <c r="J37" i="129"/>
  <c r="G37" i="129"/>
  <c r="K3" i="129"/>
  <c r="K4" i="129"/>
  <c r="F100" i="88"/>
  <c r="G100" i="88"/>
  <c r="H100" i="88"/>
  <c r="K20" i="88"/>
  <c r="H28" i="88"/>
  <c r="F78" i="108"/>
  <c r="G78" i="108"/>
  <c r="H78" i="108"/>
  <c r="F19" i="108"/>
  <c r="H18" i="131"/>
  <c r="O1054" i="38" l="1"/>
  <c r="Z1054" i="38"/>
  <c r="P1054" i="38"/>
  <c r="H37" i="74"/>
  <c r="H3" i="38" l="1"/>
  <c r="M2" i="38"/>
  <c r="N2" i="38" s="1"/>
  <c r="A1053" i="38"/>
  <c r="D1053" i="38"/>
  <c r="E1053" i="38"/>
  <c r="G1053" i="38"/>
  <c r="H1053" i="38"/>
  <c r="K1053" i="38"/>
  <c r="L1053" i="38" s="1"/>
  <c r="M1053" i="38"/>
  <c r="N1053" i="38" s="1"/>
  <c r="S1053" i="38"/>
  <c r="G99" i="88"/>
  <c r="F99" i="88"/>
  <c r="H99" i="88"/>
  <c r="F24" i="88"/>
  <c r="F108" i="74"/>
  <c r="H108" i="74"/>
  <c r="G108" i="74"/>
  <c r="F31" i="74"/>
  <c r="O1053" i="38" l="1"/>
  <c r="P1053" i="38"/>
  <c r="Z1053" i="38"/>
  <c r="T287" i="1"/>
  <c r="A1052" i="38"/>
  <c r="D1052" i="38"/>
  <c r="E1052" i="38"/>
  <c r="G1052" i="38"/>
  <c r="H1052" i="38"/>
  <c r="K1052" i="38"/>
  <c r="L1052" i="38" s="1"/>
  <c r="M1052" i="38"/>
  <c r="N1052" i="38" s="1"/>
  <c r="S1052" i="38"/>
  <c r="F444" i="25"/>
  <c r="H444" i="25"/>
  <c r="G444" i="25"/>
  <c r="K115" i="25"/>
  <c r="F77" i="108"/>
  <c r="H77" i="108"/>
  <c r="G77"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3" i="25"/>
  <c r="H443" i="25"/>
  <c r="G443" i="25"/>
  <c r="K114" i="25"/>
  <c r="P1047" i="38" l="1"/>
  <c r="O1047" i="38"/>
  <c r="Z1047" i="38"/>
  <c r="F36" i="129"/>
  <c r="J36" i="129" s="1"/>
  <c r="G36" i="129"/>
  <c r="F47" i="131"/>
  <c r="G47" i="131"/>
  <c r="K10"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2" i="25"/>
  <c r="H442" i="25"/>
  <c r="G442"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2" i="131"/>
  <c r="C18" i="131"/>
  <c r="H44" i="131" l="1"/>
  <c r="Z1028" i="38"/>
  <c r="O1028" i="38"/>
  <c r="P1028" i="3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5" i="108"/>
  <c r="H75" i="108"/>
  <c r="G75" i="108"/>
  <c r="G43" i="131"/>
  <c r="F43" i="131"/>
  <c r="F102" i="74"/>
  <c r="G102" i="74"/>
  <c r="H102"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101" i="74"/>
  <c r="H101" i="74"/>
  <c r="G101"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1"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10"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9"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7" i="74"/>
  <c r="H97" i="74"/>
  <c r="G97" i="74"/>
  <c r="K17" i="74"/>
  <c r="P988" i="38" l="1"/>
  <c r="Z988" i="38"/>
  <c r="O988" i="38"/>
  <c r="K987" i="38"/>
  <c r="L987" i="38" s="1"/>
  <c r="A987" i="38"/>
  <c r="D987" i="38"/>
  <c r="E987" i="38"/>
  <c r="G987" i="38"/>
  <c r="H987" i="38"/>
  <c r="M987" i="38"/>
  <c r="N987" i="38" s="1"/>
  <c r="S987" i="38"/>
  <c r="F37" i="131"/>
  <c r="J37" i="131" s="1"/>
  <c r="G37" i="131"/>
  <c r="F8"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7"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6" i="131"/>
  <c r="F426" i="25"/>
  <c r="G426" i="25"/>
  <c r="H426" i="25"/>
  <c r="F147" i="25"/>
  <c r="F205" i="58"/>
  <c r="G205" i="58"/>
  <c r="H205" i="58"/>
  <c r="F204" i="58"/>
  <c r="H204" i="58"/>
  <c r="G204" i="58"/>
  <c r="F54" i="58"/>
  <c r="F53" i="58"/>
  <c r="P966" i="38" l="1"/>
  <c r="O966" i="38"/>
  <c r="Z966" i="38"/>
  <c r="H29" i="131"/>
  <c r="F94" i="74"/>
  <c r="G94" i="74"/>
  <c r="H94"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F85" i="133"/>
  <c r="H19" i="133"/>
  <c r="M85" i="133"/>
  <c r="K19" i="133"/>
  <c r="K85" i="133"/>
  <c r="C19" i="133"/>
  <c r="M19" i="133"/>
  <c r="H85" i="133"/>
  <c r="F19"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5"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4"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M74" i="92"/>
  <c r="H74" i="92"/>
  <c r="C74" i="92"/>
  <c r="F74" i="92"/>
  <c r="P915" i="38" l="1"/>
  <c r="O915" i="38"/>
  <c r="Z915" i="38"/>
  <c r="U915" i="38"/>
  <c r="K73" i="92"/>
  <c r="F73"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4" i="92"/>
  <c r="J40"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F19" i="132"/>
  <c r="C85" i="132"/>
  <c r="H85" i="132"/>
  <c r="M19" i="132"/>
  <c r="C19" i="132"/>
  <c r="K19" i="132"/>
  <c r="K85" i="132"/>
  <c r="M85" i="132"/>
  <c r="F85"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19" i="131"/>
  <c r="K19" i="131"/>
  <c r="H19" i="131"/>
  <c r="M19" i="131"/>
  <c r="K85" i="131"/>
  <c r="F19" i="131"/>
  <c r="H85" i="131"/>
  <c r="C85" i="131"/>
  <c r="M85"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5" i="74"/>
  <c r="G85" i="74"/>
  <c r="H85"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C19" i="130"/>
  <c r="M85" i="130"/>
  <c r="M19" i="130"/>
  <c r="K85" i="130"/>
  <c r="H85" i="130"/>
  <c r="F85" i="130"/>
  <c r="K19" i="130"/>
  <c r="C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F19" i="129"/>
  <c r="M19" i="129"/>
  <c r="K19" i="129"/>
  <c r="M85" i="129"/>
  <c r="C85" i="129"/>
  <c r="K85" i="129"/>
  <c r="H85" i="129"/>
  <c r="F85" i="129"/>
  <c r="C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K85" i="128"/>
  <c r="H19" i="128"/>
  <c r="F85" i="128"/>
  <c r="M85" i="128"/>
  <c r="M19" i="128"/>
  <c r="C85" i="128"/>
  <c r="K19" i="128"/>
  <c r="H85" i="128"/>
  <c r="F19"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H19" i="127"/>
  <c r="F85" i="127"/>
  <c r="M85" i="127"/>
  <c r="K85" i="127"/>
  <c r="F19" i="127"/>
  <c r="H85" i="127"/>
  <c r="C19" i="127"/>
  <c r="K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6" i="74"/>
  <c r="G76" i="74"/>
  <c r="H76"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F19" i="126"/>
  <c r="F85" i="126"/>
  <c r="K85" i="126"/>
  <c r="K19" i="126"/>
  <c r="H85" i="126"/>
  <c r="H19" i="126"/>
  <c r="C85" i="126"/>
  <c r="M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85" i="125"/>
  <c r="M85" i="125"/>
  <c r="F19" i="125"/>
  <c r="K19" i="125"/>
  <c r="C19" i="125"/>
  <c r="H85" i="125"/>
  <c r="K85" i="125"/>
  <c r="M19" i="125"/>
  <c r="C85" i="125"/>
  <c r="H19" i="125"/>
  <c r="Z798" i="38" l="1"/>
  <c r="Q5" i="126"/>
  <c r="Q7" i="126"/>
  <c r="Q3" i="126"/>
  <c r="Q6" i="126" s="1"/>
  <c r="Q2" i="125"/>
  <c r="Q3" i="125" s="1"/>
  <c r="Q6" i="125" s="1"/>
  <c r="M66" i="125"/>
  <c r="Q10" i="125" s="1"/>
  <c r="J28" i="125" s="1"/>
  <c r="Q9" i="126"/>
  <c r="P797" i="38"/>
  <c r="O797" i="38"/>
  <c r="Z797" i="38"/>
  <c r="U797" i="38"/>
  <c r="G73" i="74"/>
  <c r="F73" i="74"/>
  <c r="H73"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85" i="124"/>
  <c r="M85" i="124"/>
  <c r="C19" i="124"/>
  <c r="H19" i="124"/>
  <c r="H85" i="123"/>
  <c r="C19" i="123"/>
  <c r="K19" i="124"/>
  <c r="F85" i="123"/>
  <c r="M19" i="124"/>
  <c r="K85" i="124"/>
  <c r="K19" i="123"/>
  <c r="H85" i="124"/>
  <c r="M19" i="123"/>
  <c r="H19" i="123"/>
  <c r="F85" i="124"/>
  <c r="K85" i="123"/>
  <c r="F19" i="123"/>
  <c r="M85" i="123"/>
  <c r="C85" i="123"/>
  <c r="F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2" i="25"/>
  <c r="G372" i="25"/>
  <c r="H372" i="25"/>
  <c r="H85" i="122"/>
  <c r="K85" i="122"/>
  <c r="M19" i="122"/>
  <c r="F19" i="122"/>
  <c r="M85" i="122"/>
  <c r="C85" i="122"/>
  <c r="H19" i="122"/>
  <c r="F85" i="122"/>
  <c r="K19"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1"/>
  <c r="F19" i="120"/>
  <c r="K85" i="121"/>
  <c r="K19" i="121"/>
  <c r="M85" i="121"/>
  <c r="M85" i="120"/>
  <c r="C19" i="121"/>
  <c r="F85" i="121"/>
  <c r="H85" i="121"/>
  <c r="M19" i="120"/>
  <c r="F85" i="120"/>
  <c r="H19" i="121"/>
  <c r="C85" i="120"/>
  <c r="C85" i="121"/>
  <c r="C19" i="120"/>
  <c r="H19" i="120"/>
  <c r="H85" i="120"/>
  <c r="M19" i="121"/>
  <c r="K85" i="120"/>
  <c r="K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C19" i="119"/>
  <c r="F19" i="119"/>
  <c r="H85" i="119"/>
  <c r="K85" i="119"/>
  <c r="H19" i="119"/>
  <c r="K19" i="119"/>
  <c r="M85" i="119"/>
  <c r="C85"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H19" i="118"/>
  <c r="M85" i="118"/>
  <c r="K85" i="118"/>
  <c r="F85" i="118"/>
  <c r="K19" i="118"/>
  <c r="C19" i="118"/>
  <c r="C85" i="118"/>
  <c r="M19"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9" i="74"/>
  <c r="H69" i="74"/>
  <c r="G69" i="74"/>
  <c r="K8" i="74"/>
  <c r="F55" i="49"/>
  <c r="H55" i="49"/>
  <c r="G55" i="49"/>
  <c r="K7" i="49"/>
  <c r="F367" i="25"/>
  <c r="G367" i="25"/>
  <c r="H367" i="25"/>
  <c r="K85" i="25"/>
  <c r="F109" i="25"/>
  <c r="M19" i="116"/>
  <c r="F19" i="117"/>
  <c r="H19" i="117"/>
  <c r="M19" i="117"/>
  <c r="K85" i="116"/>
  <c r="M85" i="117"/>
  <c r="K19" i="117"/>
  <c r="M85" i="116"/>
  <c r="H85" i="117"/>
  <c r="K85" i="117"/>
  <c r="K19" i="116"/>
  <c r="C85" i="117"/>
  <c r="H85" i="116"/>
  <c r="F85" i="116"/>
  <c r="C85" i="116"/>
  <c r="C19" i="117"/>
  <c r="H19" i="116"/>
  <c r="F85" i="117"/>
  <c r="C19" i="116"/>
  <c r="F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F85" i="115"/>
  <c r="H19" i="115"/>
  <c r="M85" i="115"/>
  <c r="C85" i="115"/>
  <c r="K85" i="115"/>
  <c r="C19" i="115"/>
  <c r="H85" i="115"/>
  <c r="F19"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M19" i="114"/>
  <c r="K85" i="114"/>
  <c r="M85" i="114"/>
  <c r="F19" i="114"/>
  <c r="H19" i="114"/>
  <c r="K19" i="114"/>
  <c r="C85" i="114"/>
  <c r="C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F19" i="113"/>
  <c r="C85" i="112"/>
  <c r="K85" i="113"/>
  <c r="C19" i="112"/>
  <c r="M19" i="113"/>
  <c r="C19" i="113"/>
  <c r="H19" i="113"/>
  <c r="F19" i="112"/>
  <c r="M85" i="112"/>
  <c r="C85" i="113"/>
  <c r="H85" i="112"/>
  <c r="K85" i="112"/>
  <c r="K19" i="113"/>
  <c r="M85" i="113"/>
  <c r="H85" i="113"/>
  <c r="K19" i="112"/>
  <c r="M19" i="112"/>
  <c r="H19" i="112"/>
  <c r="F85" i="112"/>
  <c r="F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0"/>
  <c r="C85" i="111"/>
  <c r="F19" i="111"/>
  <c r="M19" i="110"/>
  <c r="H85" i="111"/>
  <c r="F85" i="111"/>
  <c r="F85" i="110"/>
  <c r="K19" i="111"/>
  <c r="C85" i="110"/>
  <c r="M19" i="111"/>
  <c r="H19" i="111"/>
  <c r="F19" i="110"/>
  <c r="K19" i="110"/>
  <c r="M85" i="111"/>
  <c r="K85" i="111"/>
  <c r="M85" i="110"/>
  <c r="C19" i="111"/>
  <c r="K85" i="110"/>
  <c r="H85" i="110"/>
  <c r="H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K73" i="109"/>
  <c r="M19" i="109"/>
  <c r="M73" i="109"/>
  <c r="H73" i="109"/>
  <c r="C73" i="109"/>
  <c r="C19" i="109"/>
  <c r="K19" i="109"/>
  <c r="H19" i="109"/>
  <c r="F19"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60" i="74"/>
  <c r="H60" i="74"/>
  <c r="G60"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0" i="108"/>
  <c r="K110" i="108"/>
  <c r="H110" i="108"/>
  <c r="F110" i="108"/>
  <c r="C110"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23" i="108"/>
  <c r="H23" i="108"/>
  <c r="K111" i="108"/>
  <c r="F111" i="108"/>
  <c r="C111" i="108"/>
  <c r="M111" i="108"/>
  <c r="K23" i="108"/>
  <c r="C23" i="108"/>
  <c r="H111" i="108"/>
  <c r="M23" i="108"/>
  <c r="M9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89" i="107"/>
  <c r="H19" i="107"/>
  <c r="K89" i="107"/>
  <c r="H89" i="107"/>
  <c r="M19" i="107"/>
  <c r="K19" i="107"/>
  <c r="F19" i="107"/>
  <c r="C89" i="107"/>
  <c r="C1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F85" i="106"/>
  <c r="F19" i="106"/>
  <c r="K85" i="106"/>
  <c r="H85" i="106"/>
  <c r="C85" i="106"/>
  <c r="H19" i="106"/>
  <c r="M19" i="106"/>
  <c r="M85" i="106"/>
  <c r="C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M19" i="47"/>
  <c r="H19" i="47"/>
  <c r="H43" i="46"/>
  <c r="C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91" i="105"/>
  <c r="F19" i="105"/>
  <c r="F91" i="105"/>
  <c r="K19" i="105"/>
  <c r="C91" i="105"/>
  <c r="H91" i="105"/>
  <c r="M19" i="105"/>
  <c r="K91" i="105"/>
  <c r="C19" i="105"/>
  <c r="H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88" i="25"/>
  <c r="H288" i="25"/>
  <c r="G288"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K19" i="104"/>
  <c r="F85" i="104"/>
  <c r="M85" i="104"/>
  <c r="F19" i="104"/>
  <c r="C19" i="104"/>
  <c r="H85" i="104"/>
  <c r="H19" i="104"/>
  <c r="K85"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F19" i="103"/>
  <c r="K91" i="103"/>
  <c r="K19" i="103"/>
  <c r="C19" i="103"/>
  <c r="M19" i="103"/>
  <c r="K19" i="89"/>
  <c r="H19" i="103"/>
  <c r="M91" i="103"/>
  <c r="C91" i="103"/>
  <c r="H91"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K95" i="102"/>
  <c r="F95" i="102"/>
  <c r="F19" i="102"/>
  <c r="C95" i="102"/>
  <c r="M95" i="102"/>
  <c r="H19" i="102"/>
  <c r="C19" i="102"/>
  <c r="K19" i="102"/>
  <c r="H95" i="102"/>
  <c r="M19"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K19" i="99"/>
  <c r="M22" i="101"/>
  <c r="M90" i="101"/>
  <c r="H85" i="99"/>
  <c r="F85" i="100"/>
  <c r="K85" i="100"/>
  <c r="K22" i="101"/>
  <c r="C85" i="100"/>
  <c r="H85" i="100"/>
  <c r="F22" i="101"/>
  <c r="F19" i="99"/>
  <c r="H19" i="100"/>
  <c r="M19" i="100"/>
  <c r="H19" i="99"/>
  <c r="K19" i="100"/>
  <c r="C19" i="99"/>
  <c r="C90" i="101"/>
  <c r="F85" i="99"/>
  <c r="F90" i="101"/>
  <c r="C22" i="101"/>
  <c r="M85" i="99"/>
  <c r="M19" i="99"/>
  <c r="K85" i="99"/>
  <c r="K90" i="101"/>
  <c r="C85" i="99"/>
  <c r="H90" i="101"/>
  <c r="H22" i="101"/>
  <c r="M85" i="100"/>
  <c r="C19" i="100"/>
  <c r="F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7"/>
  <c r="C19" i="98"/>
  <c r="H85" i="97"/>
  <c r="F85" i="98"/>
  <c r="M85" i="98"/>
  <c r="K19" i="98"/>
  <c r="M19" i="98"/>
  <c r="H85" i="98"/>
  <c r="K19" i="97"/>
  <c r="K85" i="98"/>
  <c r="F85" i="97"/>
  <c r="M85" i="97"/>
  <c r="C85" i="97"/>
  <c r="K29" i="88"/>
  <c r="H19" i="97"/>
  <c r="C19" i="97"/>
  <c r="C85" i="98"/>
  <c r="F19" i="98"/>
  <c r="H19" i="98"/>
  <c r="F19" i="97"/>
  <c r="M19"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M109" i="96"/>
  <c r="K19" i="96"/>
  <c r="F109" i="96"/>
  <c r="H19" i="96"/>
  <c r="C19" i="96"/>
  <c r="F19" i="96"/>
  <c r="C109" i="96"/>
  <c r="M19" i="96"/>
  <c r="H109" i="96"/>
  <c r="K10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C19" i="95"/>
  <c r="K85" i="95"/>
  <c r="M85" i="95"/>
  <c r="F19" i="95"/>
  <c r="H19" i="95"/>
  <c r="C85" i="95"/>
  <c r="F85" i="95"/>
  <c r="K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K19" i="94"/>
  <c r="H19" i="94"/>
  <c r="F85" i="94"/>
  <c r="C85" i="94"/>
  <c r="C19" i="94"/>
  <c r="M19" i="94"/>
  <c r="H85" i="94"/>
  <c r="F19"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26" i="93"/>
  <c r="K113" i="93"/>
  <c r="H26" i="93"/>
  <c r="C113" i="93"/>
  <c r="H113" i="93"/>
  <c r="F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30" i="92"/>
  <c r="F19" i="47"/>
  <c r="M19" i="91"/>
  <c r="F85" i="91"/>
  <c r="M30" i="92"/>
  <c r="K85" i="91"/>
  <c r="C30" i="92"/>
  <c r="C19" i="91"/>
  <c r="H30" i="92"/>
  <c r="K30" i="92"/>
  <c r="K19" i="91"/>
  <c r="H19" i="91"/>
  <c r="F19" i="91"/>
  <c r="C85" i="91"/>
  <c r="H85" i="91"/>
  <c r="M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M85" i="90"/>
  <c r="C85" i="90"/>
  <c r="F19" i="90"/>
  <c r="K19" i="90"/>
  <c r="H85" i="90"/>
  <c r="C19" i="90"/>
  <c r="H19" i="90"/>
  <c r="F85"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85" i="89"/>
  <c r="K85" i="89"/>
  <c r="F85" i="89"/>
  <c r="H18" i="51"/>
  <c r="H19" i="89"/>
  <c r="M85" i="89"/>
  <c r="C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F124" i="88"/>
  <c r="H124" i="88"/>
  <c r="K124" i="88"/>
  <c r="M29" i="88"/>
  <c r="C124" i="88"/>
  <c r="M85" i="87"/>
  <c r="M19" i="87"/>
  <c r="C85" i="87"/>
  <c r="H19" i="87"/>
  <c r="F19" i="87"/>
  <c r="M124" i="88"/>
  <c r="H85" i="87"/>
  <c r="F85" i="87"/>
  <c r="K19" i="87"/>
  <c r="K85" i="87"/>
  <c r="F29"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25" i="86"/>
  <c r="H25" i="86"/>
  <c r="M95" i="86"/>
  <c r="M25" i="86"/>
  <c r="C95" i="86"/>
  <c r="F95" i="86"/>
  <c r="K95" i="86"/>
  <c r="H95" i="86"/>
  <c r="F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H85" i="85"/>
  <c r="H19" i="85"/>
  <c r="F85" i="85"/>
  <c r="C85" i="85"/>
  <c r="K85" i="85"/>
  <c r="K19" i="85"/>
  <c r="F19" i="85"/>
  <c r="C19"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9" i="83"/>
  <c r="H25" i="84"/>
  <c r="H85" i="83"/>
  <c r="F25" i="84"/>
  <c r="M85" i="83"/>
  <c r="C19" i="83"/>
  <c r="H110" i="84"/>
  <c r="M19" i="83"/>
  <c r="C25" i="84"/>
  <c r="H19" i="83"/>
  <c r="F110" i="84"/>
  <c r="C85" i="83"/>
  <c r="M110" i="84"/>
  <c r="C110" i="84"/>
  <c r="K19" i="83"/>
  <c r="M25" i="84"/>
  <c r="F85" i="83"/>
  <c r="K110" i="84"/>
  <c r="K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K60" i="82"/>
  <c r="H60" i="82"/>
  <c r="C38" i="74"/>
  <c r="M60" i="82"/>
  <c r="F19" i="82"/>
  <c r="M19" i="82"/>
  <c r="M38" i="74"/>
  <c r="C19" i="82"/>
  <c r="C60" i="82"/>
  <c r="H19" i="82"/>
  <c r="H38" i="74"/>
  <c r="F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H96" i="31"/>
  <c r="F96" i="31"/>
  <c r="K78" i="75"/>
  <c r="M96" i="31"/>
  <c r="K96" i="31"/>
  <c r="C96" i="31"/>
  <c r="C78" i="75"/>
  <c r="M78" i="75"/>
  <c r="H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K19" i="64"/>
  <c r="M19" i="64"/>
  <c r="H19" i="64"/>
  <c r="H85" i="64"/>
  <c r="M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M30" i="81"/>
  <c r="K110" i="81"/>
  <c r="H110" i="81"/>
  <c r="F110" i="81"/>
  <c r="C110" i="81"/>
  <c r="F3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H19" i="80"/>
  <c r="M19" i="80"/>
  <c r="C19" i="80"/>
  <c r="H85" i="80"/>
  <c r="M85" i="80"/>
  <c r="F85" i="80"/>
  <c r="K19" i="80"/>
  <c r="C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M65" i="79"/>
  <c r="F19" i="79"/>
  <c r="C65" i="79"/>
  <c r="F65" i="79"/>
  <c r="M19" i="79"/>
  <c r="K19" i="79"/>
  <c r="C19" i="79"/>
  <c r="H19" i="79"/>
  <c r="K65" i="79"/>
  <c r="H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H85" i="78"/>
  <c r="M85" i="78"/>
  <c r="C19" i="78"/>
  <c r="K19" i="78"/>
  <c r="M19" i="78"/>
  <c r="F19" i="78"/>
  <c r="H19" i="78"/>
  <c r="C85" i="78"/>
  <c r="K85" i="78"/>
  <c r="F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F89" i="77"/>
  <c r="H89" i="77"/>
  <c r="C89" i="77"/>
  <c r="F19" i="77"/>
  <c r="C19" i="77"/>
  <c r="M19" i="77"/>
  <c r="K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C87" i="69"/>
  <c r="K87" i="69"/>
  <c r="H87" i="69"/>
  <c r="M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M19" i="76"/>
  <c r="C19" i="76"/>
  <c r="K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C93" i="68"/>
  <c r="M93" i="68"/>
  <c r="F93" i="68"/>
  <c r="H93" i="68"/>
  <c r="K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7" i="25"/>
  <c r="H977" i="25"/>
  <c r="C977" i="25"/>
  <c r="F953" i="25"/>
  <c r="F952" i="25"/>
  <c r="F951" i="25"/>
  <c r="F950" i="25"/>
  <c r="F949" i="25"/>
  <c r="F948" i="25"/>
  <c r="F947"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F859" i="25"/>
  <c r="F858" i="25"/>
  <c r="F857" i="25"/>
  <c r="K856"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F978" i="25"/>
  <c r="C978" i="25"/>
  <c r="K978" i="25"/>
  <c r="M978" i="25"/>
  <c r="H978" i="25"/>
  <c r="O364" i="38" l="1"/>
  <c r="Z364" i="38"/>
  <c r="N363" i="38"/>
  <c r="F977" i="25"/>
  <c r="K977" i="25"/>
  <c r="P363" i="38"/>
  <c r="O363" i="38" l="1"/>
  <c r="Z363" i="38"/>
  <c r="M714" i="25"/>
  <c r="Q10" i="25" s="1"/>
  <c r="K444" i="25" s="1"/>
  <c r="E362" i="38"/>
  <c r="H362" i="38"/>
  <c r="K362" i="38"/>
  <c r="M362" i="38"/>
  <c r="U362" i="38" s="1"/>
  <c r="S362" i="38"/>
  <c r="K442" i="25" l="1"/>
  <c r="K443" i="25"/>
  <c r="K440" i="25"/>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H460" i="25"/>
  <c r="G460" i="25"/>
  <c r="H459" i="25"/>
  <c r="G459" i="25"/>
  <c r="H458" i="25"/>
  <c r="G458" i="25"/>
  <c r="H457" i="25"/>
  <c r="G457" i="25"/>
  <c r="H456" i="25"/>
  <c r="G456" i="25"/>
  <c r="H455" i="25"/>
  <c r="G455"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63" i="66"/>
  <c r="C65" i="63"/>
  <c r="M19" i="68"/>
  <c r="C67" i="60"/>
  <c r="K296" i="58"/>
  <c r="F72" i="59"/>
  <c r="M19" i="3"/>
  <c r="C63" i="66"/>
  <c r="H67" i="60"/>
  <c r="H19" i="75"/>
  <c r="K19" i="55"/>
  <c r="M19" i="61"/>
  <c r="C65" i="71"/>
  <c r="H162" i="25"/>
  <c r="M213" i="57"/>
  <c r="C121" i="45"/>
  <c r="H19" i="73"/>
  <c r="C86" i="53"/>
  <c r="F30" i="49"/>
  <c r="K18" i="51"/>
  <c r="M100" i="34"/>
  <c r="F90" i="72"/>
  <c r="H156" i="49"/>
  <c r="C19" i="61"/>
  <c r="F55" i="50"/>
  <c r="C19" i="50"/>
  <c r="F451" i="17"/>
  <c r="M19" i="45"/>
  <c r="M65" i="63"/>
  <c r="M19" i="69"/>
  <c r="F28" i="43"/>
  <c r="C77" i="70"/>
  <c r="M19" i="60"/>
  <c r="K72" i="59"/>
  <c r="C213" i="57"/>
  <c r="K75" i="41"/>
  <c r="H63" i="66"/>
  <c r="K19" i="75"/>
  <c r="K69" i="58"/>
  <c r="K77" i="70"/>
  <c r="K19" i="34"/>
  <c r="M77" i="70"/>
  <c r="H19" i="52"/>
  <c r="M67" i="60"/>
  <c r="M65" i="71"/>
  <c r="M63" i="66"/>
  <c r="C85" i="64"/>
  <c r="K86" i="53"/>
  <c r="F19" i="68"/>
  <c r="M19" i="41"/>
  <c r="K23" i="57"/>
  <c r="M19" i="50"/>
  <c r="F63" i="66"/>
  <c r="M23" i="57"/>
  <c r="M121" i="45"/>
  <c r="F19" i="75"/>
  <c r="F19" i="62"/>
  <c r="H19" i="34"/>
  <c r="F86" i="53"/>
  <c r="M23" i="17"/>
  <c r="H19" i="68"/>
  <c r="F19" i="41"/>
  <c r="F67" i="60"/>
  <c r="F19" i="50"/>
  <c r="C19" i="71"/>
  <c r="H72" i="59"/>
  <c r="M90" i="72"/>
  <c r="C72" i="59"/>
  <c r="H51" i="54"/>
  <c r="M30" i="49"/>
  <c r="C296" i="58"/>
  <c r="M55" i="50"/>
  <c r="K19" i="61"/>
  <c r="M86" i="53"/>
  <c r="C19" i="3"/>
  <c r="F19" i="3"/>
  <c r="H451" i="17"/>
  <c r="H19" i="3"/>
  <c r="H19" i="54"/>
  <c r="F19" i="61"/>
  <c r="M19" i="71"/>
  <c r="F162" i="25"/>
  <c r="H81" i="61"/>
  <c r="F19" i="52"/>
  <c r="M19" i="66"/>
  <c r="M19" i="63"/>
  <c r="F19" i="54"/>
  <c r="F77" i="70"/>
  <c r="K19" i="70"/>
  <c r="F65" i="71"/>
  <c r="H19" i="70"/>
  <c r="K213" i="57"/>
  <c r="M69" i="58"/>
  <c r="K65" i="63"/>
  <c r="M19" i="62"/>
  <c r="M18" i="51"/>
  <c r="C19" i="70"/>
  <c r="H94" i="52"/>
  <c r="F121" i="45"/>
  <c r="F19" i="53"/>
  <c r="C75" i="41"/>
  <c r="C19" i="53"/>
  <c r="C100" i="34"/>
  <c r="H55" i="50"/>
  <c r="H121" i="45"/>
  <c r="C19" i="34"/>
  <c r="F19" i="34"/>
  <c r="F94" i="52"/>
  <c r="F213" i="57"/>
  <c r="H19" i="53"/>
  <c r="H19" i="63"/>
  <c r="K94" i="52"/>
  <c r="C81" i="61"/>
  <c r="H90" i="72"/>
  <c r="K19" i="3"/>
  <c r="K19" i="68"/>
  <c r="M19" i="75"/>
  <c r="C19" i="55"/>
  <c r="H77" i="70"/>
  <c r="C19" i="73"/>
  <c r="M81" i="61"/>
  <c r="M19" i="55"/>
  <c r="H19" i="41"/>
  <c r="F296" i="58"/>
  <c r="C19" i="62"/>
  <c r="M19" i="59"/>
  <c r="H19" i="72"/>
  <c r="F19" i="66"/>
  <c r="M451" i="17"/>
  <c r="C23" i="57"/>
  <c r="K23" i="17"/>
  <c r="M19" i="53"/>
  <c r="K19" i="63"/>
  <c r="H213" i="57"/>
  <c r="K121" i="45"/>
  <c r="C156" i="49"/>
  <c r="F19" i="73"/>
  <c r="C23" i="17"/>
  <c r="H23" i="17"/>
  <c r="C30" i="49"/>
  <c r="C19" i="45"/>
  <c r="M94" i="52"/>
  <c r="F38" i="74"/>
  <c r="M296" i="58"/>
  <c r="C94" i="52"/>
  <c r="H19" i="66"/>
  <c r="C19" i="69"/>
  <c r="K19" i="41"/>
  <c r="M19" i="54"/>
  <c r="C69" i="58"/>
  <c r="K100" i="34"/>
  <c r="K19" i="72"/>
  <c r="F25" i="31"/>
  <c r="F19" i="64"/>
  <c r="K19" i="66"/>
  <c r="M72" i="59"/>
  <c r="H86" i="53"/>
  <c r="K19" i="59"/>
  <c r="C19" i="68"/>
  <c r="M19" i="72"/>
  <c r="H19" i="60"/>
  <c r="H19" i="59"/>
  <c r="F19" i="69"/>
  <c r="C55" i="50"/>
  <c r="K81" i="61"/>
  <c r="M75" i="41"/>
  <c r="H100" i="34"/>
  <c r="H19" i="50"/>
  <c r="F19" i="71"/>
  <c r="F23" i="57"/>
  <c r="C19" i="63"/>
  <c r="K65" i="71"/>
  <c r="H75" i="41"/>
  <c r="F19" i="59"/>
  <c r="K90" i="72"/>
  <c r="H69" i="58"/>
  <c r="C90" i="72"/>
  <c r="M19" i="34"/>
  <c r="F85" i="64"/>
  <c r="K19" i="69"/>
  <c r="C51" i="54"/>
  <c r="K51" i="54"/>
  <c r="K451" i="17"/>
  <c r="C19" i="72"/>
  <c r="F18" i="51"/>
  <c r="C19" i="52"/>
  <c r="F51" i="54"/>
  <c r="H19" i="55"/>
  <c r="K55" i="50"/>
  <c r="M25" i="31"/>
  <c r="F69" i="58"/>
  <c r="K19" i="71"/>
  <c r="M51" i="54"/>
  <c r="H65" i="63"/>
  <c r="C19" i="41"/>
  <c r="M156" i="49"/>
  <c r="K156" i="49"/>
  <c r="C25" i="31"/>
  <c r="H65" i="71"/>
  <c r="F156" i="49"/>
  <c r="F19" i="70"/>
  <c r="H19" i="69"/>
  <c r="K19" i="60"/>
  <c r="K19" i="62"/>
  <c r="M19" i="70"/>
  <c r="F81" i="61"/>
  <c r="F19" i="72"/>
  <c r="C19" i="66"/>
  <c r="H296" i="58"/>
  <c r="F19" i="60"/>
  <c r="M19" i="73"/>
  <c r="K19" i="54"/>
  <c r="K67" i="60"/>
  <c r="C451" i="17"/>
  <c r="H19" i="71"/>
  <c r="F19" i="55"/>
  <c r="H25" i="31"/>
  <c r="M19" i="52"/>
  <c r="F23" i="17"/>
  <c r="K38" i="74"/>
  <c r="F19" i="45"/>
  <c r="K25" i="31"/>
  <c r="C19" i="75"/>
  <c r="C19" i="59"/>
  <c r="K19" i="52"/>
  <c r="F100" i="34"/>
  <c r="F65" i="63"/>
  <c r="C19" i="54"/>
  <c r="H19" i="61"/>
  <c r="H19" i="62"/>
  <c r="C19" i="64"/>
  <c r="F75" i="41"/>
  <c r="K19" i="73"/>
  <c r="K19" i="53"/>
  <c r="F19" i="63"/>
  <c r="K19" i="50"/>
  <c r="C19" i="60"/>
  <c r="V1054" i="38" l="1"/>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54" i="38" l="1"/>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7" i="58"/>
  <c r="Q10" i="58" s="1"/>
  <c r="K22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54" i="38" l="1"/>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<sst xmlns="http://schemas.openxmlformats.org/spreadsheetml/2006/main" count="9705" uniqueCount="1366">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</sst>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4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46"/>
      <tableStyleElement type="headerRow" dxfId="424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numCache>
            </c:numRef>
          </c:yVal>
          <c:smooth val="1"/>
        </c:ser>
        <c:dLbls>
          <c:showLegendKey val="0"/>
          <c:showVal val="0"/>
          <c:showCatName val="0"/>
          <c:showSerName val="0"/>
          <c:showPercent val="0"/>
          <c:showBubbleSize val="0"/>
        </c:dLbls>
        <c:axId val="219814456"/>
        <c:axId val="443084432"/>
      </c:scatterChart>
      <c:valAx>
        <c:axId val="219814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084432"/>
        <c:crosses val="autoZero"/>
        <c:crossBetween val="midCat"/>
      </c:valAx>
      <c:valAx>
        <c:axId val="44308443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198144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numCache>
            </c:numRef>
          </c:yVal>
          <c:smooth val="1"/>
        </c:ser>
        <c:dLbls>
          <c:showLegendKey val="0"/>
          <c:showVal val="0"/>
          <c:showCatName val="0"/>
          <c:showSerName val="0"/>
          <c:showPercent val="0"/>
          <c:showBubbleSize val="0"/>
        </c:dLbls>
        <c:axId val="443083648"/>
        <c:axId val="443083256"/>
      </c:scatterChart>
      <c:valAx>
        <c:axId val="443083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083256"/>
        <c:crosses val="autoZero"/>
        <c:crossBetween val="midCat"/>
      </c:valAx>
      <c:valAx>
        <c:axId val="4430832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08364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numCache>
            </c:numRef>
          </c:yVal>
          <c:smooth val="1"/>
        </c:ser>
        <c:dLbls>
          <c:showLegendKey val="0"/>
          <c:showVal val="0"/>
          <c:showCatName val="0"/>
          <c:showSerName val="0"/>
          <c:showPercent val="0"/>
          <c:showBubbleSize val="0"/>
        </c:dLbls>
        <c:axId val="443084824"/>
        <c:axId val="443082080"/>
      </c:scatterChart>
      <c:valAx>
        <c:axId val="4430848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082080"/>
        <c:crosses val="autoZero"/>
        <c:crossBetween val="midCat"/>
      </c:valAx>
      <c:valAx>
        <c:axId val="44308208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0848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numCache>
            </c:numRef>
          </c:yVal>
          <c:smooth val="1"/>
        </c:ser>
        <c:dLbls>
          <c:showLegendKey val="0"/>
          <c:showVal val="0"/>
          <c:showCatName val="0"/>
          <c:showSerName val="0"/>
          <c:showPercent val="0"/>
          <c:showBubbleSize val="0"/>
        </c:dLbls>
        <c:axId val="443085216"/>
        <c:axId val="443081688"/>
      </c:scatterChart>
      <c:valAx>
        <c:axId val="443085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081688"/>
        <c:crosses val="autoZero"/>
        <c:crossBetween val="midCat"/>
      </c:valAx>
      <c:valAx>
        <c:axId val="4430816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085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numCache>
            </c:numRef>
          </c:yVal>
          <c:smooth val="1"/>
        </c:ser>
        <c:dLbls>
          <c:showLegendKey val="0"/>
          <c:showVal val="0"/>
          <c:showCatName val="0"/>
          <c:showSerName val="0"/>
          <c:showPercent val="0"/>
          <c:showBubbleSize val="0"/>
        </c:dLbls>
        <c:axId val="444295056"/>
        <c:axId val="444297016"/>
      </c:scatterChart>
      <c:valAx>
        <c:axId val="4442950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297016"/>
        <c:crosses val="autoZero"/>
        <c:crossBetween val="midCat"/>
      </c:valAx>
      <c:valAx>
        <c:axId val="4442970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2950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numCache>
            </c:numRef>
          </c:yVal>
          <c:smooth val="1"/>
        </c:ser>
        <c:dLbls>
          <c:showLegendKey val="0"/>
          <c:showVal val="0"/>
          <c:showCatName val="0"/>
          <c:showSerName val="0"/>
          <c:showPercent val="0"/>
          <c:showBubbleSize val="0"/>
        </c:dLbls>
        <c:axId val="444297408"/>
        <c:axId val="444294664"/>
      </c:scatterChart>
      <c:valAx>
        <c:axId val="444297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294664"/>
        <c:crosses val="autoZero"/>
        <c:crossBetween val="midCat"/>
      </c:valAx>
      <c:valAx>
        <c:axId val="44429466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297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numCache>
            </c:numRef>
          </c:yVal>
          <c:smooth val="1"/>
        </c:ser>
        <c:dLbls>
          <c:showLegendKey val="0"/>
          <c:showVal val="0"/>
          <c:showCatName val="0"/>
          <c:showSerName val="0"/>
          <c:showPercent val="0"/>
          <c:showBubbleSize val="0"/>
        </c:dLbls>
        <c:axId val="444297800"/>
        <c:axId val="444298192"/>
      </c:scatterChart>
      <c:valAx>
        <c:axId val="444297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298192"/>
        <c:crosses val="autoZero"/>
        <c:crossBetween val="midCat"/>
      </c:valAx>
      <c:valAx>
        <c:axId val="4442981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29780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numCache>
            </c:numRef>
          </c:yVal>
          <c:smooth val="1"/>
        </c:ser>
        <c:dLbls>
          <c:showLegendKey val="0"/>
          <c:showVal val="0"/>
          <c:showCatName val="0"/>
          <c:showSerName val="0"/>
          <c:showPercent val="0"/>
          <c:showBubbleSize val="0"/>
        </c:dLbls>
        <c:axId val="444293096"/>
        <c:axId val="444293488"/>
      </c:scatterChart>
      <c:valAx>
        <c:axId val="444293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293488"/>
        <c:crosses val="autoZero"/>
        <c:crossBetween val="midCat"/>
      </c:valAx>
      <c:valAx>
        <c:axId val="4442934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293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numCache>
            </c:numRef>
          </c:val>
          <c:smooth val="0"/>
        </c:ser>
        <c:dLbls>
          <c:showLegendKey val="0"/>
          <c:showVal val="0"/>
          <c:showCatName val="0"/>
          <c:showSerName val="0"/>
          <c:showPercent val="0"/>
          <c:showBubbleSize val="0"/>
        </c:dLbls>
        <c:smooth val="0"/>
        <c:axId val="444293880"/>
        <c:axId val="444295840"/>
      </c:lineChart>
      <c:dateAx>
        <c:axId val="444293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95840"/>
        <c:crosses val="autoZero"/>
        <c:auto val="1"/>
        <c:lblOffset val="100"/>
        <c:baseTimeUnit val="days"/>
      </c:dateAx>
      <c:valAx>
        <c:axId val="44429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93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numCache>
            </c:numRef>
          </c:val>
          <c:smooth val="0"/>
        </c:ser>
        <c:dLbls>
          <c:showLegendKey val="0"/>
          <c:showVal val="0"/>
          <c:showCatName val="0"/>
          <c:showSerName val="0"/>
          <c:showPercent val="0"/>
          <c:showBubbleSize val="0"/>
        </c:dLbls>
        <c:smooth val="0"/>
        <c:axId val="444298976"/>
        <c:axId val="444299368"/>
      </c:lineChart>
      <c:dateAx>
        <c:axId val="444298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99368"/>
        <c:crosses val="autoZero"/>
        <c:auto val="1"/>
        <c:lblOffset val="100"/>
        <c:baseTimeUnit val="days"/>
      </c:dateAx>
      <c:valAx>
        <c:axId val="444299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98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45205312"/>
        <c:axId val="445202960"/>
      </c:lineChart>
      <c:dateAx>
        <c:axId val="4452053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202960"/>
        <c:crosses val="autoZero"/>
        <c:auto val="1"/>
        <c:lblOffset val="100"/>
        <c:baseTimeUnit val="days"/>
      </c:dateAx>
      <c:valAx>
        <c:axId val="44520296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205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AYI!$D$36:$D$43</c:f>
              <c:numCache>
                <c:formatCode>0.00</c:formatCode>
                <c:ptCount val="8"/>
                <c:pt idx="0">
                  <c:v>117.815</c:v>
                </c:pt>
                <c:pt idx="1">
                  <c:v>117.685</c:v>
                </c:pt>
                <c:pt idx="2">
                  <c:v>117.55500000000001</c:v>
                </c:pt>
                <c:pt idx="3">
                  <c:v>117.56</c:v>
                </c:pt>
                <c:pt idx="4">
                  <c:v>117.56</c:v>
                </c:pt>
              </c:numCache>
            </c:numRef>
          </c:val>
          <c:smooth val="0"/>
        </c:ser>
        <c:dLbls>
          <c:showLegendKey val="0"/>
          <c:showVal val="0"/>
          <c:showCatName val="0"/>
          <c:showSerName val="0"/>
          <c:showPercent val="0"/>
          <c:showBubbleSize val="0"/>
        </c:dLbls>
        <c:smooth val="0"/>
        <c:axId val="445207664"/>
        <c:axId val="445209624"/>
      </c:lineChart>
      <c:dateAx>
        <c:axId val="44520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09624"/>
        <c:crosses val="autoZero"/>
        <c:auto val="1"/>
        <c:lblOffset val="100"/>
        <c:baseTimeUnit val="days"/>
      </c:dateAx>
      <c:valAx>
        <c:axId val="445209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0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45204528"/>
        <c:axId val="446795096"/>
      </c:lineChart>
      <c:dateAx>
        <c:axId val="44520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795096"/>
        <c:crosses val="autoZero"/>
        <c:auto val="1"/>
        <c:lblOffset val="100"/>
        <c:baseTimeUnit val="days"/>
      </c:dateAx>
      <c:valAx>
        <c:axId val="446795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0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46799016"/>
        <c:axId val="446796664"/>
      </c:lineChart>
      <c:dateAx>
        <c:axId val="446799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796664"/>
        <c:crosses val="autoZero"/>
        <c:auto val="1"/>
        <c:lblOffset val="100"/>
        <c:baseTimeUnit val="days"/>
      </c:dateAx>
      <c:valAx>
        <c:axId val="446796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799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46797056"/>
        <c:axId val="446797840"/>
      </c:lineChart>
      <c:dateAx>
        <c:axId val="446797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797840"/>
        <c:crosses val="autoZero"/>
        <c:auto val="1"/>
        <c:lblOffset val="100"/>
        <c:baseTimeUnit val="days"/>
      </c:dateAx>
      <c:valAx>
        <c:axId val="446797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797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46800976"/>
        <c:axId val="446794704"/>
      </c:lineChart>
      <c:dateAx>
        <c:axId val="44680097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794704"/>
        <c:crosses val="autoZero"/>
        <c:auto val="1"/>
        <c:lblOffset val="100"/>
        <c:baseTimeUnit val="days"/>
      </c:dateAx>
      <c:valAx>
        <c:axId val="4467947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800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46802152"/>
        <c:axId val="449021128"/>
      </c:lineChart>
      <c:dateAx>
        <c:axId val="44680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21128"/>
        <c:crosses val="autoZero"/>
        <c:auto val="1"/>
        <c:lblOffset val="100"/>
        <c:baseTimeUnit val="days"/>
      </c:dateAx>
      <c:valAx>
        <c:axId val="4490211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802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49024656"/>
        <c:axId val="449020736"/>
      </c:lineChart>
      <c:dateAx>
        <c:axId val="449024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20736"/>
        <c:crosses val="autoZero"/>
        <c:auto val="1"/>
        <c:lblOffset val="100"/>
        <c:baseTimeUnit val="days"/>
      </c:dateAx>
      <c:valAx>
        <c:axId val="449020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24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49025440"/>
        <c:axId val="449023872"/>
      </c:lineChart>
      <c:dateAx>
        <c:axId val="449025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23872"/>
        <c:crosses val="autoZero"/>
        <c:auto val="1"/>
        <c:lblOffset val="100"/>
        <c:baseTimeUnit val="days"/>
      </c:dateAx>
      <c:valAx>
        <c:axId val="449023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25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49021912"/>
        <c:axId val="449019952"/>
      </c:lineChart>
      <c:dateAx>
        <c:axId val="449021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19952"/>
        <c:crosses val="autoZero"/>
        <c:auto val="1"/>
        <c:lblOffset val="100"/>
        <c:baseTimeUnit val="days"/>
      </c:dateAx>
      <c:valAx>
        <c:axId val="449019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21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49026224"/>
        <c:axId val="449025832"/>
      </c:lineChart>
      <c:dateAx>
        <c:axId val="4490262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25832"/>
        <c:crosses val="autoZero"/>
        <c:auto val="1"/>
        <c:lblOffset val="100"/>
        <c:baseTimeUnit val="days"/>
      </c:dateAx>
      <c:valAx>
        <c:axId val="4490258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2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49022304"/>
        <c:axId val="449026616"/>
      </c:lineChart>
      <c:dateAx>
        <c:axId val="449022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26616"/>
        <c:crosses val="autoZero"/>
        <c:auto val="1"/>
        <c:lblOffset val="100"/>
        <c:baseTimeUnit val="days"/>
      </c:dateAx>
      <c:valAx>
        <c:axId val="449026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2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49344848"/>
        <c:axId val="449344064"/>
      </c:lineChart>
      <c:dateAx>
        <c:axId val="449344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344064"/>
        <c:crosses val="autoZero"/>
        <c:auto val="1"/>
        <c:lblOffset val="100"/>
        <c:baseTimeUnit val="days"/>
      </c:dateAx>
      <c:valAx>
        <c:axId val="449344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34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49349944"/>
        <c:axId val="449349552"/>
      </c:lineChart>
      <c:dateAx>
        <c:axId val="449349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349552"/>
        <c:crosses val="autoZero"/>
        <c:auto val="1"/>
        <c:lblOffset val="100"/>
        <c:baseTimeUnit val="days"/>
      </c:dateAx>
      <c:valAx>
        <c:axId val="4493495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349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49342888"/>
        <c:axId val="449345240"/>
      </c:lineChart>
      <c:dateAx>
        <c:axId val="449342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345240"/>
        <c:crosses val="autoZero"/>
        <c:auto val="1"/>
        <c:lblOffset val="100"/>
        <c:baseTimeUnit val="days"/>
      </c:dateAx>
      <c:valAx>
        <c:axId val="449345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342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49347200"/>
        <c:axId val="449346024"/>
      </c:lineChart>
      <c:dateAx>
        <c:axId val="449347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346024"/>
        <c:crosses val="autoZero"/>
        <c:auto val="1"/>
        <c:lblOffset val="100"/>
        <c:baseTimeUnit val="days"/>
      </c:dateAx>
      <c:valAx>
        <c:axId val="449346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347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49346808"/>
        <c:axId val="449349160"/>
      </c:lineChart>
      <c:dateAx>
        <c:axId val="449346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349160"/>
        <c:crosses val="autoZero"/>
        <c:auto val="1"/>
        <c:lblOffset val="100"/>
        <c:baseTimeUnit val="days"/>
      </c:dateAx>
      <c:valAx>
        <c:axId val="449349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346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49040272"/>
        <c:axId val="449040664"/>
      </c:lineChart>
      <c:dateAx>
        <c:axId val="4490402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40664"/>
        <c:crosses val="autoZero"/>
        <c:auto val="1"/>
        <c:lblOffset val="100"/>
        <c:baseTimeUnit val="days"/>
      </c:dateAx>
      <c:valAx>
        <c:axId val="44904066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40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49039488"/>
        <c:axId val="449039880"/>
      </c:lineChart>
      <c:dateAx>
        <c:axId val="449039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39880"/>
        <c:crosses val="autoZero"/>
        <c:auto val="1"/>
        <c:lblOffset val="100"/>
        <c:baseTimeUnit val="days"/>
      </c:dateAx>
      <c:valAx>
        <c:axId val="44903988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3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49038312"/>
        <c:axId val="449041056"/>
      </c:lineChart>
      <c:dateAx>
        <c:axId val="449038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41056"/>
        <c:crosses val="autoZero"/>
        <c:auto val="1"/>
        <c:lblOffset val="100"/>
        <c:baseTimeUnit val="days"/>
      </c:dateAx>
      <c:valAx>
        <c:axId val="449041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38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49038704"/>
        <c:axId val="449041840"/>
      </c:lineChart>
      <c:dateAx>
        <c:axId val="449038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41840"/>
        <c:crosses val="autoZero"/>
        <c:auto val="1"/>
        <c:lblOffset val="100"/>
        <c:baseTimeUnit val="days"/>
      </c:dateAx>
      <c:valAx>
        <c:axId val="449041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3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49042232"/>
        <c:axId val="449037136"/>
      </c:lineChart>
      <c:dateAx>
        <c:axId val="449042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37136"/>
        <c:crosses val="autoZero"/>
        <c:auto val="1"/>
        <c:lblOffset val="100"/>
        <c:baseTimeUnit val="days"/>
      </c:dateAx>
      <c:valAx>
        <c:axId val="449037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042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52457416"/>
        <c:axId val="452459376"/>
      </c:lineChart>
      <c:dateAx>
        <c:axId val="452457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59376"/>
        <c:crosses val="autoZero"/>
        <c:auto val="1"/>
        <c:lblOffset val="100"/>
        <c:baseTimeUnit val="days"/>
      </c:dateAx>
      <c:valAx>
        <c:axId val="45245937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574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52461728"/>
        <c:axId val="452464080"/>
      </c:lineChart>
      <c:dateAx>
        <c:axId val="452461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64080"/>
        <c:crosses val="autoZero"/>
        <c:auto val="1"/>
        <c:lblOffset val="100"/>
        <c:baseTimeUnit val="days"/>
      </c:dateAx>
      <c:valAx>
        <c:axId val="452464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61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52462512"/>
        <c:axId val="452458592"/>
      </c:lineChart>
      <c:dateAx>
        <c:axId val="452462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58592"/>
        <c:crosses val="autoZero"/>
        <c:auto val="1"/>
        <c:lblOffset val="100"/>
        <c:baseTimeUnit val="days"/>
      </c:dateAx>
      <c:valAx>
        <c:axId val="452458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62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52459768"/>
        <c:axId val="452458984"/>
      </c:lineChart>
      <c:dateAx>
        <c:axId val="452459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58984"/>
        <c:crosses val="autoZero"/>
        <c:auto val="1"/>
        <c:lblOffset val="100"/>
        <c:baseTimeUnit val="days"/>
      </c:dateAx>
      <c:valAx>
        <c:axId val="452458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59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52457808"/>
        <c:axId val="452460160"/>
      </c:lineChart>
      <c:dateAx>
        <c:axId val="452457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60160"/>
        <c:crosses val="autoZero"/>
        <c:auto val="1"/>
        <c:lblOffset val="100"/>
        <c:baseTimeUnit val="days"/>
      </c:dateAx>
      <c:valAx>
        <c:axId val="4524601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578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52458200"/>
        <c:axId val="452460552"/>
      </c:lineChart>
      <c:dateAx>
        <c:axId val="4524582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60552"/>
        <c:crosses val="autoZero"/>
        <c:auto val="1"/>
        <c:lblOffset val="100"/>
        <c:baseTimeUnit val="days"/>
      </c:dateAx>
      <c:valAx>
        <c:axId val="452460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582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55394720"/>
        <c:axId val="455391976"/>
      </c:lineChart>
      <c:dateAx>
        <c:axId val="455394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391976"/>
        <c:crosses val="autoZero"/>
        <c:auto val="1"/>
        <c:lblOffset val="100"/>
        <c:baseTimeUnit val="days"/>
      </c:dateAx>
      <c:valAx>
        <c:axId val="45539197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394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55395504"/>
        <c:axId val="455391584"/>
      </c:lineChart>
      <c:dateAx>
        <c:axId val="455395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391584"/>
        <c:crosses val="autoZero"/>
        <c:auto val="1"/>
        <c:lblOffset val="100"/>
        <c:baseTimeUnit val="days"/>
      </c:dateAx>
      <c:valAx>
        <c:axId val="45539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395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55389232"/>
        <c:axId val="455393152"/>
      </c:lineChart>
      <c:dateAx>
        <c:axId val="4553892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393152"/>
        <c:crosses val="autoZero"/>
        <c:auto val="1"/>
        <c:lblOffset val="100"/>
        <c:baseTimeUnit val="days"/>
      </c:dateAx>
      <c:valAx>
        <c:axId val="45539315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389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numCache>
            </c:numRef>
          </c:val>
          <c:smooth val="0"/>
        </c:ser>
        <c:dLbls>
          <c:showLegendKey val="0"/>
          <c:showVal val="0"/>
          <c:showCatName val="0"/>
          <c:showSerName val="0"/>
          <c:showPercent val="0"/>
          <c:showBubbleSize val="0"/>
        </c:dLbls>
        <c:marker val="1"/>
        <c:smooth val="0"/>
        <c:axId val="464751424"/>
        <c:axId val="464748680"/>
      </c:lineChart>
      <c:dateAx>
        <c:axId val="464751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48680"/>
        <c:crosses val="autoZero"/>
        <c:auto val="1"/>
        <c:lblOffset val="100"/>
        <c:baseTimeUnit val="days"/>
      </c:dateAx>
      <c:valAx>
        <c:axId val="4647486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51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numCache>
            </c:numRef>
          </c:val>
          <c:smooth val="0"/>
        </c:ser>
        <c:dLbls>
          <c:showLegendKey val="0"/>
          <c:showVal val="0"/>
          <c:showCatName val="0"/>
          <c:showSerName val="0"/>
          <c:showPercent val="0"/>
          <c:showBubbleSize val="0"/>
        </c:dLbls>
        <c:marker val="1"/>
        <c:smooth val="0"/>
        <c:axId val="464749072"/>
        <c:axId val="464757696"/>
      </c:lineChart>
      <c:dateAx>
        <c:axId val="464749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57696"/>
        <c:crosses val="autoZero"/>
        <c:auto val="1"/>
        <c:lblOffset val="100"/>
        <c:baseTimeUnit val="days"/>
      </c:dateAx>
      <c:valAx>
        <c:axId val="464757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49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numCache>
            </c:numRef>
          </c:cat>
          <c:val>
            <c:numRef>
              <c:f>MRO!$D$166:$D$452</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numCache>
            </c:numRef>
          </c:cat>
          <c:val>
            <c:numRef>
              <c:f>MRO!$E$166:$E$452</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numCache>
            </c:numRef>
          </c:val>
          <c:smooth val="0"/>
        </c:ser>
        <c:dLbls>
          <c:showLegendKey val="0"/>
          <c:showVal val="0"/>
          <c:showCatName val="0"/>
          <c:showSerName val="0"/>
          <c:showPercent val="0"/>
          <c:showBubbleSize val="0"/>
        </c:dLbls>
        <c:marker val="1"/>
        <c:smooth val="0"/>
        <c:axId val="464752992"/>
        <c:axId val="464755344"/>
      </c:lineChart>
      <c:dateAx>
        <c:axId val="4647529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55344"/>
        <c:crosses val="autoZero"/>
        <c:auto val="1"/>
        <c:lblOffset val="100"/>
        <c:baseTimeUnit val="days"/>
      </c:dateAx>
      <c:valAx>
        <c:axId val="4647553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52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numCache>
            </c:numRef>
          </c:cat>
          <c:val>
            <c:numRef>
              <c:f>MRO!$K$166:$K$452</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numCache>
            </c:numRef>
          </c:val>
          <c:smooth val="0"/>
        </c:ser>
        <c:dLbls>
          <c:showLegendKey val="0"/>
          <c:showVal val="0"/>
          <c:showCatName val="0"/>
          <c:showSerName val="0"/>
          <c:showPercent val="0"/>
          <c:showBubbleSize val="0"/>
        </c:dLbls>
        <c:marker val="1"/>
        <c:smooth val="0"/>
        <c:axId val="464758480"/>
        <c:axId val="464749464"/>
      </c:lineChart>
      <c:dateAx>
        <c:axId val="4647584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49464"/>
        <c:crosses val="autoZero"/>
        <c:auto val="1"/>
        <c:lblOffset val="100"/>
        <c:baseTimeUnit val="days"/>
      </c:dateAx>
      <c:valAx>
        <c:axId val="464749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58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MRO!$C$165</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numCache>
            </c:numRef>
          </c:cat>
          <c:val>
            <c:numRef>
              <c:f>MRO!$C$166:$C$452</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numCache>
            </c:numRef>
          </c:val>
          <c:smooth val="0"/>
        </c:ser>
        <c:dLbls>
          <c:showLegendKey val="0"/>
          <c:showVal val="0"/>
          <c:showCatName val="0"/>
          <c:showSerName val="0"/>
          <c:showPercent val="0"/>
          <c:showBubbleSize val="0"/>
        </c:dLbls>
        <c:marker val="1"/>
        <c:smooth val="0"/>
        <c:axId val="665456088"/>
        <c:axId val="665456480"/>
      </c:lineChart>
      <c:dateAx>
        <c:axId val="6654560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456480"/>
        <c:crosses val="autoZero"/>
        <c:auto val="1"/>
        <c:lblOffset val="100"/>
        <c:baseTimeUnit val="days"/>
      </c:dateAx>
      <c:valAx>
        <c:axId val="665456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456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64760048"/>
        <c:axId val="464760440"/>
      </c:lineChart>
      <c:catAx>
        <c:axId val="4647600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760440"/>
        <c:crosses val="autoZero"/>
        <c:auto val="1"/>
        <c:lblAlgn val="ctr"/>
        <c:lblOffset val="100"/>
        <c:noMultiLvlLbl val="0"/>
      </c:catAx>
      <c:valAx>
        <c:axId val="46476044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760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64761224"/>
        <c:axId val="464762792"/>
      </c:lineChart>
      <c:dateAx>
        <c:axId val="464761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762792"/>
        <c:crosses val="autoZero"/>
        <c:auto val="1"/>
        <c:lblOffset val="100"/>
        <c:baseTimeUnit val="days"/>
      </c:dateAx>
      <c:valAx>
        <c:axId val="4647627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761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55393936"/>
        <c:axId val="484360672"/>
      </c:lineChart>
      <c:dateAx>
        <c:axId val="455393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60672"/>
        <c:crosses val="autoZero"/>
        <c:auto val="1"/>
        <c:lblOffset val="100"/>
        <c:baseTimeUnit val="days"/>
      </c:dateAx>
      <c:valAx>
        <c:axId val="48436067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5393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84370472"/>
        <c:axId val="484366944"/>
      </c:lineChart>
      <c:dateAx>
        <c:axId val="484370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6944"/>
        <c:crosses val="autoZero"/>
        <c:auto val="1"/>
        <c:lblOffset val="100"/>
        <c:baseTimeUnit val="days"/>
      </c:dateAx>
      <c:valAx>
        <c:axId val="48436694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0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84362240"/>
        <c:axId val="484366160"/>
      </c:lineChart>
      <c:dateAx>
        <c:axId val="484362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6160"/>
        <c:crosses val="autoZero"/>
        <c:auto val="1"/>
        <c:lblOffset val="100"/>
        <c:baseTimeUnit val="days"/>
      </c:dateAx>
      <c:valAx>
        <c:axId val="484366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2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numCache>
            </c:numRef>
          </c:yVal>
          <c:smooth val="0"/>
        </c:ser>
        <c:dLbls>
          <c:showLegendKey val="0"/>
          <c:showVal val="0"/>
          <c:showCatName val="0"/>
          <c:showSerName val="0"/>
          <c:showPercent val="0"/>
          <c:showBubbleSize val="0"/>
        </c:dLbls>
        <c:axId val="484362632"/>
        <c:axId val="484363808"/>
      </c:scatterChart>
      <c:valAx>
        <c:axId val="4843626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3808"/>
        <c:crosses val="autoZero"/>
        <c:crossBetween val="midCat"/>
      </c:valAx>
      <c:valAx>
        <c:axId val="48436380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26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PDCO!$B$35:$B$104</c:f>
              <c:numCache>
                <c:formatCode>d\-mmm</c:formatCode>
                <c:ptCount val="7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numCache>
            </c:numRef>
          </c:xVal>
          <c:yVal>
            <c:numRef>
              <c:f>PDCO!$F$35:$F$104</c:f>
              <c:numCache>
                <c:formatCode>0.00</c:formatCode>
                <c:ptCount val="7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numCache>
            </c:numRef>
          </c:yVal>
          <c:smooth val="0"/>
        </c:ser>
        <c:dLbls>
          <c:showLegendKey val="0"/>
          <c:showVal val="0"/>
          <c:showCatName val="0"/>
          <c:showSerName val="0"/>
          <c:showPercent val="0"/>
          <c:showBubbleSize val="0"/>
        </c:dLbls>
        <c:axId val="484366552"/>
        <c:axId val="484367336"/>
      </c:scatterChart>
      <c:valAx>
        <c:axId val="4843665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7336"/>
        <c:crosses val="autoZero"/>
        <c:crossBetween val="midCat"/>
      </c:valAx>
      <c:valAx>
        <c:axId val="484367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6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84364592"/>
        <c:axId val="484364984"/>
      </c:lineChart>
      <c:catAx>
        <c:axId val="4843645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64984"/>
        <c:crosses val="autoZero"/>
        <c:auto val="1"/>
        <c:lblAlgn val="ctr"/>
        <c:lblOffset val="100"/>
        <c:noMultiLvlLbl val="0"/>
      </c:catAx>
      <c:valAx>
        <c:axId val="48436498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64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84375568"/>
        <c:axId val="484374784"/>
      </c:lineChart>
      <c:catAx>
        <c:axId val="4843755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74784"/>
        <c:crosses val="autoZero"/>
        <c:auto val="1"/>
        <c:lblAlgn val="ctr"/>
        <c:lblOffset val="100"/>
        <c:noMultiLvlLbl val="0"/>
      </c:catAx>
      <c:valAx>
        <c:axId val="4843747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75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84374000"/>
        <c:axId val="513147720"/>
      </c:lineChart>
      <c:dateAx>
        <c:axId val="484374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47720"/>
        <c:crosses val="autoZero"/>
        <c:auto val="1"/>
        <c:lblOffset val="100"/>
        <c:baseTimeUnit val="days"/>
      </c:dateAx>
      <c:valAx>
        <c:axId val="513147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4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3152032"/>
        <c:axId val="513153992"/>
      </c:lineChart>
      <c:dateAx>
        <c:axId val="51315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3992"/>
        <c:crosses val="autoZero"/>
        <c:auto val="1"/>
        <c:lblOffset val="100"/>
        <c:baseTimeUnit val="days"/>
      </c:dateAx>
      <c:valAx>
        <c:axId val="513153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3154384"/>
        <c:axId val="513153208"/>
      </c:lineChart>
      <c:dateAx>
        <c:axId val="513154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3208"/>
        <c:crosses val="autoZero"/>
        <c:auto val="1"/>
        <c:lblOffset val="100"/>
        <c:baseTimeUnit val="days"/>
      </c:dateAx>
      <c:valAx>
        <c:axId val="51315320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4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3147328"/>
        <c:axId val="513148112"/>
      </c:lineChart>
      <c:dateAx>
        <c:axId val="513147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48112"/>
        <c:crosses val="autoZero"/>
        <c:auto val="1"/>
        <c:lblOffset val="100"/>
        <c:baseTimeUnit val="days"/>
      </c:dateAx>
      <c:valAx>
        <c:axId val="51314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47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3157520"/>
        <c:axId val="513155952"/>
      </c:lineChart>
      <c:dateAx>
        <c:axId val="5131575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155952"/>
        <c:crosses val="autoZero"/>
        <c:auto val="1"/>
        <c:lblOffset val="100"/>
        <c:baseTimeUnit val="days"/>
      </c:dateAx>
      <c:valAx>
        <c:axId val="51315595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1575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numCache>
            </c:numRef>
          </c:val>
          <c:smooth val="0"/>
        </c:ser>
        <c:dLbls>
          <c:showLegendKey val="0"/>
          <c:showVal val="0"/>
          <c:showCatName val="0"/>
          <c:showSerName val="0"/>
          <c:showPercent val="0"/>
          <c:showBubbleSize val="0"/>
        </c:dLbls>
        <c:smooth val="0"/>
        <c:axId val="513157912"/>
        <c:axId val="513158696"/>
      </c:lineChart>
      <c:dateAx>
        <c:axId val="513157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8696"/>
        <c:crosses val="autoZero"/>
        <c:auto val="1"/>
        <c:lblOffset val="100"/>
        <c:baseTimeUnit val="days"/>
      </c:dateAx>
      <c:valAx>
        <c:axId val="513158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7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numCache>
            </c:numRef>
          </c:val>
          <c:smooth val="0"/>
        </c:ser>
        <c:dLbls>
          <c:showLegendKey val="0"/>
          <c:showVal val="0"/>
          <c:showCatName val="0"/>
          <c:showSerName val="0"/>
          <c:showPercent val="0"/>
          <c:showBubbleSize val="0"/>
        </c:dLbls>
        <c:marker val="1"/>
        <c:smooth val="0"/>
        <c:axId val="513148896"/>
        <c:axId val="513149288"/>
      </c:lineChart>
      <c:dateAx>
        <c:axId val="513148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49288"/>
        <c:crosses val="autoZero"/>
        <c:auto val="1"/>
        <c:lblOffset val="100"/>
        <c:baseTimeUnit val="days"/>
      </c:dateAx>
      <c:valAx>
        <c:axId val="513149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48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13146936"/>
        <c:axId val="513151640"/>
      </c:lineChart>
      <c:dateAx>
        <c:axId val="513146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1640"/>
        <c:crosses val="autoZero"/>
        <c:auto val="1"/>
        <c:lblOffset val="100"/>
        <c:baseTimeUnit val="days"/>
      </c:dateAx>
      <c:valAx>
        <c:axId val="513151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46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13150464"/>
        <c:axId val="513150856"/>
      </c:lineChart>
      <c:dateAx>
        <c:axId val="51315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0856"/>
        <c:crosses val="autoZero"/>
        <c:auto val="1"/>
        <c:lblOffset val="100"/>
        <c:baseTimeUnit val="days"/>
      </c:dateAx>
      <c:valAx>
        <c:axId val="513150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50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3161440"/>
        <c:axId val="513160264"/>
      </c:lineChart>
      <c:dateAx>
        <c:axId val="5131614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60264"/>
        <c:crosses val="autoZero"/>
        <c:auto val="1"/>
        <c:lblOffset val="100"/>
        <c:baseTimeUnit val="days"/>
      </c:dateAx>
      <c:valAx>
        <c:axId val="51316026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161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7265736"/>
        <c:axId val="527275536"/>
      </c:lineChart>
      <c:dateAx>
        <c:axId val="527265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75536"/>
        <c:crosses val="autoZero"/>
        <c:auto val="1"/>
        <c:lblOffset val="100"/>
        <c:baseTimeUnit val="days"/>
      </c:dateAx>
      <c:valAx>
        <c:axId val="52727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65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7270048"/>
        <c:axId val="527275144"/>
      </c:lineChart>
      <c:dateAx>
        <c:axId val="527270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75144"/>
        <c:crosses val="autoZero"/>
        <c:auto val="1"/>
        <c:lblOffset val="100"/>
        <c:baseTimeUnit val="days"/>
      </c:dateAx>
      <c:valAx>
        <c:axId val="527275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70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WRK!$D$29:$D$89</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WRK!$E$29:$E$89</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numCache>
            </c:numRef>
          </c:val>
          <c:smooth val="0"/>
        </c:ser>
        <c:dLbls>
          <c:showLegendKey val="0"/>
          <c:showVal val="0"/>
          <c:showCatName val="0"/>
          <c:showSerName val="0"/>
          <c:showPercent val="0"/>
          <c:showBubbleSize val="0"/>
        </c:dLbls>
        <c:marker val="1"/>
        <c:smooth val="0"/>
        <c:axId val="527277888"/>
        <c:axId val="527266520"/>
      </c:lineChart>
      <c:dateAx>
        <c:axId val="5272778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66520"/>
        <c:crosses val="autoZero"/>
        <c:auto val="1"/>
        <c:lblOffset val="100"/>
        <c:baseTimeUnit val="days"/>
      </c:dateAx>
      <c:valAx>
        <c:axId val="5272665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778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numCache>
            </c:numRef>
          </c:cat>
          <c:val>
            <c:numRef>
              <c:f>WRK!$F$29:$F$89</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numCache>
            </c:numRef>
          </c:val>
          <c:smooth val="0"/>
        </c:ser>
        <c:dLbls>
          <c:showLegendKey val="0"/>
          <c:showVal val="0"/>
          <c:showCatName val="0"/>
          <c:showSerName val="0"/>
          <c:showPercent val="0"/>
          <c:showBubbleSize val="0"/>
        </c:dLbls>
        <c:marker val="1"/>
        <c:smooth val="0"/>
        <c:axId val="527273576"/>
        <c:axId val="527266128"/>
      </c:lineChart>
      <c:dateAx>
        <c:axId val="5272735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66128"/>
        <c:crosses val="autoZero"/>
        <c:auto val="1"/>
        <c:lblOffset val="100"/>
        <c:baseTimeUnit val="days"/>
      </c:dateAx>
      <c:valAx>
        <c:axId val="527266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73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numCache>
            </c:numRef>
          </c:yVal>
          <c:smooth val="0"/>
        </c:ser>
        <c:dLbls>
          <c:showLegendKey val="0"/>
          <c:showVal val="0"/>
          <c:showCatName val="0"/>
          <c:showSerName val="0"/>
          <c:showPercent val="0"/>
          <c:showBubbleSize val="0"/>
        </c:dLbls>
        <c:axId val="527277496"/>
        <c:axId val="527268872"/>
      </c:scatterChart>
      <c:valAx>
        <c:axId val="5272774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68872"/>
        <c:crosses val="autoZero"/>
        <c:crossBetween val="midCat"/>
      </c:valAx>
      <c:valAx>
        <c:axId val="52726887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774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numCache>
            </c:numRef>
          </c:yVal>
          <c:smooth val="0"/>
        </c:ser>
        <c:dLbls>
          <c:showLegendKey val="0"/>
          <c:showVal val="0"/>
          <c:showCatName val="0"/>
          <c:showSerName val="0"/>
          <c:showPercent val="0"/>
          <c:showBubbleSize val="0"/>
        </c:dLbls>
        <c:axId val="527269264"/>
        <c:axId val="527267304"/>
      </c:scatterChart>
      <c:valAx>
        <c:axId val="5272692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67304"/>
        <c:crosses val="autoZero"/>
        <c:crossBetween val="midCat"/>
      </c:valAx>
      <c:valAx>
        <c:axId val="527267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6926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7268480"/>
        <c:axId val="527269656"/>
      </c:lineChart>
      <c:dateAx>
        <c:axId val="5272684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269656"/>
        <c:crosses val="autoZero"/>
        <c:auto val="1"/>
        <c:lblOffset val="100"/>
        <c:baseTimeUnit val="days"/>
      </c:dateAx>
      <c:valAx>
        <c:axId val="5272696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268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7272400"/>
        <c:axId val="527272792"/>
      </c:lineChart>
      <c:dateAx>
        <c:axId val="527272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72792"/>
        <c:crosses val="autoZero"/>
        <c:auto val="1"/>
        <c:lblOffset val="100"/>
        <c:baseTimeUnit val="days"/>
      </c:dateAx>
      <c:valAx>
        <c:axId val="52727279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72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7273968"/>
        <c:axId val="527273184"/>
      </c:lineChart>
      <c:dateAx>
        <c:axId val="527273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73184"/>
        <c:crosses val="autoZero"/>
        <c:auto val="1"/>
        <c:lblOffset val="100"/>
        <c:baseTimeUnit val="days"/>
      </c:dateAx>
      <c:valAx>
        <c:axId val="5272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273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7280632"/>
        <c:axId val="527279848"/>
      </c:lineChart>
      <c:catAx>
        <c:axId val="5272806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279848"/>
        <c:crosses val="autoZero"/>
        <c:auto val="1"/>
        <c:lblAlgn val="ctr"/>
        <c:lblOffset val="100"/>
        <c:noMultiLvlLbl val="0"/>
      </c:catAx>
      <c:valAx>
        <c:axId val="52727984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280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44" dataDxfId="4243">
  <autoFilter ref="O15:W26"/>
  <tableColumns count="9">
    <tableColumn id="1" name="Date" dataDxfId="4242"/>
    <tableColumn id="2" name="Quarter" dataDxfId="4241"/>
    <tableColumn id="3" name="Time" dataDxfId="4240"/>
    <tableColumn id="4" name="EPS estimate" dataDxfId="4239"/>
    <tableColumn id="5" name="EPS Actual" dataDxfId="4238"/>
    <tableColumn id="6" name="Sales Estiamte (B)" dataDxfId="4237"/>
    <tableColumn id="7" name="Sales Actual (B)" dataDxfId="4236"/>
    <tableColumn id="8" name="Guidance" dataDxfId="4235"/>
    <tableColumn id="9" name="Reaction" dataDxfId="423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K7" sqref="K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13.79</v>
      </c>
      <c r="G2" s="2">
        <v>9.4453106382978635</v>
      </c>
      <c r="H2">
        <v>4700</v>
      </c>
      <c r="I2" s="2">
        <v>64812.999999999993</v>
      </c>
      <c r="J2" s="2">
        <v>44392.959999999955</v>
      </c>
      <c r="K2" s="2">
        <v>20420.04000000003</v>
      </c>
      <c r="L2" s="131">
        <v>0.45998374517040669</v>
      </c>
      <c r="M2" s="2">
        <v>35035.611000001656</v>
      </c>
      <c r="N2">
        <v>4700</v>
      </c>
      <c r="O2" t="s">
        <v>1361</v>
      </c>
      <c r="P2" s="131">
        <v>1.4503263234227702E-2</v>
      </c>
      <c r="Q2" s="131">
        <v>-2.5999999999999999E-3</v>
      </c>
      <c r="R2" s="2">
        <v>21.888888888888886</v>
      </c>
      <c r="S2" s="29">
        <v>43471</v>
      </c>
      <c r="W2" s="876"/>
      <c r="X2" s="646"/>
      <c r="Y2" s="876"/>
    </row>
    <row r="3" spans="1:33" ht="21.95" customHeight="1" x14ac:dyDescent="0.25">
      <c r="A3" s="50"/>
      <c r="B3" s="50"/>
      <c r="C3" s="51"/>
      <c r="D3"/>
      <c r="E3" s="22" t="s">
        <v>311</v>
      </c>
      <c r="F3" s="2">
        <v>9.1</v>
      </c>
      <c r="G3" s="2">
        <v>11.830835000000006</v>
      </c>
      <c r="H3">
        <v>2000</v>
      </c>
      <c r="I3" s="2">
        <v>18200</v>
      </c>
      <c r="J3" s="2">
        <v>23661.670000000013</v>
      </c>
      <c r="K3" s="2">
        <v>-5461.6700000000128</v>
      </c>
      <c r="L3" s="131">
        <v>-0.23082352175480469</v>
      </c>
      <c r="M3" s="2">
        <v>-5176.700000000008</v>
      </c>
      <c r="N3">
        <v>1600</v>
      </c>
      <c r="O3" t="s">
        <v>1363</v>
      </c>
      <c r="P3" s="131">
        <v>0</v>
      </c>
      <c r="Q3" s="131">
        <v>-4.8999999999999998E-3</v>
      </c>
      <c r="R3" s="2">
        <v>3.714285714285714</v>
      </c>
      <c r="S3" s="29">
        <v>43345</v>
      </c>
      <c r="W3" s="876"/>
      <c r="X3" s="646"/>
      <c r="Y3" s="876"/>
    </row>
    <row r="4" spans="1:33" ht="21.95" customHeight="1" x14ac:dyDescent="0.25">
      <c r="A4" s="51"/>
      <c r="B4" s="50"/>
      <c r="C4" s="51"/>
      <c r="D4"/>
      <c r="E4" s="22" t="s">
        <v>870</v>
      </c>
      <c r="F4" s="2">
        <v>30.76</v>
      </c>
      <c r="G4" s="2">
        <v>55.755479999999999</v>
      </c>
      <c r="H4">
        <v>500</v>
      </c>
      <c r="I4" s="2">
        <v>15380</v>
      </c>
      <c r="J4" s="2">
        <v>27877.739999999998</v>
      </c>
      <c r="K4" s="2">
        <v>-12497.739999999998</v>
      </c>
      <c r="L4" s="131">
        <v>-0.44830535043371517</v>
      </c>
      <c r="M4" s="2">
        <v>-12497.739999999998</v>
      </c>
      <c r="N4">
        <v>500</v>
      </c>
      <c r="O4" t="s">
        <v>1362</v>
      </c>
      <c r="P4" s="131">
        <v>8.1274382314694402E-2</v>
      </c>
      <c r="Q4" s="131">
        <v>0.13439999999999999</v>
      </c>
      <c r="R4" s="2">
        <v>10.946619217081851</v>
      </c>
      <c r="S4" s="29">
        <v>43471</v>
      </c>
      <c r="T4" s="48"/>
      <c r="W4" s="876"/>
      <c r="X4" s="646"/>
      <c r="Y4" s="876"/>
    </row>
    <row r="5" spans="1:33" ht="21.95" customHeight="1" x14ac:dyDescent="0.25">
      <c r="A5" s="50"/>
      <c r="B5" s="50"/>
      <c r="C5" s="51"/>
      <c r="D5"/>
      <c r="E5" s="22" t="s">
        <v>1190</v>
      </c>
      <c r="F5" s="2">
        <v>41.56</v>
      </c>
      <c r="G5" s="2">
        <v>42.955133333333357</v>
      </c>
      <c r="H5">
        <v>300</v>
      </c>
      <c r="I5" s="2">
        <v>12468</v>
      </c>
      <c r="J5" s="2">
        <v>12886.540000000006</v>
      </c>
      <c r="K5" s="2">
        <v>-418.54000000000815</v>
      </c>
      <c r="L5" s="131">
        <v>-3.2478850024910202E-2</v>
      </c>
      <c r="M5" s="2">
        <v>-418.54000000000815</v>
      </c>
      <c r="N5">
        <v>200</v>
      </c>
      <c r="O5" t="s">
        <v>1363</v>
      </c>
      <c r="P5" s="131">
        <v>4.3792107795957651E-2</v>
      </c>
      <c r="Q5" s="131">
        <v>-7.7000000000000002E-3</v>
      </c>
      <c r="R5" s="2">
        <v>9.0347826086956537</v>
      </c>
      <c r="S5" s="29">
        <v>43423</v>
      </c>
      <c r="T5" s="48"/>
      <c r="W5" s="876"/>
      <c r="X5" s="646"/>
      <c r="Y5" s="876"/>
      <c r="AC5"/>
      <c r="AD5"/>
      <c r="AE5"/>
      <c r="AF5"/>
      <c r="AG5"/>
    </row>
    <row r="6" spans="1:33" ht="21.95" customHeight="1" x14ac:dyDescent="0.25">
      <c r="A6" s="50"/>
      <c r="B6" s="50"/>
      <c r="C6" s="51"/>
      <c r="D6"/>
      <c r="E6" s="22" t="s">
        <v>219</v>
      </c>
      <c r="F6" s="2">
        <v>20.92</v>
      </c>
      <c r="G6" s="2">
        <v>4.2593999999999506</v>
      </c>
      <c r="H6">
        <v>400</v>
      </c>
      <c r="I6" s="2">
        <v>8368</v>
      </c>
      <c r="J6" s="2">
        <v>1703.7599999999802</v>
      </c>
      <c r="K6" s="2">
        <v>6664.2400000000198</v>
      </c>
      <c r="L6" s="131">
        <v>3.9114898812039831</v>
      </c>
      <c r="M6" s="2">
        <v>8116.5000000000182</v>
      </c>
      <c r="N6">
        <v>400</v>
      </c>
      <c r="O6" t="s">
        <v>1364</v>
      </c>
      <c r="P6" s="131">
        <v>4.7801147227533461E-3</v>
      </c>
      <c r="Q6" s="131">
        <v>-1.49E-2</v>
      </c>
      <c r="R6" s="2">
        <v>11.954285714285716</v>
      </c>
      <c r="S6" s="29">
        <v>43421</v>
      </c>
      <c r="W6" s="876"/>
      <c r="X6" s="646"/>
      <c r="Y6" s="876"/>
    </row>
    <row r="7" spans="1:33" ht="21.95" customHeight="1" x14ac:dyDescent="0.25">
      <c r="A7" s="50"/>
      <c r="B7" s="51"/>
      <c r="C7" s="51"/>
      <c r="D7"/>
      <c r="E7" s="22" t="s">
        <v>1344</v>
      </c>
      <c r="F7" s="2">
        <v>24.48</v>
      </c>
      <c r="G7" s="2">
        <v>21.598800000000008</v>
      </c>
      <c r="H7">
        <v>300</v>
      </c>
      <c r="I7" s="2">
        <v>7344</v>
      </c>
      <c r="J7" s="2">
        <v>6479.6400000000021</v>
      </c>
      <c r="K7" s="2">
        <v>864.35999999999694</v>
      </c>
      <c r="L7" s="131">
        <v>0.13339629979443263</v>
      </c>
      <c r="M7" s="2">
        <v>864.35999999999694</v>
      </c>
      <c r="N7">
        <v>300</v>
      </c>
      <c r="Q7" s="131">
        <v>-5.1999999999999998E-3</v>
      </c>
      <c r="T7" s="48"/>
      <c r="W7" s="876"/>
      <c r="X7" s="646"/>
      <c r="Y7" s="876"/>
    </row>
    <row r="8" spans="1:33" ht="21.95" customHeight="1" x14ac:dyDescent="0.25">
      <c r="A8" s="51"/>
      <c r="B8" s="51"/>
      <c r="C8" s="51"/>
      <c r="D8"/>
      <c r="E8" s="22" t="s">
        <v>1339</v>
      </c>
      <c r="F8" s="2">
        <v>180.35</v>
      </c>
      <c r="G8" s="2">
        <v>217.28625000000002</v>
      </c>
      <c r="H8">
        <v>40</v>
      </c>
      <c r="I8" s="2">
        <v>7214</v>
      </c>
      <c r="J8" s="2">
        <v>8691.4500000000007</v>
      </c>
      <c r="K8" s="2">
        <v>-1477.4500000000007</v>
      </c>
      <c r="L8" s="131">
        <v>-0.16998889713454038</v>
      </c>
      <c r="M8" s="2">
        <v>-1477.4500000000007</v>
      </c>
      <c r="N8" s="29">
        <v>43851</v>
      </c>
      <c r="Q8" s="131">
        <v>0.14199999999999999</v>
      </c>
      <c r="S8" s="29">
        <v>43631</v>
      </c>
      <c r="W8" s="876"/>
      <c r="X8" s="646"/>
      <c r="Y8" s="876"/>
      <c r="Z8" s="876"/>
      <c r="AC8"/>
      <c r="AD8"/>
      <c r="AE8"/>
      <c r="AF8"/>
      <c r="AG8"/>
    </row>
    <row r="9" spans="1:33" ht="21.95" customHeight="1" x14ac:dyDescent="0.25">
      <c r="A9" s="50"/>
      <c r="B9" s="50"/>
      <c r="C9" s="51"/>
      <c r="D9"/>
      <c r="E9" s="22" t="s">
        <v>663</v>
      </c>
      <c r="F9" s="2">
        <v>67.734999999999999</v>
      </c>
      <c r="G9" s="2">
        <v>51.96220000000001</v>
      </c>
      <c r="H9">
        <v>100</v>
      </c>
      <c r="I9" s="2">
        <v>6773.5</v>
      </c>
      <c r="J9" s="2">
        <v>5196.2200000000012</v>
      </c>
      <c r="K9" s="2">
        <v>1577.2799999999988</v>
      </c>
      <c r="L9" s="131">
        <v>0.30354372986517097</v>
      </c>
      <c r="M9" s="2">
        <v>2617.9999999999927</v>
      </c>
      <c r="N9">
        <v>100</v>
      </c>
      <c r="O9" t="s">
        <v>1342</v>
      </c>
      <c r="P9" s="131">
        <v>0</v>
      </c>
      <c r="Q9" s="131">
        <v>-3.3999999999999998E-3</v>
      </c>
      <c r="R9" s="2">
        <v>19.805555555555557</v>
      </c>
      <c r="W9" s="876"/>
      <c r="X9" s="646"/>
      <c r="Y9" s="876"/>
    </row>
    <row r="10" spans="1:33" ht="21.95" customHeight="1" x14ac:dyDescent="0.25">
      <c r="A10" s="51"/>
      <c r="B10" s="50"/>
      <c r="C10" s="51"/>
      <c r="D10"/>
      <c r="E10" s="22" t="s">
        <v>1347</v>
      </c>
      <c r="F10" s="2">
        <v>60.77</v>
      </c>
      <c r="G10" s="2">
        <v>77.582700000000017</v>
      </c>
      <c r="H10">
        <v>100</v>
      </c>
      <c r="I10" s="2">
        <v>6077</v>
      </c>
      <c r="J10" s="2">
        <v>7758.2700000000013</v>
      </c>
      <c r="K10" s="2">
        <v>-1681.2700000000004</v>
      </c>
      <c r="L10" s="131">
        <v>-0.21670681737036748</v>
      </c>
      <c r="M10" s="2">
        <v>-1681.2700000000004</v>
      </c>
      <c r="N10">
        <v>100</v>
      </c>
      <c r="P10" s="131">
        <v>0</v>
      </c>
      <c r="Q10" s="131">
        <v>4.8999999999999998E-3</v>
      </c>
      <c r="S10" s="29">
        <v>43436</v>
      </c>
      <c r="W10" s="876"/>
      <c r="X10" s="876"/>
      <c r="Y10" s="646"/>
      <c r="Z10" s="876"/>
    </row>
    <row r="11" spans="1:33" ht="21.95" customHeight="1" x14ac:dyDescent="0.25">
      <c r="A11" s="50"/>
      <c r="B11" s="50"/>
      <c r="C11" s="51"/>
      <c r="D11"/>
      <c r="E11" s="22" t="s">
        <v>14</v>
      </c>
      <c r="F11" s="2">
        <v>49.57</v>
      </c>
      <c r="G11" s="2">
        <v>47.352299999999957</v>
      </c>
      <c r="H11">
        <v>100</v>
      </c>
      <c r="I11" s="2">
        <v>4957</v>
      </c>
      <c r="J11" s="2">
        <v>4735.2299999999959</v>
      </c>
      <c r="K11" s="2">
        <v>221.77000000000407</v>
      </c>
      <c r="L11" s="131">
        <v>4.6834050299564021E-2</v>
      </c>
      <c r="M11" s="2">
        <v>221.77000000000407</v>
      </c>
      <c r="N11">
        <v>100</v>
      </c>
      <c r="O11" t="s">
        <v>1354</v>
      </c>
      <c r="P11" s="131">
        <v>5.6485777688117807E-2</v>
      </c>
      <c r="Q11" s="131">
        <v>-2.5499999999999998E-2</v>
      </c>
      <c r="R11" s="2">
        <v>12.439146800501881</v>
      </c>
      <c r="S11" s="29">
        <v>43426</v>
      </c>
      <c r="T11" s="48"/>
      <c r="W11" s="876"/>
      <c r="X11" s="646"/>
      <c r="Y11" s="876"/>
      <c r="Z11" s="876"/>
    </row>
    <row r="12" spans="1:33" ht="21.95" customHeight="1" x14ac:dyDescent="0.25">
      <c r="A12" s="50"/>
      <c r="B12" s="51"/>
      <c r="C12" s="51"/>
      <c r="D12"/>
      <c r="E12" s="22" t="s">
        <v>753</v>
      </c>
      <c r="F12" s="2">
        <v>21.73</v>
      </c>
      <c r="G12" s="2">
        <v>28.910050000000009</v>
      </c>
      <c r="H12">
        <v>200</v>
      </c>
      <c r="I12" s="2">
        <v>4346</v>
      </c>
      <c r="J12" s="2">
        <v>5782.010000000002</v>
      </c>
      <c r="K12" s="2">
        <v>-1436.010000000002</v>
      </c>
      <c r="L12" s="131">
        <v>-0.24835826987500909</v>
      </c>
      <c r="M12" s="2">
        <v>-1436.010000000002</v>
      </c>
      <c r="N12">
        <v>100</v>
      </c>
      <c r="O12" t="s">
        <v>1345</v>
      </c>
      <c r="P12" s="131">
        <v>4.7860101242521859E-2</v>
      </c>
      <c r="Q12" s="131">
        <v>-1.83E-2</v>
      </c>
      <c r="R12" s="2">
        <v>12.782352941176471</v>
      </c>
      <c r="S12" s="29">
        <v>43324</v>
      </c>
      <c r="T12" s="48"/>
      <c r="W12" s="876"/>
      <c r="X12" s="646"/>
      <c r="Y12" s="876"/>
    </row>
    <row r="13" spans="1:33" ht="21.95" customHeight="1" x14ac:dyDescent="0.25">
      <c r="A13" s="51"/>
      <c r="B13" s="51"/>
      <c r="C13" s="51"/>
      <c r="D13"/>
      <c r="E13" s="22" t="s">
        <v>170</v>
      </c>
      <c r="F13" s="2">
        <v>52.66</v>
      </c>
      <c r="G13" s="2">
        <v>38.685000000000002</v>
      </c>
      <c r="H13">
        <v>80</v>
      </c>
      <c r="I13" s="2">
        <v>4212.7999999999993</v>
      </c>
      <c r="J13" s="2">
        <v>3094.8</v>
      </c>
      <c r="K13" s="2">
        <v>1117.9999999999964</v>
      </c>
      <c r="L13" s="131">
        <v>0.36125113092930061</v>
      </c>
      <c r="M13" s="2">
        <v>2722.5799999999981</v>
      </c>
      <c r="N13">
        <v>80</v>
      </c>
      <c r="P13" s="131">
        <v>3.2662362324344857E-2</v>
      </c>
      <c r="Q13" s="131">
        <v>-7.7000000000000002E-3</v>
      </c>
      <c r="R13" s="2">
        <v>11.650442477876107</v>
      </c>
      <c r="W13" s="876"/>
      <c r="X13" s="646"/>
      <c r="Y13" s="876"/>
    </row>
    <row r="14" spans="1:33" ht="21.95" customHeight="1" x14ac:dyDescent="0.25">
      <c r="A14" s="50"/>
      <c r="B14" s="51"/>
      <c r="C14" s="51"/>
      <c r="D14"/>
      <c r="E14" s="22" t="s">
        <v>847</v>
      </c>
      <c r="F14" s="2">
        <v>140.36000000000001</v>
      </c>
      <c r="G14" s="2">
        <v>117.55499999999999</v>
      </c>
      <c r="H14">
        <v>30</v>
      </c>
      <c r="I14" s="2">
        <v>4210.8</v>
      </c>
      <c r="J14" s="2">
        <v>3526.6499999999996</v>
      </c>
      <c r="K14" s="2">
        <v>684.15000000000055</v>
      </c>
      <c r="L14" s="131">
        <v>0.19399430054017289</v>
      </c>
      <c r="M14" s="2">
        <v>3085.8499999999831</v>
      </c>
      <c r="N14">
        <v>30</v>
      </c>
      <c r="O14" t="s">
        <v>1340</v>
      </c>
      <c r="P14" s="131">
        <v>3.7047591906526072E-3</v>
      </c>
      <c r="Q14" s="131">
        <v>-2.9899999999999999E-2</v>
      </c>
      <c r="R14" s="2">
        <v>16.283062645011604</v>
      </c>
      <c r="S14" s="29">
        <v>43324</v>
      </c>
      <c r="T14" s="48"/>
      <c r="W14" s="876"/>
      <c r="X14" s="646"/>
      <c r="Y14" s="876"/>
    </row>
    <row r="15" spans="1:33" ht="21.95" customHeight="1" x14ac:dyDescent="0.25">
      <c r="A15" s="50"/>
      <c r="B15" s="50"/>
      <c r="C15" s="51"/>
      <c r="D15"/>
      <c r="E15" s="22" t="s">
        <v>1346</v>
      </c>
      <c r="F15" s="2">
        <v>28.47</v>
      </c>
      <c r="G15" s="2">
        <v>27.765862068965518</v>
      </c>
      <c r="H15">
        <v>116</v>
      </c>
      <c r="I15" s="2">
        <v>3302.52</v>
      </c>
      <c r="J15" s="2">
        <v>3220.84</v>
      </c>
      <c r="K15" s="2">
        <v>81.679999999999836</v>
      </c>
      <c r="L15" s="131">
        <v>2.535984401584673E-2</v>
      </c>
      <c r="M15" s="2">
        <v>81.679999999999836</v>
      </c>
      <c r="N15">
        <v>116</v>
      </c>
      <c r="P15" s="131">
        <v>1.8264840182648404E-2</v>
      </c>
      <c r="Q15" s="131">
        <v>-0.04</v>
      </c>
      <c r="V15" s="2"/>
      <c r="W15" s="876"/>
      <c r="X15" s="876"/>
      <c r="Y15" s="646"/>
      <c r="Z15" s="876"/>
    </row>
    <row r="16" spans="1:33" ht="21.95" customHeight="1" x14ac:dyDescent="0.25">
      <c r="A16" s="50"/>
      <c r="B16" s="50"/>
      <c r="C16" s="51"/>
      <c r="D16"/>
      <c r="E16" s="22" t="s">
        <v>1335</v>
      </c>
      <c r="F16" s="2">
        <v>52.19</v>
      </c>
      <c r="G16" s="2">
        <v>51.141400000000012</v>
      </c>
      <c r="H16">
        <v>50</v>
      </c>
      <c r="I16" s="2">
        <v>2609.5</v>
      </c>
      <c r="J16" s="2">
        <v>2557.0700000000006</v>
      </c>
      <c r="K16" s="2">
        <v>52.429999999999382</v>
      </c>
      <c r="L16" s="131">
        <v>2.0503936145666445E-2</v>
      </c>
      <c r="M16" s="2">
        <v>52.429999999999382</v>
      </c>
      <c r="N16">
        <v>50</v>
      </c>
      <c r="Q16" s="131">
        <v>-1.06E-2</v>
      </c>
      <c r="V16" s="881"/>
      <c r="W16" s="883"/>
      <c r="X16" s="883"/>
      <c r="Y16" s="882"/>
      <c r="Z16" s="883"/>
      <c r="AA16" s="881"/>
      <c r="AB16" s="881"/>
      <c r="AC16" s="881"/>
      <c r="AD16" s="881"/>
    </row>
    <row r="17" spans="1:33" ht="21.95" customHeight="1" x14ac:dyDescent="0.25">
      <c r="A17" s="51"/>
      <c r="B17" s="51"/>
      <c r="C17" s="51"/>
      <c r="D17"/>
      <c r="E17" s="22" t="s">
        <v>197</v>
      </c>
      <c r="F17" s="2">
        <v>218.72</v>
      </c>
      <c r="G17" s="2">
        <v>218.72</v>
      </c>
      <c r="H17">
        <v>0</v>
      </c>
      <c r="I17" s="2">
        <v>0</v>
      </c>
      <c r="J17" s="2">
        <v>0</v>
      </c>
      <c r="K17" s="2">
        <v>0</v>
      </c>
      <c r="L17" s="131">
        <v>0</v>
      </c>
      <c r="M17" s="2">
        <v>363.09999999999945</v>
      </c>
      <c r="N17">
        <v>0</v>
      </c>
      <c r="P17" s="131">
        <v>0</v>
      </c>
      <c r="Q17" s="131">
        <v>9.7000000000000003E-3</v>
      </c>
      <c r="T17" s="48"/>
      <c r="W17" s="876"/>
      <c r="X17" s="646"/>
      <c r="Y17" s="876"/>
    </row>
    <row r="18" spans="1:33" ht="21.95" customHeight="1" x14ac:dyDescent="0.25">
      <c r="A18" s="50"/>
      <c r="B18" s="51"/>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T18" s="48"/>
      <c r="W18" s="876"/>
      <c r="X18" s="646"/>
      <c r="Y18" s="876"/>
      <c r="Z18" s="876"/>
    </row>
    <row r="19" spans="1:33" ht="21.95" customHeight="1" x14ac:dyDescent="0.25">
      <c r="A19" s="50"/>
      <c r="B19" s="50"/>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T19" s="48"/>
      <c r="W19" s="876"/>
      <c r="X19" s="646"/>
      <c r="Y19" s="876"/>
    </row>
    <row r="20" spans="1:33" ht="21.95" customHeight="1" x14ac:dyDescent="0.25">
      <c r="A20" s="50"/>
      <c r="B20" s="50"/>
      <c r="C20" s="50"/>
      <c r="D20"/>
      <c r="E20" s="22" t="s">
        <v>218</v>
      </c>
      <c r="F20" s="2">
        <v>118.24</v>
      </c>
      <c r="G20" s="2">
        <v>118.24</v>
      </c>
      <c r="H20">
        <v>0</v>
      </c>
      <c r="I20" s="2">
        <v>0</v>
      </c>
      <c r="J20" s="2">
        <v>0</v>
      </c>
      <c r="K20" s="2">
        <v>0</v>
      </c>
      <c r="L20" s="131">
        <v>0</v>
      </c>
      <c r="M20" s="2">
        <v>231.53999999999996</v>
      </c>
      <c r="N20">
        <v>0</v>
      </c>
      <c r="P20" s="131">
        <v>1.6199999999999999E-2</v>
      </c>
      <c r="Q20" s="131">
        <v>9.4999999999999998E-3</v>
      </c>
      <c r="T20" s="48"/>
      <c r="W20" s="876"/>
      <c r="X20" s="646"/>
      <c r="Y20" s="876"/>
      <c r="Z20" s="646"/>
    </row>
    <row r="21" spans="1:33"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W21" s="876"/>
      <c r="X21" s="646"/>
      <c r="Y21" s="876"/>
      <c r="Z21" s="646"/>
      <c r="AC21"/>
      <c r="AD21"/>
      <c r="AE21"/>
      <c r="AF21"/>
      <c r="AG21"/>
    </row>
    <row r="22" spans="1:33" ht="21.95" customHeight="1" x14ac:dyDescent="0.25">
      <c r="A22" s="50"/>
      <c r="B22" s="50"/>
      <c r="C22" s="50"/>
      <c r="D22"/>
      <c r="E22" s="22" t="s">
        <v>23</v>
      </c>
      <c r="F22" s="2">
        <v>34.630000000000003</v>
      </c>
      <c r="G22" s="2">
        <v>34.630000000000003</v>
      </c>
      <c r="H22">
        <v>0</v>
      </c>
      <c r="I22" s="2">
        <v>0</v>
      </c>
      <c r="J22" s="2">
        <v>0</v>
      </c>
      <c r="K22" s="2">
        <v>0</v>
      </c>
      <c r="L22" s="131">
        <v>0</v>
      </c>
      <c r="M22" s="2">
        <v>171.89999999999964</v>
      </c>
      <c r="N22">
        <v>0</v>
      </c>
      <c r="P22" s="131">
        <v>0</v>
      </c>
      <c r="Q22" s="131">
        <v>1.14E-2</v>
      </c>
      <c r="W22" s="876"/>
      <c r="X22" s="646"/>
      <c r="Y22" s="876"/>
      <c r="Z22" s="876"/>
      <c r="AC22"/>
      <c r="AD22"/>
      <c r="AE22"/>
      <c r="AF22"/>
      <c r="AG22"/>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6"/>
      <c r="X23" s="646"/>
      <c r="Y23" s="876"/>
      <c r="Z23" s="646"/>
      <c r="AC23"/>
      <c r="AD23"/>
      <c r="AE23"/>
      <c r="AF23"/>
      <c r="AG23"/>
    </row>
    <row r="24" spans="1:33" ht="21.95" customHeight="1" x14ac:dyDescent="0.25">
      <c r="A24" s="50"/>
      <c r="B24" s="51"/>
      <c r="C24" s="51"/>
      <c r="D24"/>
      <c r="E24" s="22" t="s">
        <v>1300</v>
      </c>
      <c r="F24" s="2">
        <v>55.93</v>
      </c>
      <c r="G24" s="2">
        <v>55.93</v>
      </c>
      <c r="H24">
        <v>0</v>
      </c>
      <c r="I24" s="2">
        <v>0</v>
      </c>
      <c r="J24" s="2">
        <v>0</v>
      </c>
      <c r="K24" s="2">
        <v>0</v>
      </c>
      <c r="L24" s="131">
        <v>0</v>
      </c>
      <c r="M24" s="2">
        <v>264.92000000000007</v>
      </c>
      <c r="N24">
        <v>0</v>
      </c>
      <c r="P24" s="131">
        <v>3.4200000000000001E-2</v>
      </c>
      <c r="Q24" s="131">
        <v>0</v>
      </c>
      <c r="T24" s="48"/>
      <c r="W24" s="876"/>
      <c r="X24" s="646"/>
      <c r="Y24" s="876"/>
      <c r="Z24" s="876"/>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6"/>
      <c r="X25" s="646"/>
      <c r="Y25" s="876"/>
    </row>
    <row r="26" spans="1:33" ht="21.95" customHeight="1" x14ac:dyDescent="0.25">
      <c r="A26" s="50"/>
      <c r="B26" s="51"/>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W26" s="876"/>
      <c r="X26" s="646"/>
      <c r="Y26" s="876"/>
      <c r="Z26" s="876"/>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T27" s="48"/>
      <c r="V27" s="2"/>
      <c r="W27" s="876"/>
      <c r="X27" s="646"/>
      <c r="Y27" s="876"/>
      <c r="Z27" s="876"/>
    </row>
    <row r="28" spans="1:33"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T28" s="48"/>
      <c r="W28" s="876"/>
      <c r="X28" s="646"/>
      <c r="Y28" s="876"/>
    </row>
    <row r="29" spans="1:33"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T29" s="48"/>
      <c r="W29" s="876"/>
      <c r="X29" s="646"/>
      <c r="Y29" s="876"/>
    </row>
    <row r="30" spans="1:33" ht="21.95" customHeight="1" x14ac:dyDescent="0.25">
      <c r="A30" s="51"/>
      <c r="B30" s="51"/>
      <c r="C30" s="51"/>
      <c r="D30"/>
      <c r="E30" s="22" t="s">
        <v>1325</v>
      </c>
      <c r="F30" s="2">
        <v>32.79</v>
      </c>
      <c r="G30" s="2">
        <v>32.79</v>
      </c>
      <c r="H30">
        <v>0</v>
      </c>
      <c r="I30" s="2">
        <v>0</v>
      </c>
      <c r="J30" s="2">
        <v>0</v>
      </c>
      <c r="K30" s="2">
        <v>0</v>
      </c>
      <c r="L30" s="131">
        <v>0</v>
      </c>
      <c r="M30" s="2">
        <v>937.36999999999534</v>
      </c>
      <c r="N30">
        <v>0</v>
      </c>
      <c r="P30" s="131">
        <v>0</v>
      </c>
      <c r="Q30" s="131">
        <v>1.9099999999999999E-2</v>
      </c>
      <c r="T30" s="48"/>
      <c r="W30" s="876"/>
      <c r="X30" s="876"/>
      <c r="Y30" s="646"/>
      <c r="Z30" s="876"/>
    </row>
    <row r="31" spans="1:33" ht="21.95" customHeight="1" x14ac:dyDescent="0.25">
      <c r="A31" s="149"/>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6"/>
      <c r="X31" s="876"/>
      <c r="Y31" s="646"/>
      <c r="Z31" s="876"/>
      <c r="AC31"/>
      <c r="AD31"/>
      <c r="AE31"/>
      <c r="AF31"/>
      <c r="AG31"/>
    </row>
    <row r="32" spans="1:33"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T32" s="48"/>
      <c r="W32" s="876"/>
      <c r="X32" s="876"/>
      <c r="Y32" s="646"/>
      <c r="Z32" s="876"/>
    </row>
    <row r="33" spans="1:33" ht="21.95" customHeight="1" x14ac:dyDescent="0.25">
      <c r="A33" s="51"/>
      <c r="B33" s="51"/>
      <c r="C33" s="51"/>
      <c r="D33"/>
      <c r="E33" s="22" t="s">
        <v>666</v>
      </c>
      <c r="F33" s="2">
        <v>277.44</v>
      </c>
      <c r="G33" s="2">
        <v>277.44</v>
      </c>
      <c r="H33">
        <v>0</v>
      </c>
      <c r="I33" s="2">
        <v>0</v>
      </c>
      <c r="J33" s="2">
        <v>0</v>
      </c>
      <c r="K33" s="2">
        <v>0</v>
      </c>
      <c r="L33" s="131">
        <v>0</v>
      </c>
      <c r="M33" s="2">
        <v>843.18000000000029</v>
      </c>
      <c r="N33">
        <v>0</v>
      </c>
      <c r="P33" s="131">
        <v>2.8E-3</v>
      </c>
      <c r="Q33" s="131">
        <v>1.3899999999999999E-2</v>
      </c>
      <c r="T33" s="48"/>
      <c r="W33" s="876"/>
      <c r="X33" s="876"/>
      <c r="Y33" s="646"/>
      <c r="Z33" s="876"/>
    </row>
    <row r="34" spans="1:33" ht="21.95" customHeight="1" x14ac:dyDescent="0.25">
      <c r="A34" s="50"/>
      <c r="B34" s="51"/>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6"/>
      <c r="X34" s="876"/>
      <c r="Y34" s="646"/>
      <c r="Z34" s="876"/>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6"/>
      <c r="X35" s="876"/>
      <c r="Y35" s="646"/>
      <c r="Z35" s="876"/>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T36" s="48"/>
      <c r="W36" s="876"/>
      <c r="X36" s="876"/>
      <c r="Y36" s="646"/>
      <c r="Z36" s="876"/>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6"/>
      <c r="X37" s="876"/>
      <c r="Y37" s="646"/>
      <c r="Z37" s="876"/>
      <c r="AC37"/>
      <c r="AD37"/>
      <c r="AE37"/>
      <c r="AF37"/>
      <c r="AG37"/>
    </row>
    <row r="38" spans="1:33" ht="21.95" customHeight="1" x14ac:dyDescent="0.25">
      <c r="A38" s="50"/>
      <c r="B38" s="51"/>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6"/>
      <c r="X38" s="876"/>
      <c r="Y38" s="646"/>
      <c r="Z38" s="876"/>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6"/>
      <c r="X39" s="876"/>
      <c r="Y39" s="646"/>
      <c r="Z39" s="876"/>
    </row>
    <row r="40" spans="1:33" ht="21.95" customHeight="1" x14ac:dyDescent="0.25">
      <c r="A40" s="51"/>
      <c r="B40" s="149"/>
      <c r="C40" s="268"/>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6"/>
      <c r="X40" s="876"/>
      <c r="Y40" s="646"/>
      <c r="Z40" s="876"/>
      <c r="AC40"/>
      <c r="AD40"/>
      <c r="AE40"/>
      <c r="AF40"/>
      <c r="AG40"/>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6"/>
      <c r="X41" s="876"/>
      <c r="Y41" s="646"/>
      <c r="Z41" s="876"/>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V42" s="2"/>
      <c r="W42" s="2"/>
      <c r="X42" s="876"/>
      <c r="Y42" s="646"/>
      <c r="Z42" s="876"/>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6"/>
      <c r="X43" s="876"/>
      <c r="Y43" s="646"/>
      <c r="Z43" s="876"/>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6"/>
      <c r="X44" s="876"/>
      <c r="Y44" s="646"/>
      <c r="Z44" s="876"/>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6"/>
      <c r="X45" s="876"/>
      <c r="Y45" s="646"/>
      <c r="Z45" s="876"/>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6"/>
      <c r="X46" s="876"/>
      <c r="Y46" s="646"/>
      <c r="Z46" s="876"/>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6"/>
      <c r="X47" s="876"/>
      <c r="Y47" s="646"/>
      <c r="Z47" s="876"/>
    </row>
    <row r="48" spans="1:33" ht="21.95" customHeight="1" x14ac:dyDescent="0.25">
      <c r="A48" s="51"/>
      <c r="B48" s="149"/>
      <c r="C48" s="268"/>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6"/>
      <c r="X48" s="876"/>
      <c r="Y48" s="646"/>
      <c r="Z48" s="876"/>
      <c r="AC48"/>
      <c r="AD48"/>
      <c r="AE48" s="2"/>
      <c r="AF48"/>
      <c r="AG48"/>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6"/>
      <c r="X49" s="876"/>
      <c r="Y49" s="646"/>
      <c r="Z49" s="876"/>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6"/>
      <c r="X50" s="876"/>
      <c r="Y50" s="646"/>
      <c r="Z50" s="876"/>
    </row>
    <row r="51" spans="1:33" ht="21.95" customHeight="1" x14ac:dyDescent="0.25">
      <c r="A51" s="50"/>
      <c r="B51" s="50"/>
      <c r="C51" s="50"/>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6"/>
      <c r="X51" s="646"/>
      <c r="Y51" s="876"/>
      <c r="Z51" s="876"/>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6"/>
      <c r="X52" s="646"/>
      <c r="Y52" s="876"/>
      <c r="Z52" s="646"/>
    </row>
    <row r="53" spans="1:33" ht="21.95" customHeight="1" x14ac:dyDescent="0.25">
      <c r="A53" s="149"/>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6"/>
      <c r="X53" s="646"/>
      <c r="Y53" s="876"/>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6"/>
      <c r="X54" s="646"/>
      <c r="Y54" s="876"/>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6"/>
      <c r="X55" s="646"/>
      <c r="Y55" s="876"/>
      <c r="AC55"/>
      <c r="AD55"/>
      <c r="AE55"/>
      <c r="AF55"/>
      <c r="AG55"/>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6"/>
      <c r="X56" s="646"/>
      <c r="Y56" s="876"/>
      <c r="AC56"/>
      <c r="AD56"/>
      <c r="AE56"/>
      <c r="AF56"/>
      <c r="AG56"/>
    </row>
    <row r="57" spans="1:33" ht="21.95" customHeight="1" x14ac:dyDescent="0.25">
      <c r="A57" s="50"/>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6"/>
      <c r="X57" s="646"/>
      <c r="Y57" s="876"/>
    </row>
    <row r="58" spans="1:33" ht="21.95" customHeight="1" x14ac:dyDescent="0.25">
      <c r="A58" s="51"/>
      <c r="B58" s="51"/>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6"/>
      <c r="X58" s="646"/>
      <c r="Y58" s="876"/>
    </row>
    <row r="59" spans="1:33" ht="21.95" customHeight="1" x14ac:dyDescent="0.25">
      <c r="A59" s="51"/>
      <c r="B59" s="51"/>
      <c r="C59" s="51"/>
      <c r="D59" s="694"/>
      <c r="E59" s="22" t="s">
        <v>290</v>
      </c>
      <c r="F59" s="2">
        <v>219.7</v>
      </c>
      <c r="G59" s="2">
        <v>219.7</v>
      </c>
      <c r="H59">
        <v>0</v>
      </c>
      <c r="I59" s="2">
        <v>0</v>
      </c>
      <c r="J59" s="2">
        <v>0</v>
      </c>
      <c r="K59" s="2">
        <v>0</v>
      </c>
      <c r="L59" s="131">
        <v>0</v>
      </c>
      <c r="M59" s="2">
        <v>720.56000000000131</v>
      </c>
      <c r="N59">
        <v>0</v>
      </c>
      <c r="P59" s="131">
        <v>0</v>
      </c>
      <c r="Q59" s="131">
        <v>1.83E-2</v>
      </c>
      <c r="W59" s="876"/>
      <c r="X59" s="646"/>
      <c r="Y59" s="876"/>
    </row>
    <row r="60" spans="1:33" ht="21.95" customHeight="1" x14ac:dyDescent="0.25">
      <c r="A60" s="50"/>
      <c r="B60" s="51"/>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6"/>
      <c r="X60" s="646"/>
      <c r="Y60" s="876"/>
      <c r="Z60" s="876"/>
    </row>
    <row r="61" spans="1:33" ht="21.95" customHeight="1" x14ac:dyDescent="0.25">
      <c r="A61" s="50"/>
      <c r="B61" s="51"/>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V61" s="2"/>
      <c r="W61" s="876"/>
      <c r="X61" s="646"/>
      <c r="Y61" s="876"/>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6"/>
      <c r="X62" s="646"/>
      <c r="Y62" s="876"/>
    </row>
    <row r="63" spans="1:33" ht="21.95" customHeight="1" x14ac:dyDescent="0.25">
      <c r="A63" s="51"/>
      <c r="B63" s="51"/>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6"/>
      <c r="X63" s="646"/>
      <c r="Y63" s="876"/>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6"/>
      <c r="X64" s="646"/>
      <c r="Y64" s="876"/>
      <c r="Z64" s="646"/>
      <c r="AC64"/>
      <c r="AD64"/>
      <c r="AE64" s="2"/>
      <c r="AF64"/>
      <c r="AG64"/>
    </row>
    <row r="65" spans="1:33" ht="21.95" customHeight="1" x14ac:dyDescent="0.25">
      <c r="A65" s="50"/>
      <c r="B65" s="51"/>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6"/>
      <c r="X65" s="646"/>
      <c r="Y65" s="876"/>
      <c r="Z65" s="646"/>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6"/>
      <c r="X66" s="646"/>
      <c r="Y66" s="876"/>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6"/>
      <c r="X67" s="646"/>
      <c r="Y67" s="876"/>
      <c r="Z67" s="646"/>
    </row>
    <row r="68" spans="1:33" ht="21.95" customHeight="1" x14ac:dyDescent="0.25">
      <c r="A68" s="50"/>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6"/>
      <c r="X68" s="646"/>
      <c r="Y68" s="876"/>
    </row>
    <row r="69" spans="1:33" ht="21.95" customHeight="1" x14ac:dyDescent="0.25">
      <c r="A69" s="50"/>
      <c r="B69" s="51"/>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6"/>
      <c r="X69" s="646"/>
      <c r="Y69" s="876"/>
      <c r="Z69" s="646"/>
    </row>
    <row r="70" spans="1:33" ht="21.95" customHeight="1" x14ac:dyDescent="0.25">
      <c r="A70" s="50"/>
      <c r="B70" s="50"/>
      <c r="C70" s="50"/>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6"/>
      <c r="X70" s="646"/>
      <c r="Y70" s="876"/>
      <c r="Z70" s="646"/>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6"/>
      <c r="X71" s="646"/>
      <c r="Y71" s="876"/>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6"/>
      <c r="X72" s="646"/>
      <c r="Y72" s="876"/>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T73" s="48"/>
      <c r="W73" s="876"/>
      <c r="X73" s="646"/>
      <c r="Y73" s="876"/>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277"/>
      <c r="W74" s="876"/>
      <c r="X74" s="646"/>
      <c r="Y74" s="876"/>
      <c r="Z74" s="876"/>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W75" s="876"/>
      <c r="X75" s="646"/>
      <c r="Y75" s="876"/>
    </row>
    <row r="76" spans="1:33" ht="21.95" customHeight="1" x14ac:dyDescent="0.25">
      <c r="A76" s="51"/>
      <c r="B76" s="51"/>
      <c r="C76" s="51"/>
      <c r="D76"/>
      <c r="E76" s="22" t="s">
        <v>198</v>
      </c>
      <c r="F76" s="2">
        <v>20.86</v>
      </c>
      <c r="G76" s="2">
        <v>20.86</v>
      </c>
      <c r="H76">
        <v>0</v>
      </c>
      <c r="I76" s="2">
        <v>0</v>
      </c>
      <c r="J76" s="2">
        <v>0</v>
      </c>
      <c r="K76" s="2">
        <v>0</v>
      </c>
      <c r="L76" s="131">
        <v>0</v>
      </c>
      <c r="M76" s="2">
        <v>555.54</v>
      </c>
      <c r="N76">
        <v>0</v>
      </c>
      <c r="P76" s="131">
        <v>0</v>
      </c>
      <c r="Q76" s="131">
        <v>4.7999999999999996E-3</v>
      </c>
      <c r="W76" s="876"/>
      <c r="X76" s="646"/>
      <c r="Y76" s="876"/>
      <c r="Z76" s="876"/>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6"/>
      <c r="X77" s="646"/>
      <c r="Y77" s="876"/>
    </row>
    <row r="78" spans="1:33" ht="21.95" customHeight="1" x14ac:dyDescent="0.25">
      <c r="A78" s="51"/>
      <c r="B78" s="51"/>
      <c r="C78" s="51"/>
      <c r="D78"/>
      <c r="E78" s="22" t="s">
        <v>34</v>
      </c>
      <c r="F78" s="2">
        <v>49.6</v>
      </c>
      <c r="G78" s="2">
        <v>49.6</v>
      </c>
      <c r="H78">
        <v>0</v>
      </c>
      <c r="I78" s="2">
        <v>0</v>
      </c>
      <c r="J78" s="2">
        <v>0</v>
      </c>
      <c r="K78" s="2">
        <v>0</v>
      </c>
      <c r="L78" s="131">
        <v>0</v>
      </c>
      <c r="M78" s="2">
        <v>21137.586999999941</v>
      </c>
      <c r="N78">
        <v>0</v>
      </c>
      <c r="P78" s="131">
        <v>0</v>
      </c>
      <c r="Q78" s="131">
        <v>5.1000000000000004E-3</v>
      </c>
      <c r="T78" s="48"/>
      <c r="W78" s="876"/>
      <c r="X78" s="646"/>
      <c r="Y78" s="876"/>
      <c r="AC78"/>
      <c r="AD78"/>
      <c r="AE78"/>
      <c r="AF78"/>
      <c r="AG78"/>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W79" s="876"/>
      <c r="X79" s="646"/>
      <c r="Y79" s="876"/>
    </row>
    <row r="80" spans="1:33" ht="21.95" customHeight="1" x14ac:dyDescent="0.25">
      <c r="A80" s="50"/>
      <c r="B80" s="51"/>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6"/>
      <c r="X80" s="646"/>
      <c r="Y80" s="876"/>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6"/>
      <c r="X81" s="646"/>
      <c r="Y81" s="876"/>
      <c r="Z81" s="646"/>
    </row>
    <row r="82" spans="1:33" ht="21.95" customHeight="1" x14ac:dyDescent="0.25">
      <c r="A82" s="50"/>
      <c r="B82" s="51"/>
      <c r="C82" s="51"/>
      <c r="D82"/>
      <c r="E82" s="22" t="s">
        <v>260</v>
      </c>
      <c r="F82" s="2">
        <v>53.51</v>
      </c>
      <c r="G82" s="2">
        <v>53.51</v>
      </c>
      <c r="H82">
        <v>0</v>
      </c>
      <c r="I82" s="2">
        <v>0</v>
      </c>
      <c r="J82" s="2">
        <v>0</v>
      </c>
      <c r="K82" s="2">
        <v>0</v>
      </c>
      <c r="L82" s="131">
        <v>0</v>
      </c>
      <c r="M82" s="2">
        <v>427.92000000000007</v>
      </c>
      <c r="N82">
        <v>0</v>
      </c>
      <c r="P82" s="131">
        <v>0</v>
      </c>
      <c r="Q82" s="131">
        <v>9.2999999999999992E-3</v>
      </c>
      <c r="T82" s="48"/>
      <c r="W82" s="876"/>
      <c r="X82" s="646"/>
      <c r="Y82" s="876"/>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6"/>
      <c r="X83" s="646"/>
      <c r="Y83" s="876"/>
      <c r="Z83" s="646"/>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6"/>
      <c r="X84" s="876"/>
      <c r="Y84" s="646"/>
      <c r="AC84"/>
      <c r="AD84"/>
      <c r="AE84"/>
      <c r="AF84"/>
      <c r="AG84"/>
    </row>
    <row r="85" spans="1:33" ht="21.95" customHeight="1" x14ac:dyDescent="0.25">
      <c r="A85" s="51"/>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6"/>
      <c r="X85" s="646"/>
      <c r="Y85" s="876"/>
      <c r="Z85" s="646"/>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6"/>
      <c r="X86" s="646"/>
      <c r="Y86" s="876"/>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T87" s="48"/>
      <c r="W87" s="876"/>
      <c r="X87" s="646"/>
      <c r="Y87" s="876"/>
      <c r="Z87" s="646"/>
    </row>
    <row r="88" spans="1:33" ht="21.95" customHeight="1" x14ac:dyDescent="0.25">
      <c r="A88" s="57"/>
      <c r="B88" s="58"/>
      <c r="C88" s="57"/>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6"/>
      <c r="X88" s="646"/>
      <c r="Y88" s="876"/>
      <c r="Z88" s="646"/>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6"/>
      <c r="X89" s="646"/>
      <c r="Y89" s="876"/>
      <c r="Z89" s="876"/>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6"/>
      <c r="X90" s="646"/>
      <c r="Y90" s="876"/>
      <c r="Z90" s="876"/>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W91" s="876"/>
      <c r="X91" s="646"/>
      <c r="Y91" s="876"/>
    </row>
    <row r="92" spans="1:33" ht="21.95" customHeight="1" x14ac:dyDescent="0.25">
      <c r="A92" s="50"/>
      <c r="B92" s="50"/>
      <c r="C92" s="51"/>
      <c r="D92" s="694"/>
      <c r="E92" s="22" t="s">
        <v>47</v>
      </c>
      <c r="F92" s="2">
        <v>179.51</v>
      </c>
      <c r="G92" s="2">
        <v>179.51</v>
      </c>
      <c r="H92">
        <v>0</v>
      </c>
      <c r="I92" s="2">
        <v>0</v>
      </c>
      <c r="J92" s="2">
        <v>0</v>
      </c>
      <c r="K92" s="2">
        <v>0</v>
      </c>
      <c r="L92" s="131">
        <v>0</v>
      </c>
      <c r="M92" s="2">
        <v>-168.6200000000008</v>
      </c>
      <c r="N92">
        <v>0</v>
      </c>
      <c r="P92" s="131">
        <v>0</v>
      </c>
      <c r="Q92" s="131">
        <v>1.04E-2</v>
      </c>
      <c r="T92" s="48"/>
      <c r="W92" s="876"/>
      <c r="X92" s="646"/>
      <c r="Y92" s="876"/>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6"/>
      <c r="X93" s="646"/>
      <c r="Y93" s="876"/>
    </row>
    <row r="94" spans="1:33" ht="21.95" customHeight="1" x14ac:dyDescent="0.25">
      <c r="A94" s="50"/>
      <c r="B94" s="51"/>
      <c r="C94" s="51"/>
      <c r="D94"/>
      <c r="E94" s="22" t="s">
        <v>13</v>
      </c>
      <c r="F94" s="2">
        <v>88.21</v>
      </c>
      <c r="G94" s="2">
        <v>88.21</v>
      </c>
      <c r="H94">
        <v>0</v>
      </c>
      <c r="I94" s="2">
        <v>0</v>
      </c>
      <c r="J94" s="2">
        <v>0</v>
      </c>
      <c r="K94" s="2">
        <v>0</v>
      </c>
      <c r="L94" s="131">
        <v>0</v>
      </c>
      <c r="M94" s="2">
        <v>1461.5600000000013</v>
      </c>
      <c r="N94">
        <v>0</v>
      </c>
      <c r="P94" s="131">
        <v>0</v>
      </c>
      <c r="Q94" s="131">
        <v>6.7000000000000002E-3</v>
      </c>
      <c r="T94" s="48"/>
      <c r="W94" s="876"/>
      <c r="X94" s="646"/>
      <c r="Y94" s="876"/>
    </row>
    <row r="95" spans="1:33" ht="21.95" customHeight="1" x14ac:dyDescent="0.25">
      <c r="A95" s="50"/>
      <c r="B95" s="51"/>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6"/>
      <c r="X95" s="646"/>
      <c r="Y95" s="876"/>
      <c r="Z95" s="876"/>
      <c r="AC95"/>
      <c r="AD95"/>
      <c r="AE95"/>
      <c r="AF95"/>
      <c r="AG95"/>
    </row>
    <row r="96" spans="1:33" ht="21.95" customHeight="1" x14ac:dyDescent="0.25">
      <c r="A96" s="50"/>
      <c r="B96" s="51"/>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6"/>
      <c r="X96" s="646"/>
      <c r="Y96" s="876"/>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6"/>
      <c r="X97" s="646"/>
      <c r="Y97" s="876"/>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W98" s="876"/>
      <c r="X98" s="646"/>
      <c r="Y98" s="876"/>
      <c r="Z98" s="876"/>
    </row>
    <row r="99" spans="1:33" ht="21.95" customHeight="1" x14ac:dyDescent="0.25">
      <c r="A99" s="50"/>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6"/>
      <c r="X99" s="646"/>
      <c r="Y99" s="876"/>
    </row>
    <row r="100" spans="1:33" ht="21.95" customHeight="1" x14ac:dyDescent="0.25">
      <c r="A100" s="50"/>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6"/>
      <c r="X100" s="646"/>
      <c r="Y100" s="876"/>
      <c r="Z100" s="646"/>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6"/>
      <c r="X101" s="646"/>
      <c r="Y101" s="876"/>
      <c r="AC101"/>
      <c r="AD101"/>
      <c r="AE101"/>
      <c r="AF101"/>
      <c r="AG101"/>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646"/>
      <c r="Y102" s="87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646"/>
      <c r="Y103" s="876"/>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646"/>
      <c r="Y104" s="87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646"/>
      <c r="Y105" s="876"/>
      <c r="Z105" s="87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646"/>
      <c r="Y106" s="87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646"/>
      <c r="Y107" s="87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4"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6"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2"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5" location="WRK!A1" display="WRK"/>
    <hyperlink ref="E107" location="XLB!A1" display="XLB"/>
    <hyperlink ref="E7"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55"/>
  <sheetViews>
    <sheetView tabSelected="1" zoomScaleNormal="100" workbookViewId="0">
      <pane ySplit="1" topLeftCell="A1042" activePane="bottomLeft" state="frozen"/>
      <selection activeCell="M34" sqref="M34"/>
      <selection pane="bottomLeft" activeCell="R1057" sqref="R1057"/>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117201.13</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I1051-R1051</f>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I1052-R1052</f>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I1053-R1053</f>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I1054-R1054</f>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 si="581">(C1055-$C$2)/$C$2</f>
        <v>0.53972527158920103</v>
      </c>
      <c r="F1055" s="815">
        <v>9068.58</v>
      </c>
      <c r="G1055" s="791">
        <f t="shared" si="580"/>
        <v>-3.1747921503255265E-4</v>
      </c>
      <c r="H1055" s="796">
        <f t="shared" ref="H1055" si="582">(F1055-F$2)/F$2</f>
        <v>0.78105151521102978</v>
      </c>
      <c r="I1055" s="840">
        <v>317201.13</v>
      </c>
      <c r="J1055" s="799">
        <v>200000</v>
      </c>
      <c r="K1055" s="799">
        <f t="shared" ref="K1055" si="583">I1055-I1054-J1055+J1054</f>
        <v>-659.0800000000163</v>
      </c>
      <c r="L1055" s="791">
        <f t="shared" ref="L1055" si="584">K1055/I1054</f>
        <v>-2.073490104344977E-3</v>
      </c>
      <c r="M1055" s="816">
        <f t="shared" ref="M1055" si="585">I1055-J1055</f>
        <v>117201.13</v>
      </c>
      <c r="N1055" s="801">
        <f t="shared" ref="N1055" si="586">M1055/J1055</f>
        <v>0.58600565000000004</v>
      </c>
      <c r="O1055" s="785">
        <f t="shared" ref="O1055" si="587">N1055/(A1055/365.25)</f>
        <v>0.13344050103647134</v>
      </c>
      <c r="P1055" s="816" t="b">
        <f t="shared" ref="P1055" si="588">L1055&gt;D1055</f>
        <v>1</v>
      </c>
      <c r="Q1055" s="801">
        <f>COUNTIF(P$2:P1055, TRUE)/(COUNTIF(P$2:P1055,FALSE) + COUNTIF(P$2:P1055, TRUE))</f>
        <v>0.48576850094876661</v>
      </c>
      <c r="R1055" s="843">
        <v>170276.12</v>
      </c>
      <c r="S1055" s="845">
        <f>I1055-R1055</f>
        <v>146925.01</v>
      </c>
      <c r="V1055" s="801">
        <f>STDEV(D$2:D1055)*SQRT(252)</f>
        <v>0.14241444952592899</v>
      </c>
      <c r="W1055" s="801">
        <f>STDEV(L$2:L1055)*SQRT(252)</f>
        <v>0.23976353586924493</v>
      </c>
      <c r="X1055" s="800">
        <f t="shared" ref="X1055" si="589">E1055/(A1055/365.25)/V1055</f>
        <v>0.86298760625665349</v>
      </c>
      <c r="Y1055" s="800">
        <f t="shared" ref="Y1055" si="590">O1055/W1055</f>
        <v>0.55655043855060238</v>
      </c>
      <c r="Z1055" s="806">
        <f t="shared" ref="Z1055" si="591">-(E1055-N1055)</f>
        <v>4.6280378410799017E-2</v>
      </c>
    </row>
  </sheetData>
  <conditionalFormatting sqref="L1:L2 L105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55">
    <cfRule type="colorScale" priority="1002">
      <colorScale>
        <cfvo type="min"/>
        <cfvo type="num" val="0"/>
        <cfvo type="max"/>
        <color rgb="FFF8696B"/>
        <color rgb="FFFFEB84"/>
        <color rgb="FF63BE7B"/>
      </colorScale>
    </cfRule>
  </conditionalFormatting>
  <conditionalFormatting sqref="G3:G1055">
    <cfRule type="colorScale" priority="1004">
      <colorScale>
        <cfvo type="min"/>
        <cfvo type="num" val="0"/>
        <cfvo type="max"/>
        <color rgb="FFF8696B"/>
        <color rgb="FFFFEB84"/>
        <color rgb="FF63BE7B"/>
      </colorScale>
    </cfRule>
  </conditionalFormatting>
  <conditionalFormatting sqref="L3:L105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topLeftCell="D1" workbookViewId="0">
      <pane ySplit="1" topLeftCell="A258" activePane="bottomLeft" state="frozen"/>
      <selection activeCell="M34" sqref="M34"/>
      <selection pane="bottomLeft" activeCell="W280" sqref="W280"/>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4">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4"/>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4">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4"/>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4">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4"/>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146811.44800000169</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117201.12800000164</v>
      </c>
      <c r="Q271" s="278"/>
      <c r="R271" s="356"/>
      <c r="S271" s="374"/>
      <c r="T271" s="335">
        <v>17.93</v>
      </c>
      <c r="U271" s="24" t="s">
        <v>1348</v>
      </c>
    </row>
    <row r="272" spans="1:21" ht="18" customHeight="1" x14ac:dyDescent="0.25">
      <c r="M272" s="25" t="s">
        <v>141</v>
      </c>
      <c r="N272" s="137">
        <f>Balance!AA2</f>
        <v>117201.13</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-1.9999983633169904E-3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33" priority="7">
      <formula>#REF!&gt;0</formula>
    </cfRule>
    <cfRule type="expression" dxfId="423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5" t="s">
        <v>78</v>
      </c>
      <c r="P42" s="885"/>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31" priority="35">
      <formula>N19&gt;0</formula>
    </cfRule>
    <cfRule type="expression" dxfId="423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29" priority="21">
      <formula>F25&gt;0</formula>
    </cfRule>
    <cfRule type="expression" dxfId="4228" priority="22">
      <formula>F25&lt;0</formula>
    </cfRule>
  </conditionalFormatting>
  <conditionalFormatting sqref="H25:H47">
    <cfRule type="expression" dxfId="4227" priority="19">
      <formula>H25&gt;0</formula>
    </cfRule>
    <cfRule type="expression" dxfId="4226" priority="20">
      <formula>H25&lt;0</formula>
    </cfRule>
  </conditionalFormatting>
  <conditionalFormatting sqref="I25:I27">
    <cfRule type="expression" dxfId="4225" priority="15">
      <formula>I25&gt;0</formula>
    </cfRule>
    <cfRule type="expression" dxfId="4224" priority="16">
      <formula>I25&lt;0</formula>
    </cfRule>
  </conditionalFormatting>
  <conditionalFormatting sqref="Q7">
    <cfRule type="expression" dxfId="4223" priority="5">
      <formula>Q7&gt;0</formula>
    </cfRule>
    <cfRule type="expression" dxfId="4222" priority="6">
      <formula>Q7&lt;0</formula>
    </cfRule>
  </conditionalFormatting>
  <conditionalFormatting sqref="Q8">
    <cfRule type="expression" dxfId="4221" priority="3">
      <formula>Q8&gt;0</formula>
    </cfRule>
    <cfRule type="expression" dxfId="422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19" priority="31">
      <formula>F7&gt;0</formula>
    </cfRule>
    <cfRule type="expression" dxfId="4218" priority="32">
      <formula>F7&lt;0</formula>
    </cfRule>
  </conditionalFormatting>
  <conditionalFormatting sqref="Q8">
    <cfRule type="expression" dxfId="4217" priority="29">
      <formula>Q8&gt;0</formula>
    </cfRule>
    <cfRule type="expression" dxfId="4216" priority="30">
      <formula>Q8&lt;0</formula>
    </cfRule>
  </conditionalFormatting>
  <conditionalFormatting sqref="Q10">
    <cfRule type="expression" dxfId="4215" priority="23">
      <formula>Q10&gt;0</formula>
    </cfRule>
    <cfRule type="expression" dxfId="4214" priority="24">
      <formula>Q10&lt;0</formula>
    </cfRule>
  </conditionalFormatting>
  <conditionalFormatting sqref="J25:J38">
    <cfRule type="expression" dxfId="4213" priority="21">
      <formula>J25&gt;0</formula>
    </cfRule>
    <cfRule type="expression" dxfId="4212" priority="22">
      <formula>J25&lt;0</formula>
    </cfRule>
  </conditionalFormatting>
  <conditionalFormatting sqref="L25:L38">
    <cfRule type="expression" dxfId="4211" priority="17">
      <formula>L25&gt;0</formula>
    </cfRule>
    <cfRule type="expression" dxfId="4210" priority="18">
      <formula>L25&lt;0</formula>
    </cfRule>
  </conditionalFormatting>
  <conditionalFormatting sqref="F93:F114">
    <cfRule type="expression" dxfId="4209" priority="15">
      <formula>F93&gt;0</formula>
    </cfRule>
    <cfRule type="expression" dxfId="4208" priority="16">
      <formula>F93&lt;0</formula>
    </cfRule>
  </conditionalFormatting>
  <conditionalFormatting sqref="H93:H114">
    <cfRule type="expression" dxfId="4207" priority="13">
      <formula>H93&gt;0</formula>
    </cfRule>
    <cfRule type="expression" dxfId="4206" priority="14">
      <formula>H93&lt;0</formula>
    </cfRule>
  </conditionalFormatting>
  <conditionalFormatting sqref="J93:J106">
    <cfRule type="expression" dxfId="4205" priority="11">
      <formula>J93&gt;0</formula>
    </cfRule>
    <cfRule type="expression" dxfId="4204" priority="12">
      <formula>J93&lt;0</formula>
    </cfRule>
  </conditionalFormatting>
  <conditionalFormatting sqref="K93:K106">
    <cfRule type="expression" dxfId="4203" priority="9">
      <formula>K93&gt;0</formula>
    </cfRule>
    <cfRule type="expression" dxfId="4202" priority="10">
      <formula>K93&lt;0</formula>
    </cfRule>
  </conditionalFormatting>
  <conditionalFormatting sqref="L93:L106">
    <cfRule type="expression" dxfId="4201" priority="7">
      <formula>L93&gt;0</formula>
    </cfRule>
    <cfRule type="expression" dxfId="4200" priority="8">
      <formula>L93&lt;0</formula>
    </cfRule>
  </conditionalFormatting>
  <conditionalFormatting sqref="F25:F32">
    <cfRule type="expression" dxfId="4199" priority="5">
      <formula>F25&gt;0</formula>
    </cfRule>
    <cfRule type="expression" dxfId="4198" priority="6">
      <formula>F25&lt;0</formula>
    </cfRule>
  </conditionalFormatting>
  <conditionalFormatting sqref="H25:H32">
    <cfRule type="expression" dxfId="4197" priority="3">
      <formula>H25&gt;0</formula>
    </cfRule>
    <cfRule type="expression" dxfId="4196" priority="4">
      <formula>H25&lt;0</formula>
    </cfRule>
  </conditionalFormatting>
  <conditionalFormatting sqref="H60:H63 F60:F63">
    <cfRule type="expression" dxfId="4195" priority="1">
      <formula>F60&gt;0</formula>
    </cfRule>
    <cfRule type="expression" dxfId="419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93" priority="64">
      <formula>N23&gt;0</formula>
    </cfRule>
    <cfRule type="expression" dxfId="419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91" priority="58">
      <formula>F79&gt;0</formula>
    </cfRule>
    <cfRule type="expression" dxfId="4190" priority="59">
      <formula>F79&lt;0</formula>
    </cfRule>
  </conditionalFormatting>
  <conditionalFormatting sqref="H79:H97 H101:H118">
    <cfRule type="expression" dxfId="4189" priority="56">
      <formula>H79&gt;0</formula>
    </cfRule>
    <cfRule type="expression" dxfId="4188" priority="57">
      <formula>H79&lt;0</formula>
    </cfRule>
  </conditionalFormatting>
  <conditionalFormatting sqref="I75:I97 I100:I118">
    <cfRule type="expression" dxfId="4187" priority="54">
      <formula>I75&gt;0</formula>
    </cfRule>
    <cfRule type="expression" dxfId="4186" priority="55">
      <formula>I75&lt;0</formula>
    </cfRule>
  </conditionalFormatting>
  <conditionalFormatting sqref="Q7">
    <cfRule type="expression" dxfId="4185" priority="52">
      <formula>Q7&gt;0</formula>
    </cfRule>
    <cfRule type="expression" dxfId="4184" priority="53">
      <formula>Q7&lt;0</formula>
    </cfRule>
  </conditionalFormatting>
  <conditionalFormatting sqref="Q8">
    <cfRule type="expression" dxfId="4183" priority="50">
      <formula>Q8&gt;0</formula>
    </cfRule>
    <cfRule type="expression" dxfId="4182" priority="51">
      <formula>Q8&lt;0</formula>
    </cfRule>
  </conditionalFormatting>
  <conditionalFormatting sqref="F75:F78">
    <cfRule type="expression" dxfId="4181" priority="48">
      <formula>F75&gt;0</formula>
    </cfRule>
    <cfRule type="expression" dxfId="4180" priority="49">
      <formula>F75&lt;0</formula>
    </cfRule>
  </conditionalFormatting>
  <conditionalFormatting sqref="H75:H78">
    <cfRule type="expression" dxfId="4179" priority="46">
      <formula>H75&gt;0</formula>
    </cfRule>
    <cfRule type="expression" dxfId="4178" priority="47">
      <formula>H75&lt;0</formula>
    </cfRule>
  </conditionalFormatting>
  <conditionalFormatting sqref="F100:F114">
    <cfRule type="expression" dxfId="4177" priority="40">
      <formula>F100&gt;0</formula>
    </cfRule>
    <cfRule type="expression" dxfId="4176" priority="41">
      <formula>F100&lt;0</formula>
    </cfRule>
  </conditionalFormatting>
  <conditionalFormatting sqref="H100:H114">
    <cfRule type="expression" dxfId="4175" priority="38">
      <formula>H100&gt;0</formula>
    </cfRule>
    <cfRule type="expression" dxfId="4174" priority="39">
      <formula>H100&lt;0</formula>
    </cfRule>
  </conditionalFormatting>
  <conditionalFormatting sqref="F29:F67">
    <cfRule type="expression" dxfId="4173" priority="36">
      <formula>F29&gt;0</formula>
    </cfRule>
    <cfRule type="expression" dxfId="4172" priority="37">
      <formula>F29&lt;0</formula>
    </cfRule>
  </conditionalFormatting>
  <conditionalFormatting sqref="H29:H63">
    <cfRule type="expression" dxfId="4171" priority="34">
      <formula>H29&gt;0</formula>
    </cfRule>
    <cfRule type="expression" dxfId="4170" priority="35">
      <formula>H29&lt;0</formula>
    </cfRule>
  </conditionalFormatting>
  <conditionalFormatting sqref="J38:J68">
    <cfRule type="expression" dxfId="4169" priority="32">
      <formula>J38&gt;0</formula>
    </cfRule>
    <cfRule type="expression" dxfId="4168" priority="33">
      <formula>J38&lt;0</formula>
    </cfRule>
  </conditionalFormatting>
  <conditionalFormatting sqref="J43">
    <cfRule type="expression" dxfId="4167" priority="30">
      <formula>J43&gt;0</formula>
    </cfRule>
    <cfRule type="expression" dxfId="4166" priority="31">
      <formula>J43&lt;0</formula>
    </cfRule>
  </conditionalFormatting>
  <conditionalFormatting sqref="Q9">
    <cfRule type="expression" dxfId="4165" priority="24">
      <formula>Q9&gt;0</formula>
    </cfRule>
    <cfRule type="expression" dxfId="4164" priority="25">
      <formula>Q9&lt;0</formula>
    </cfRule>
  </conditionalFormatting>
  <conditionalFormatting sqref="R4">
    <cfRule type="expression" dxfId="4163" priority="26">
      <formula>R4&gt;0</formula>
    </cfRule>
    <cfRule type="expression" dxfId="416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61" priority="21">
      <formula>F120&gt;0</formula>
    </cfRule>
    <cfRule type="expression" dxfId="4160" priority="22">
      <formula>F120&lt;0</formula>
    </cfRule>
  </conditionalFormatting>
  <conditionalFormatting sqref="H120:H160">
    <cfRule type="expression" dxfId="4159" priority="19">
      <formula>H120&gt;0</formula>
    </cfRule>
    <cfRule type="expression" dxfId="4158" priority="20">
      <formula>H120&lt;0</formula>
    </cfRule>
  </conditionalFormatting>
  <conditionalFormatting sqref="J129:J160">
    <cfRule type="expression" dxfId="4157" priority="17">
      <formula>J129&gt;0</formula>
    </cfRule>
    <cfRule type="expression" dxfId="4156" priority="18">
      <formula>J129&lt;0</formula>
    </cfRule>
  </conditionalFormatting>
  <conditionalFormatting sqref="J134">
    <cfRule type="expression" dxfId="4155" priority="15">
      <formula>J134&gt;0</formula>
    </cfRule>
    <cfRule type="expression" dxfId="4154" priority="16">
      <formula>J134&lt;0</formula>
    </cfRule>
  </conditionalFormatting>
  <conditionalFormatting sqref="J31:J40">
    <cfRule type="expression" dxfId="4153" priority="13">
      <formula>J31&gt;0</formula>
    </cfRule>
    <cfRule type="expression" dxfId="4152" priority="14">
      <formula>J31&lt;0</formula>
    </cfRule>
  </conditionalFormatting>
  <conditionalFormatting sqref="J36:J37">
    <cfRule type="expression" dxfId="4151" priority="11">
      <formula>J36&gt;0</formula>
    </cfRule>
    <cfRule type="expression" dxfId="4150" priority="12">
      <formula>J36&lt;0</formula>
    </cfRule>
  </conditionalFormatting>
  <conditionalFormatting sqref="Q10">
    <cfRule type="expression" dxfId="4149" priority="9">
      <formula>Q10&gt;0</formula>
    </cfRule>
    <cfRule type="expression" dxfId="4148" priority="10">
      <formula>Q10&lt;0</formula>
    </cfRule>
  </conditionalFormatting>
  <conditionalFormatting sqref="K38:K55 K57:K68">
    <cfRule type="expression" dxfId="4147" priority="7">
      <formula>K38&gt;0</formula>
    </cfRule>
    <cfRule type="expression" dxfId="4146" priority="8">
      <formula>K38&lt;0</formula>
    </cfRule>
  </conditionalFormatting>
  <conditionalFormatting sqref="K43">
    <cfRule type="expression" dxfId="4145" priority="5">
      <formula>K43&gt;0</formula>
    </cfRule>
    <cfRule type="expression" dxfId="4144" priority="6">
      <formula>K43&lt;0</formula>
    </cfRule>
  </conditionalFormatting>
  <conditionalFormatting sqref="K31:K40">
    <cfRule type="expression" dxfId="4143" priority="3">
      <formula>K31&gt;0</formula>
    </cfRule>
    <cfRule type="expression" dxfId="4142" priority="4">
      <formula>K31&lt;0</formula>
    </cfRule>
  </conditionalFormatting>
  <conditionalFormatting sqref="K36:K37">
    <cfRule type="expression" dxfId="4141" priority="1">
      <formula>K36&gt;0</formula>
    </cfRule>
    <cfRule type="expression" dxfId="414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14" activePane="bottomLeft" state="frozen"/>
      <selection activeCell="M34" sqref="M34"/>
      <selection pane="bottomLeft" activeCell="U29" sqref="U29"/>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180.35</v>
      </c>
      <c r="R4" s="416">
        <v>0.14199999999999999</v>
      </c>
      <c r="T4" s="1">
        <v>43678</v>
      </c>
      <c r="U4" t="s">
        <v>1357</v>
      </c>
    </row>
    <row r="5" spans="1:21" x14ac:dyDescent="0.25">
      <c r="B5" s="395">
        <v>43821</v>
      </c>
      <c r="C5" s="7">
        <v>40</v>
      </c>
      <c r="D5" s="43">
        <v>163.68</v>
      </c>
      <c r="E5" s="43">
        <v>0</v>
      </c>
      <c r="F5" s="43">
        <f>C5*D5+E5</f>
        <v>6547.2000000000007</v>
      </c>
      <c r="G5" s="69"/>
      <c r="H5" s="158"/>
      <c r="I5" s="3"/>
      <c r="J5" s="3"/>
      <c r="K5" s="3"/>
      <c r="L5" s="4"/>
      <c r="M5" s="4"/>
      <c r="O5" s="11" t="s">
        <v>67</v>
      </c>
      <c r="Q5" s="3">
        <f>Q4*Q2</f>
        <v>7214</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-1477.4500000000007</v>
      </c>
      <c r="R7" s="29">
        <v>43851</v>
      </c>
    </row>
    <row r="8" spans="1:21" x14ac:dyDescent="0.25">
      <c r="B8" s="69"/>
      <c r="C8" s="4"/>
      <c r="D8" s="3"/>
      <c r="E8" s="3"/>
      <c r="F8" s="3"/>
      <c r="G8" s="69"/>
      <c r="H8" s="158"/>
      <c r="I8" s="3"/>
      <c r="J8" s="3"/>
      <c r="K8" s="3"/>
      <c r="L8" s="4"/>
      <c r="M8" s="4"/>
      <c r="O8" s="11" t="s">
        <v>177</v>
      </c>
      <c r="P8" s="33"/>
      <c r="Q8" s="2">
        <f>K18+M18-F18+Q2*Q4</f>
        <v>-1477.4500000000007</v>
      </c>
      <c r="T8" s="1"/>
      <c r="U8" s="727"/>
    </row>
    <row r="9" spans="1:21" x14ac:dyDescent="0.25">
      <c r="B9" s="69"/>
      <c r="C9" s="4"/>
      <c r="D9" s="3"/>
      <c r="E9" s="3"/>
      <c r="F9" s="3"/>
      <c r="G9" s="4"/>
      <c r="H9" s="158"/>
      <c r="I9" s="3"/>
      <c r="J9" s="3"/>
      <c r="K9" s="3"/>
      <c r="L9" s="4"/>
      <c r="M9" s="4"/>
      <c r="O9" s="11" t="s">
        <v>202</v>
      </c>
      <c r="Q9" s="131">
        <f>IF(Q2=0, 0, Q8/Q6)</f>
        <v>-0.16998889713454032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198.38500000000002</v>
      </c>
    </row>
    <row r="20" spans="1:20" x14ac:dyDescent="0.25">
      <c r="O20" s="78">
        <v>1.0900000000000001</v>
      </c>
      <c r="P20" s="78">
        <f t="shared" ref="P20:P39" si="0">O20*$Q$4</f>
        <v>196.58150000000001</v>
      </c>
    </row>
    <row r="21" spans="1:20" x14ac:dyDescent="0.25">
      <c r="O21" s="78">
        <v>1.08</v>
      </c>
      <c r="P21" s="78">
        <f t="shared" si="0"/>
        <v>194.77800000000002</v>
      </c>
      <c r="T21" s="1"/>
    </row>
    <row r="22" spans="1:20" x14ac:dyDescent="0.25">
      <c r="O22" s="78">
        <v>1.07</v>
      </c>
      <c r="P22" s="78">
        <f t="shared" si="0"/>
        <v>192.97450000000001</v>
      </c>
    </row>
    <row r="23" spans="1:20" x14ac:dyDescent="0.25">
      <c r="O23" s="78">
        <v>1.06</v>
      </c>
      <c r="P23" s="78">
        <f t="shared" si="0"/>
        <v>191.17099999999999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189.36750000000001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187.56399999999999</v>
      </c>
    </row>
    <row r="26" spans="1:20" x14ac:dyDescent="0.25">
      <c r="B26" s="161">
        <v>43626</v>
      </c>
      <c r="C26" s="10">
        <v>0</v>
      </c>
      <c r="D26" s="39">
        <v>252.2</v>
      </c>
      <c r="E26" s="39">
        <v>275.81</v>
      </c>
      <c r="F26" s="39"/>
      <c r="G26" s="39"/>
      <c r="H26" s="175"/>
      <c r="I26" s="39"/>
      <c r="J26" s="39">
        <v>476.09</v>
      </c>
      <c r="K26" s="39"/>
      <c r="L26" s="39"/>
      <c r="O26" s="78">
        <v>1.03</v>
      </c>
      <c r="P26" s="78">
        <f t="shared" si="0"/>
        <v>185.76050000000001</v>
      </c>
      <c r="T26" s="153"/>
    </row>
    <row r="27" spans="1:20" x14ac:dyDescent="0.25">
      <c r="B27" s="161">
        <v>43627</v>
      </c>
      <c r="C27" s="10">
        <v>20</v>
      </c>
      <c r="D27" s="39">
        <v>238.2055</v>
      </c>
      <c r="E27" s="39">
        <v>262.02999999999997</v>
      </c>
      <c r="F27" s="39">
        <f t="shared" ref="F27:F37" si="1">C27*(E27-D27)</f>
        <v>476.48999999999944</v>
      </c>
      <c r="G27" s="39">
        <f t="shared" ref="G27:G37" si="2">D27*C27</f>
        <v>4764.1099999999997</v>
      </c>
      <c r="H27" s="175"/>
      <c r="I27" s="39"/>
      <c r="J27" s="39">
        <f t="shared" ref="J27:J37" si="3">F27</f>
        <v>476.48999999999944</v>
      </c>
      <c r="K27" s="39"/>
      <c r="L27" s="39"/>
      <c r="O27" s="78">
        <v>1.02</v>
      </c>
      <c r="P27" s="78">
        <f t="shared" si="0"/>
        <v>183.95699999999999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182.15350000000001</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180.35</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178.54649999999998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176.74299999999999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174.93949999999998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173.136</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171.33249999999998</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169.529</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167.72550000000001</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165.922</v>
      </c>
    </row>
    <row r="38" spans="2:17" x14ac:dyDescent="0.25">
      <c r="B38" s="161"/>
      <c r="C38" s="10"/>
      <c r="D38" s="39"/>
      <c r="E38" s="39"/>
      <c r="F38" s="39"/>
      <c r="G38" s="39"/>
      <c r="H38" s="175"/>
      <c r="I38" s="39"/>
      <c r="J38" s="39"/>
      <c r="K38" s="39"/>
      <c r="L38" s="39"/>
      <c r="O38" s="78">
        <v>0.91</v>
      </c>
      <c r="P38" s="78">
        <f t="shared" si="0"/>
        <v>164.11850000000001</v>
      </c>
    </row>
    <row r="39" spans="2:17" x14ac:dyDescent="0.25">
      <c r="B39" s="161"/>
      <c r="C39" s="10"/>
      <c r="D39" s="39"/>
      <c r="E39" s="39"/>
      <c r="F39" s="39"/>
      <c r="G39" s="39"/>
      <c r="H39" s="175"/>
      <c r="I39" s="39"/>
      <c r="J39" s="39"/>
      <c r="K39" s="39"/>
      <c r="L39" s="39"/>
      <c r="O39" s="78">
        <v>0.9</v>
      </c>
      <c r="P39" s="78">
        <f t="shared" si="0"/>
        <v>162.315</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39" priority="35">
      <formula>Q7&gt;0</formula>
    </cfRule>
    <cfRule type="expression" dxfId="4138" priority="36">
      <formula>Q7&lt;0</formula>
    </cfRule>
  </conditionalFormatting>
  <conditionalFormatting sqref="Q8">
    <cfRule type="expression" dxfId="4137" priority="33">
      <formula>Q8&gt;0</formula>
    </cfRule>
    <cfRule type="expression" dxfId="4136" priority="34">
      <formula>Q8&lt;0</formula>
    </cfRule>
  </conditionalFormatting>
  <conditionalFormatting sqref="F34:F54 F58:F63">
    <cfRule type="expression" dxfId="4135" priority="31">
      <formula>F34&gt;0</formula>
    </cfRule>
    <cfRule type="expression" dxfId="4134" priority="32">
      <formula>F34&lt;0</formula>
    </cfRule>
  </conditionalFormatting>
  <conditionalFormatting sqref="H34:H54 H58:H63">
    <cfRule type="expression" dxfId="4133" priority="29">
      <formula>H34&gt;0</formula>
    </cfRule>
    <cfRule type="expression" dxfId="4132" priority="30">
      <formula>H34&lt;0</formula>
    </cfRule>
  </conditionalFormatting>
  <conditionalFormatting sqref="Q10">
    <cfRule type="expression" dxfId="4131" priority="27">
      <formula>Q10&gt;0</formula>
    </cfRule>
    <cfRule type="expression" dxfId="4130" priority="28">
      <formula>Q10&lt;0</formula>
    </cfRule>
  </conditionalFormatting>
  <conditionalFormatting sqref="J25:J38">
    <cfRule type="expression" dxfId="4129" priority="25">
      <formula>J25&gt;0</formula>
    </cfRule>
    <cfRule type="expression" dxfId="4128" priority="26">
      <formula>J25&lt;0</formula>
    </cfRule>
  </conditionalFormatting>
  <conditionalFormatting sqref="K25:K35 K37:K38">
    <cfRule type="expression" dxfId="4127" priority="23">
      <formula>K25&gt;0</formula>
    </cfRule>
    <cfRule type="expression" dxfId="4126" priority="24">
      <formula>K25&lt;0</formula>
    </cfRule>
  </conditionalFormatting>
  <conditionalFormatting sqref="F89:F110">
    <cfRule type="expression" dxfId="4125" priority="21">
      <formula>F89&gt;0</formula>
    </cfRule>
    <cfRule type="expression" dxfId="4124" priority="22">
      <formula>F89&lt;0</formula>
    </cfRule>
  </conditionalFormatting>
  <conditionalFormatting sqref="H89:H110">
    <cfRule type="expression" dxfId="4123" priority="19">
      <formula>H89&gt;0</formula>
    </cfRule>
    <cfRule type="expression" dxfId="4122" priority="20">
      <formula>H89&lt;0</formula>
    </cfRule>
  </conditionalFormatting>
  <conditionalFormatting sqref="J89:J102">
    <cfRule type="expression" dxfId="4121" priority="17">
      <formula>J89&gt;0</formula>
    </cfRule>
    <cfRule type="expression" dxfId="4120" priority="18">
      <formula>J89&lt;0</formula>
    </cfRule>
  </conditionalFormatting>
  <conditionalFormatting sqref="K89:K102">
    <cfRule type="expression" dxfId="4119" priority="15">
      <formula>K89&gt;0</formula>
    </cfRule>
    <cfRule type="expression" dxfId="4118" priority="16">
      <formula>K89&lt;0</formula>
    </cfRule>
  </conditionalFormatting>
  <conditionalFormatting sqref="L89:L102">
    <cfRule type="expression" dxfId="4117" priority="13">
      <formula>L89&gt;0</formula>
    </cfRule>
    <cfRule type="expression" dxfId="4116" priority="14">
      <formula>L89&lt;0</formula>
    </cfRule>
  </conditionalFormatting>
  <conditionalFormatting sqref="F25:F26 F30:F33">
    <cfRule type="expression" dxfId="4115" priority="11">
      <formula>F25&gt;0</formula>
    </cfRule>
    <cfRule type="expression" dxfId="4114" priority="12">
      <formula>F25&lt;0</formula>
    </cfRule>
  </conditionalFormatting>
  <conditionalFormatting sqref="H25:H33">
    <cfRule type="expression" dxfId="4113" priority="9">
      <formula>H25&gt;0</formula>
    </cfRule>
    <cfRule type="expression" dxfId="4112" priority="10">
      <formula>H25&lt;0</formula>
    </cfRule>
  </conditionalFormatting>
  <conditionalFormatting sqref="J54">
    <cfRule type="expression" dxfId="4111" priority="7">
      <formula>J54&gt;0</formula>
    </cfRule>
    <cfRule type="expression" dxfId="4110" priority="8">
      <formula>J54&lt;0</formula>
    </cfRule>
  </conditionalFormatting>
  <conditionalFormatting sqref="F55:F57">
    <cfRule type="expression" dxfId="4109" priority="5">
      <formula>F55&gt;0</formula>
    </cfRule>
    <cfRule type="expression" dxfId="4108" priority="6">
      <formula>F55&lt;0</formula>
    </cfRule>
  </conditionalFormatting>
  <conditionalFormatting sqref="H55:H57">
    <cfRule type="expression" dxfId="4107" priority="3">
      <formula>H55&gt;0</formula>
    </cfRule>
    <cfRule type="expression" dxfId="4106" priority="4">
      <formula>H55&lt;0</formula>
    </cfRule>
  </conditionalFormatting>
  <conditionalFormatting sqref="F27:F29">
    <cfRule type="expression" dxfId="4105" priority="1">
      <formula>F27&gt;0</formula>
    </cfRule>
    <cfRule type="expression" dxfId="410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5" t="s">
        <v>78</v>
      </c>
      <c r="P40" s="885"/>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03" priority="9">
      <formula>F36&gt;0</formula>
    </cfRule>
    <cfRule type="expression" dxfId="4102" priority="10">
      <formula>F36&lt;0</formula>
    </cfRule>
  </conditionalFormatting>
  <conditionalFormatting sqref="F25:F35">
    <cfRule type="expression" dxfId="4101" priority="7">
      <formula>F25&gt;0</formula>
    </cfRule>
    <cfRule type="expression" dxfId="4100" priority="8">
      <formula>F25&lt;0</formula>
    </cfRule>
  </conditionalFormatting>
  <conditionalFormatting sqref="H25:H35">
    <cfRule type="expression" dxfId="4099" priority="5">
      <formula>H25&gt;0</formula>
    </cfRule>
    <cfRule type="expression" dxfId="4098" priority="6">
      <formula>H25&lt;0</formula>
    </cfRule>
  </conditionalFormatting>
  <conditionalFormatting sqref="Q7">
    <cfRule type="expression" dxfId="4097" priority="3">
      <formula>Q7&gt;0</formula>
    </cfRule>
    <cfRule type="expression" dxfId="4096" priority="4">
      <formula>Q7&lt;0</formula>
    </cfRule>
  </conditionalFormatting>
  <conditionalFormatting sqref="Q8">
    <cfRule type="expression" dxfId="4095" priority="1">
      <formula>Q8&gt;0</formula>
    </cfRule>
    <cfRule type="expression" dxfId="409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5" t="s">
        <v>78</v>
      </c>
      <c r="P40" s="885"/>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93" priority="37">
      <formula>F25&gt;0</formula>
    </cfRule>
    <cfRule type="expression" dxfId="4092" priority="38">
      <formula>F25&lt;0</formula>
    </cfRule>
  </conditionalFormatting>
  <conditionalFormatting sqref="Q7">
    <cfRule type="expression" dxfId="4091" priority="35">
      <formula>Q7&gt;0</formula>
    </cfRule>
    <cfRule type="expression" dxfId="4090" priority="36">
      <formula>Q7&lt;0</formula>
    </cfRule>
  </conditionalFormatting>
  <conditionalFormatting sqref="Q8">
    <cfRule type="expression" dxfId="4089" priority="33">
      <formula>Q8&gt;0</formula>
    </cfRule>
    <cfRule type="expression" dxfId="4088" priority="34">
      <formula>Q8&lt;0</formula>
    </cfRule>
  </conditionalFormatting>
  <conditionalFormatting sqref="F44:F46">
    <cfRule type="expression" dxfId="4087" priority="31">
      <formula>F44&gt;0</formula>
    </cfRule>
    <cfRule type="expression" dxfId="4086" priority="32">
      <formula>F44&lt;0</formula>
    </cfRule>
  </conditionalFormatting>
  <conditionalFormatting sqref="H44:H46">
    <cfRule type="expression" dxfId="4085" priority="29">
      <formula>H44&gt;0</formula>
    </cfRule>
    <cfRule type="expression" dxfId="4084" priority="30">
      <formula>H44&lt;0</formula>
    </cfRule>
  </conditionalFormatting>
  <conditionalFormatting sqref="F89:F110">
    <cfRule type="expression" dxfId="4083" priority="27">
      <formula>F89&gt;0</formula>
    </cfRule>
    <cfRule type="expression" dxfId="4082" priority="28">
      <formula>F89&lt;0</formula>
    </cfRule>
  </conditionalFormatting>
  <conditionalFormatting sqref="H89:H110">
    <cfRule type="expression" dxfId="4081" priority="25">
      <formula>H89&gt;0</formula>
    </cfRule>
    <cfRule type="expression" dxfId="4080" priority="26">
      <formula>H89&lt;0</formula>
    </cfRule>
  </conditionalFormatting>
  <conditionalFormatting sqref="Q10">
    <cfRule type="expression" dxfId="4079" priority="23">
      <formula>Q10&gt;0</formula>
    </cfRule>
    <cfRule type="expression" dxfId="4078" priority="24">
      <formula>Q10&lt;0</formula>
    </cfRule>
  </conditionalFormatting>
  <conditionalFormatting sqref="J25:J38">
    <cfRule type="expression" dxfId="4077" priority="21">
      <formula>J25&gt;0</formula>
    </cfRule>
    <cfRule type="expression" dxfId="4076" priority="22">
      <formula>J25&lt;0</formula>
    </cfRule>
  </conditionalFormatting>
  <conditionalFormatting sqref="K25:K38">
    <cfRule type="expression" dxfId="4075" priority="19">
      <formula>K25&gt;0</formula>
    </cfRule>
    <cfRule type="expression" dxfId="4074" priority="20">
      <formula>K25&lt;0</formula>
    </cfRule>
  </conditionalFormatting>
  <conditionalFormatting sqref="L25:L38">
    <cfRule type="expression" dxfId="4073" priority="17">
      <formula>L25&gt;0</formula>
    </cfRule>
    <cfRule type="expression" dxfId="4072" priority="18">
      <formula>L25&lt;0</formula>
    </cfRule>
  </conditionalFormatting>
  <conditionalFormatting sqref="J40">
    <cfRule type="expression" dxfId="4071" priority="15">
      <formula>J40&gt;0</formula>
    </cfRule>
    <cfRule type="expression" dxfId="4070" priority="16">
      <formula>J40&lt;0</formula>
    </cfRule>
  </conditionalFormatting>
  <conditionalFormatting sqref="L39">
    <cfRule type="expression" dxfId="4069" priority="11">
      <formula>L39&gt;0</formula>
    </cfRule>
    <cfRule type="expression" dxfId="4068" priority="12">
      <formula>L39&lt;0</formula>
    </cfRule>
  </conditionalFormatting>
  <conditionalFormatting sqref="F39">
    <cfRule type="expression" dxfId="4067" priority="9">
      <formula>F39&gt;0</formula>
    </cfRule>
    <cfRule type="expression" dxfId="4066" priority="10">
      <formula>F39&lt;0</formula>
    </cfRule>
  </conditionalFormatting>
  <conditionalFormatting sqref="H39">
    <cfRule type="expression" dxfId="4065" priority="7">
      <formula>H39&gt;0</formula>
    </cfRule>
    <cfRule type="expression" dxfId="4064" priority="8">
      <formula>H39&lt;0</formula>
    </cfRule>
  </conditionalFormatting>
  <conditionalFormatting sqref="J41">
    <cfRule type="expression" dxfId="4063" priority="5">
      <formula>J41&gt;0</formula>
    </cfRule>
    <cfRule type="expression" dxfId="4062" priority="6">
      <formula>J41&lt;0</formula>
    </cfRule>
  </conditionalFormatting>
  <conditionalFormatting sqref="J43">
    <cfRule type="expression" dxfId="4061" priority="3">
      <formula>J43&gt;0</formula>
    </cfRule>
    <cfRule type="expression" dxfId="4060" priority="4">
      <formula>J43&lt;0</formula>
    </cfRule>
  </conditionalFormatting>
  <conditionalFormatting sqref="J44">
    <cfRule type="expression" dxfId="4059" priority="1">
      <formula>J44&gt;0</formula>
    </cfRule>
    <cfRule type="expression" dxfId="405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5" t="s">
        <v>78</v>
      </c>
      <c r="Q39" s="885"/>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57" priority="31">
      <formula>F29&gt;0</formula>
    </cfRule>
    <cfRule type="expression" dxfId="4056" priority="32">
      <formula>F29&lt;0</formula>
    </cfRule>
  </conditionalFormatting>
  <conditionalFormatting sqref="F29 F31:F35">
    <cfRule type="expression" dxfId="4055" priority="33">
      <formula>F29&gt;0</formula>
    </cfRule>
    <cfRule type="expression" dxfId="4054" priority="34">
      <formula>F29&lt;0</formula>
    </cfRule>
  </conditionalFormatting>
  <conditionalFormatting sqref="H29 H31:H35">
    <cfRule type="expression" dxfId="4053" priority="29">
      <formula>H29&gt;0</formula>
    </cfRule>
    <cfRule type="expression" dxfId="4052" priority="30">
      <formula>H29&lt;0</formula>
    </cfRule>
  </conditionalFormatting>
  <conditionalFormatting sqref="F21:F28">
    <cfRule type="expression" dxfId="4051" priority="27">
      <formula>F21&gt;0</formula>
    </cfRule>
    <cfRule type="expression" dxfId="4050" priority="28">
      <formula>F21&lt;0</formula>
    </cfRule>
  </conditionalFormatting>
  <conditionalFormatting sqref="H21:H28">
    <cfRule type="expression" dxfId="4049" priority="25">
      <formula>H21&gt;0</formula>
    </cfRule>
    <cfRule type="expression" dxfId="4048" priority="26">
      <formula>H21&lt;0</formula>
    </cfRule>
  </conditionalFormatting>
  <conditionalFormatting sqref="Q8">
    <cfRule type="expression" dxfId="4047" priority="21">
      <formula>Q8&gt;0</formula>
    </cfRule>
    <cfRule type="expression" dxfId="4046" priority="22">
      <formula>Q8&lt;0</formula>
    </cfRule>
  </conditionalFormatting>
  <conditionalFormatting sqref="Q7">
    <cfRule type="expression" dxfId="4045" priority="23">
      <formula>Q7&gt;0</formula>
    </cfRule>
    <cfRule type="expression" dxfId="4044" priority="24">
      <formula>Q7&lt;0</formula>
    </cfRule>
  </conditionalFormatting>
  <conditionalFormatting sqref="F30">
    <cfRule type="expression" dxfId="4043" priority="19">
      <formula>F30&gt;0</formula>
    </cfRule>
    <cfRule type="expression" dxfId="4042" priority="20">
      <formula>F30&lt;0</formula>
    </cfRule>
  </conditionalFormatting>
  <conditionalFormatting sqref="H30">
    <cfRule type="expression" dxfId="4041" priority="17">
      <formula>H30&gt;0</formula>
    </cfRule>
    <cfRule type="expression" dxfId="4040" priority="18">
      <formula>H30&lt;0</formula>
    </cfRule>
  </conditionalFormatting>
  <conditionalFormatting sqref="F68 F70:F74">
    <cfRule type="expression" dxfId="4039" priority="13">
      <formula>F68&gt;0</formula>
    </cfRule>
    <cfRule type="expression" dxfId="4038" priority="14">
      <formula>F68&lt;0</formula>
    </cfRule>
  </conditionalFormatting>
  <conditionalFormatting sqref="F68 F70:F74">
    <cfRule type="expression" dxfId="4037" priority="15">
      <formula>F68&gt;0</formula>
    </cfRule>
    <cfRule type="expression" dxfId="4036" priority="16">
      <formula>F68&lt;0</formula>
    </cfRule>
  </conditionalFormatting>
  <conditionalFormatting sqref="H68 H70:H74">
    <cfRule type="expression" dxfId="4035" priority="11">
      <formula>H68&gt;0</formula>
    </cfRule>
    <cfRule type="expression" dxfId="4034" priority="12">
      <formula>H68&lt;0</formula>
    </cfRule>
  </conditionalFormatting>
  <conditionalFormatting sqref="F60:F67">
    <cfRule type="expression" dxfId="4033" priority="9">
      <formula>F60&gt;0</formula>
    </cfRule>
    <cfRule type="expression" dxfId="4032" priority="10">
      <formula>F60&lt;0</formula>
    </cfRule>
  </conditionalFormatting>
  <conditionalFormatting sqref="H60:H67">
    <cfRule type="expression" dxfId="4031" priority="7">
      <formula>H60&gt;0</formula>
    </cfRule>
    <cfRule type="expression" dxfId="4030" priority="8">
      <formula>H60&lt;0</formula>
    </cfRule>
  </conditionalFormatting>
  <conditionalFormatting sqref="F69">
    <cfRule type="expression" dxfId="4029" priority="5">
      <formula>F69&gt;0</formula>
    </cfRule>
    <cfRule type="expression" dxfId="4028" priority="6">
      <formula>F69&lt;0</formula>
    </cfRule>
  </conditionalFormatting>
  <conditionalFormatting sqref="H69">
    <cfRule type="expression" dxfId="4027" priority="3">
      <formula>H69&gt;0</formula>
    </cfRule>
    <cfRule type="expression" dxfId="4026" priority="4">
      <formula>H69&lt;0</formula>
    </cfRule>
  </conditionalFormatting>
  <conditionalFormatting sqref="Q10">
    <cfRule type="expression" dxfId="4025" priority="1">
      <formula>Q10&gt;0</formula>
    </cfRule>
    <cfRule type="expression" dxfId="402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5" t="s">
        <v>78</v>
      </c>
      <c r="P15" s="885"/>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23" priority="75">
      <formula>F32&gt;0</formula>
    </cfRule>
    <cfRule type="expression" dxfId="4022" priority="76">
      <formula>F32&lt;0</formula>
    </cfRule>
  </conditionalFormatting>
  <conditionalFormatting sqref="Q7">
    <cfRule type="expression" dxfId="4021" priority="73">
      <formula>Q7&gt;0</formula>
    </cfRule>
    <cfRule type="expression" dxfId="4020" priority="74">
      <formula>Q7&lt;0</formula>
    </cfRule>
  </conditionalFormatting>
  <conditionalFormatting sqref="Q8">
    <cfRule type="expression" dxfId="4019" priority="71">
      <formula>Q8&gt;0</formula>
    </cfRule>
    <cfRule type="expression" dxfId="401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17" priority="63">
      <formula>M58&gt;0</formula>
    </cfRule>
    <cfRule type="expression" dxfId="4016" priority="64">
      <formula>M58&lt;0</formula>
    </cfRule>
  </conditionalFormatting>
  <conditionalFormatting sqref="Q10">
    <cfRule type="expression" dxfId="4015" priority="61">
      <formula>Q10&gt;0</formula>
    </cfRule>
    <cfRule type="expression" dxfId="4014" priority="62">
      <formula>Q10&lt;0</formula>
    </cfRule>
  </conditionalFormatting>
  <conditionalFormatting sqref="F29:F31">
    <cfRule type="expression" dxfId="4013" priority="59">
      <formula>F29&gt;0</formula>
    </cfRule>
    <cfRule type="expression" dxfId="4012" priority="60">
      <formula>F29&lt;0</formula>
    </cfRule>
  </conditionalFormatting>
  <conditionalFormatting sqref="H29:H31">
    <cfRule type="expression" dxfId="4011" priority="57">
      <formula>H29&gt;0</formula>
    </cfRule>
    <cfRule type="expression" dxfId="4010" priority="58">
      <formula>H29&lt;0</formula>
    </cfRule>
  </conditionalFormatting>
  <conditionalFormatting sqref="F83:F94">
    <cfRule type="expression" dxfId="4009" priority="55">
      <formula>F83&gt;0</formula>
    </cfRule>
    <cfRule type="expression" dxfId="4008" priority="56">
      <formula>F83&lt;0</formula>
    </cfRule>
  </conditionalFormatting>
  <conditionalFormatting sqref="H83:H94">
    <cfRule type="expression" dxfId="4007" priority="53">
      <formula>H83&gt;0</formula>
    </cfRule>
    <cfRule type="expression" dxfId="4006" priority="54">
      <formula>H83&lt;0</formula>
    </cfRule>
  </conditionalFormatting>
  <conditionalFormatting sqref="J41">
    <cfRule type="expression" dxfId="4005" priority="51">
      <formula>J41&gt;0</formula>
    </cfRule>
    <cfRule type="expression" dxfId="4004" priority="52">
      <formula>J41&lt;0</formula>
    </cfRule>
  </conditionalFormatting>
  <conditionalFormatting sqref="J39:J47">
    <cfRule type="expression" dxfId="4003" priority="49">
      <formula>J39&gt;0</formula>
    </cfRule>
    <cfRule type="expression" dxfId="4002" priority="50">
      <formula>J39&lt;0</formula>
    </cfRule>
  </conditionalFormatting>
  <conditionalFormatting sqref="F48:F51 H48:H51">
    <cfRule type="expression" dxfId="4001" priority="47">
      <formula>F48&gt;0</formula>
    </cfRule>
    <cfRule type="expression" dxfId="4000" priority="48">
      <formula>F48&lt;0</formula>
    </cfRule>
  </conditionalFormatting>
  <conditionalFormatting sqref="J48:J57">
    <cfRule type="expression" dxfId="3999" priority="45">
      <formula>J48&gt;0</formula>
    </cfRule>
    <cfRule type="expression" dxfId="3998" priority="46">
      <formula>J48&lt;0</formula>
    </cfRule>
  </conditionalFormatting>
  <conditionalFormatting sqref="K45:K52">
    <cfRule type="expression" dxfId="3997" priority="43">
      <formula>K45&gt;0</formula>
    </cfRule>
    <cfRule type="expression" dxfId="3996" priority="44">
      <formula>K45&lt;0</formula>
    </cfRule>
  </conditionalFormatting>
  <conditionalFormatting sqref="K45:K52">
    <cfRule type="expression" dxfId="3995" priority="41">
      <formula>K45&gt;0</formula>
    </cfRule>
    <cfRule type="expression" dxfId="3994" priority="42">
      <formula>K45&lt;0</formula>
    </cfRule>
  </conditionalFormatting>
  <conditionalFormatting sqref="F102:F118 H102:H118 H120:H128 F120:F128">
    <cfRule type="expression" dxfId="3993" priority="37">
      <formula>F102&gt;0</formula>
    </cfRule>
    <cfRule type="expression" dxfId="3992" priority="38">
      <formula>F102&lt;0</formula>
    </cfRule>
  </conditionalFormatting>
  <conditionalFormatting sqref="F96:F101">
    <cfRule type="expression" dxfId="3991" priority="35">
      <formula>F96&gt;0</formula>
    </cfRule>
    <cfRule type="expression" dxfId="3990" priority="36">
      <formula>F96&lt;0</formula>
    </cfRule>
  </conditionalFormatting>
  <conditionalFormatting sqref="H96:H101">
    <cfRule type="expression" dxfId="3989" priority="33">
      <formula>H96&gt;0</formula>
    </cfRule>
    <cfRule type="expression" dxfId="3988" priority="34">
      <formula>H96&lt;0</formula>
    </cfRule>
  </conditionalFormatting>
  <conditionalFormatting sqref="J112">
    <cfRule type="expression" dxfId="3987" priority="31">
      <formula>J112&gt;0</formula>
    </cfRule>
    <cfRule type="expression" dxfId="3986" priority="32">
      <formula>J112&lt;0</formula>
    </cfRule>
  </conditionalFormatting>
  <conditionalFormatting sqref="J110:J118 J120">
    <cfRule type="expression" dxfId="3985" priority="29">
      <formula>J110&gt;0</formula>
    </cfRule>
    <cfRule type="expression" dxfId="3984" priority="30">
      <formula>J110&lt;0</formula>
    </cfRule>
  </conditionalFormatting>
  <conditionalFormatting sqref="F119 H119">
    <cfRule type="expression" dxfId="3983" priority="27">
      <formula>F119&gt;0</formula>
    </cfRule>
    <cfRule type="expression" dxfId="3982" priority="28">
      <formula>F119&lt;0</formula>
    </cfRule>
  </conditionalFormatting>
  <conditionalFormatting sqref="J119">
    <cfRule type="expression" dxfId="3981" priority="25">
      <formula>J119&gt;0</formula>
    </cfRule>
    <cfRule type="expression" dxfId="3980" priority="26">
      <formula>J119&lt;0</formula>
    </cfRule>
  </conditionalFormatting>
  <conditionalFormatting sqref="K112:K123">
    <cfRule type="expression" dxfId="3979" priority="23">
      <formula>K112&gt;0</formula>
    </cfRule>
    <cfRule type="expression" dxfId="3978" priority="24">
      <formula>K112&lt;0</formula>
    </cfRule>
  </conditionalFormatting>
  <conditionalFormatting sqref="K110:K123">
    <cfRule type="expression" dxfId="3977" priority="21">
      <formula>K110&gt;0</formula>
    </cfRule>
    <cfRule type="expression" dxfId="3976" priority="22">
      <formula>K110&lt;0</formula>
    </cfRule>
  </conditionalFormatting>
  <conditionalFormatting sqref="J121">
    <cfRule type="expression" dxfId="3975" priority="19">
      <formula>J121&gt;0</formula>
    </cfRule>
    <cfRule type="expression" dxfId="3974" priority="20">
      <formula>J121&lt;0</formula>
    </cfRule>
  </conditionalFormatting>
  <conditionalFormatting sqref="F25:F28">
    <cfRule type="expression" dxfId="3973" priority="17">
      <formula>F25&gt;0</formula>
    </cfRule>
    <cfRule type="expression" dxfId="3972" priority="18">
      <formula>F25&lt;0</formula>
    </cfRule>
  </conditionalFormatting>
  <conditionalFormatting sqref="H25:H28">
    <cfRule type="expression" dxfId="3971" priority="15">
      <formula>H25&gt;0</formula>
    </cfRule>
    <cfRule type="expression" dxfId="3970" priority="16">
      <formula>H25&lt;0</formula>
    </cfRule>
  </conditionalFormatting>
  <conditionalFormatting sqref="J27:J29">
    <cfRule type="expression" dxfId="3969" priority="13">
      <formula>J27&gt;0</formula>
    </cfRule>
    <cfRule type="expression" dxfId="3968" priority="14">
      <formula>J27&lt;0</formula>
    </cfRule>
  </conditionalFormatting>
  <conditionalFormatting sqref="J30:J31">
    <cfRule type="expression" dxfId="3967" priority="11">
      <formula>J30&gt;0</formula>
    </cfRule>
    <cfRule type="expression" dxfId="3966" priority="12">
      <formula>J30&lt;0</formula>
    </cfRule>
  </conditionalFormatting>
  <conditionalFormatting sqref="J33">
    <cfRule type="expression" dxfId="3965" priority="9">
      <formula>J33&gt;0</formula>
    </cfRule>
    <cfRule type="expression" dxfId="3964" priority="10">
      <formula>J33&lt;0</formula>
    </cfRule>
  </conditionalFormatting>
  <conditionalFormatting sqref="J34">
    <cfRule type="expression" dxfId="3963" priority="7">
      <formula>J34&gt;0</formula>
    </cfRule>
    <cfRule type="expression" dxfId="3962" priority="8">
      <formula>J34&lt;0</formula>
    </cfRule>
  </conditionalFormatting>
  <conditionalFormatting sqref="J35:J43">
    <cfRule type="expression" dxfId="3961" priority="5">
      <formula>J35&gt;0</formula>
    </cfRule>
    <cfRule type="expression" dxfId="396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59" priority="1">
      <formula>Q9&gt;0</formula>
    </cfRule>
    <cfRule type="expression" dxfId="395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5" t="s">
        <v>78</v>
      </c>
      <c r="P40" s="885"/>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57" priority="27">
      <formula>F27&gt;0</formula>
    </cfRule>
    <cfRule type="expression" dxfId="3956" priority="28">
      <formula>F27&lt;0</formula>
    </cfRule>
  </conditionalFormatting>
  <conditionalFormatting sqref="Q8">
    <cfRule type="expression" dxfId="3955" priority="15">
      <formula>Q8&gt;0</formula>
    </cfRule>
    <cfRule type="expression" dxfId="3954" priority="16">
      <formula>Q8&lt;0</formula>
    </cfRule>
  </conditionalFormatting>
  <conditionalFormatting sqref="Q7">
    <cfRule type="expression" dxfId="3953" priority="17">
      <formula>Q7&gt;0</formula>
    </cfRule>
    <cfRule type="expression" dxfId="3952" priority="18">
      <formula>Q7&lt;0</formula>
    </cfRule>
  </conditionalFormatting>
  <conditionalFormatting sqref="F37:F38">
    <cfRule type="expression" dxfId="3951" priority="13">
      <formula>F37&gt;0</formula>
    </cfRule>
    <cfRule type="expression" dxfId="3950" priority="14">
      <formula>F37&lt;0</formula>
    </cfRule>
  </conditionalFormatting>
  <conditionalFormatting sqref="H37:H38">
    <cfRule type="expression" dxfId="3949" priority="11">
      <formula>H37&gt;0</formula>
    </cfRule>
    <cfRule type="expression" dxfId="3948" priority="12">
      <formula>H37&lt;0</formula>
    </cfRule>
  </conditionalFormatting>
  <conditionalFormatting sqref="F23:F26 H23:H26">
    <cfRule type="expression" dxfId="3947" priority="9">
      <formula>F23&gt;0</formula>
    </cfRule>
    <cfRule type="expression" dxfId="3946" priority="10">
      <formula>F23&lt;0</formula>
    </cfRule>
  </conditionalFormatting>
  <conditionalFormatting sqref="Q10">
    <cfRule type="expression" dxfId="3945" priority="3">
      <formula>Q10&gt;0</formula>
    </cfRule>
    <cfRule type="expression" dxfId="3944" priority="4">
      <formula>Q10&lt;0</formula>
    </cfRule>
  </conditionalFormatting>
  <conditionalFormatting sqref="F22 H22">
    <cfRule type="expression" dxfId="3943" priority="1">
      <formula>F22&gt;0</formula>
    </cfRule>
    <cfRule type="expression" dxfId="3942" priority="2">
      <formula>F22&lt;0</formula>
    </cfRule>
  </conditionalFormatting>
  <conditionalFormatting sqref="M41">
    <cfRule type="expression" dxfId="3941" priority="5">
      <formula>M41&gt;0</formula>
    </cfRule>
    <cfRule type="expression" dxfId="394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5" t="s">
        <v>78</v>
      </c>
      <c r="P40" s="885"/>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39" priority="29">
      <formula>F25&gt;0</formula>
    </cfRule>
    <cfRule type="expression" dxfId="3938" priority="30">
      <formula>F25&lt;0</formula>
    </cfRule>
  </conditionalFormatting>
  <conditionalFormatting sqref="Q7">
    <cfRule type="expression" dxfId="3937" priority="27">
      <formula>Q7&gt;0</formula>
    </cfRule>
    <cfRule type="expression" dxfId="3936" priority="28">
      <formula>Q7&lt;0</formula>
    </cfRule>
  </conditionalFormatting>
  <conditionalFormatting sqref="Q8">
    <cfRule type="expression" dxfId="3935" priority="25">
      <formula>Q8&gt;0</formula>
    </cfRule>
    <cfRule type="expression" dxfId="3934" priority="26">
      <formula>Q8&lt;0</formula>
    </cfRule>
  </conditionalFormatting>
  <conditionalFormatting sqref="Q10">
    <cfRule type="expression" dxfId="3933" priority="13">
      <formula>Q10&gt;0</formula>
    </cfRule>
    <cfRule type="expression" dxfId="3932" priority="14">
      <formula>Q10&lt;0</formula>
    </cfRule>
  </conditionalFormatting>
  <conditionalFormatting sqref="M46">
    <cfRule type="expression" dxfId="3931" priority="11">
      <formula>M46&gt;0</formula>
    </cfRule>
    <cfRule type="expression" dxfId="3930" priority="12">
      <formula>M46&lt;0</formula>
    </cfRule>
  </conditionalFormatting>
  <conditionalFormatting sqref="F80:F88 H80:H88">
    <cfRule type="expression" dxfId="3929" priority="9">
      <formula>F80&gt;0</formula>
    </cfRule>
    <cfRule type="expression" dxfId="3928" priority="10">
      <formula>F80&lt;0</formula>
    </cfRule>
  </conditionalFormatting>
  <conditionalFormatting sqref="F75:F79">
    <cfRule type="expression" dxfId="3927" priority="7">
      <formula>F75&gt;0</formula>
    </cfRule>
    <cfRule type="expression" dxfId="3926" priority="8">
      <formula>F75&lt;0</formula>
    </cfRule>
  </conditionalFormatting>
  <conditionalFormatting sqref="H75:H79">
    <cfRule type="expression" dxfId="3925" priority="5">
      <formula>H75&gt;0</formula>
    </cfRule>
    <cfRule type="expression" dxfId="3924" priority="6">
      <formula>H75&lt;0</formula>
    </cfRule>
  </conditionalFormatting>
  <conditionalFormatting sqref="F71:F74">
    <cfRule type="expression" dxfId="3923" priority="3">
      <formula>F71&gt;0</formula>
    </cfRule>
    <cfRule type="expression" dxfId="3922" priority="4">
      <formula>F71&lt;0</formula>
    </cfRule>
  </conditionalFormatting>
  <conditionalFormatting sqref="H71:H74">
    <cfRule type="expression" dxfId="3921" priority="1">
      <formula>H71&gt;0</formula>
    </cfRule>
    <cfRule type="expression" dxfId="392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19" priority="21">
      <formula>F47&gt;0</formula>
    </cfRule>
    <cfRule type="expression" dxfId="3918" priority="22">
      <formula>F47&lt;0</formula>
    </cfRule>
  </conditionalFormatting>
  <conditionalFormatting sqref="Q7">
    <cfRule type="expression" dxfId="3917" priority="19">
      <formula>Q7&gt;0</formula>
    </cfRule>
    <cfRule type="expression" dxfId="3916" priority="20">
      <formula>Q7&lt;0</formula>
    </cfRule>
  </conditionalFormatting>
  <conditionalFormatting sqref="Q8">
    <cfRule type="expression" dxfId="3915" priority="17">
      <formula>Q8&gt;0</formula>
    </cfRule>
    <cfRule type="expression" dxfId="3914" priority="18">
      <formula>Q8&lt;0</formula>
    </cfRule>
  </conditionalFormatting>
  <conditionalFormatting sqref="F25:F46">
    <cfRule type="expression" dxfId="3913" priority="15">
      <formula>F25&gt;0</formula>
    </cfRule>
    <cfRule type="expression" dxfId="3912" priority="16">
      <formula>F25&lt;0</formula>
    </cfRule>
  </conditionalFormatting>
  <conditionalFormatting sqref="H25:H46">
    <cfRule type="expression" dxfId="3911" priority="13">
      <formula>H25&gt;0</formula>
    </cfRule>
    <cfRule type="expression" dxfId="3910" priority="14">
      <formula>H25&lt;0</formula>
    </cfRule>
  </conditionalFormatting>
  <conditionalFormatting sqref="F89:F110">
    <cfRule type="expression" dxfId="3909" priority="11">
      <formula>F89&gt;0</formula>
    </cfRule>
    <cfRule type="expression" dxfId="3908" priority="12">
      <formula>F89&lt;0</formula>
    </cfRule>
  </conditionalFormatting>
  <conditionalFormatting sqref="H89:H110">
    <cfRule type="expression" dxfId="3907" priority="9">
      <formula>H89&gt;0</formula>
    </cfRule>
    <cfRule type="expression" dxfId="3906" priority="10">
      <formula>H89&lt;0</formula>
    </cfRule>
  </conditionalFormatting>
  <conditionalFormatting sqref="Q10">
    <cfRule type="expression" dxfId="3905" priority="7">
      <formula>Q10&gt;0</formula>
    </cfRule>
    <cfRule type="expression" dxfId="3904" priority="8">
      <formula>Q10&lt;0</formula>
    </cfRule>
  </conditionalFormatting>
  <conditionalFormatting sqref="J25:J38">
    <cfRule type="expression" dxfId="3903" priority="5">
      <formula>J25&gt;0</formula>
    </cfRule>
    <cfRule type="expression" dxfId="3902" priority="6">
      <formula>J25&lt;0</formula>
    </cfRule>
  </conditionalFormatting>
  <conditionalFormatting sqref="K25:K38">
    <cfRule type="expression" dxfId="3901" priority="3">
      <formula>K25&gt;0</formula>
    </cfRule>
    <cfRule type="expression" dxfId="3900" priority="4">
      <formula>K25&lt;0</formula>
    </cfRule>
  </conditionalFormatting>
  <conditionalFormatting sqref="L25:L38">
    <cfRule type="expression" dxfId="3899" priority="1">
      <formula>L25&gt;0</formula>
    </cfRule>
    <cfRule type="expression" dxfId="389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97" priority="23">
      <formula>F34&gt;0</formula>
    </cfRule>
    <cfRule type="expression" dxfId="3896" priority="24">
      <formula>F34&lt;0</formula>
    </cfRule>
  </conditionalFormatting>
  <conditionalFormatting sqref="Q7">
    <cfRule type="expression" dxfId="3895" priority="21">
      <formula>Q7&gt;0</formula>
    </cfRule>
    <cfRule type="expression" dxfId="3894" priority="22">
      <formula>Q7&lt;0</formula>
    </cfRule>
  </conditionalFormatting>
  <conditionalFormatting sqref="Q8">
    <cfRule type="expression" dxfId="3893" priority="19">
      <formula>Q8&gt;0</formula>
    </cfRule>
    <cfRule type="expression" dxfId="3892" priority="20">
      <formula>Q8&lt;0</formula>
    </cfRule>
  </conditionalFormatting>
  <conditionalFormatting sqref="F25:F33">
    <cfRule type="expression" dxfId="3891" priority="17">
      <formula>F25&gt;0</formula>
    </cfRule>
    <cfRule type="expression" dxfId="3890" priority="18">
      <formula>F25&lt;0</formula>
    </cfRule>
  </conditionalFormatting>
  <conditionalFormatting sqref="H25:H33">
    <cfRule type="expression" dxfId="3889" priority="15">
      <formula>H25&gt;0</formula>
    </cfRule>
    <cfRule type="expression" dxfId="3888" priority="16">
      <formula>H25&lt;0</formula>
    </cfRule>
  </conditionalFormatting>
  <conditionalFormatting sqref="M46">
    <cfRule type="expression" dxfId="3887" priority="13">
      <formula>M46&gt;0</formula>
    </cfRule>
    <cfRule type="expression" dxfId="3886" priority="14">
      <formula>M46&lt;0</formula>
    </cfRule>
  </conditionalFormatting>
  <conditionalFormatting sqref="F79:F87 H79:H87">
    <cfRule type="expression" dxfId="3885" priority="11">
      <formula>F79&gt;0</formula>
    </cfRule>
    <cfRule type="expression" dxfId="3884" priority="12">
      <formula>F79&lt;0</formula>
    </cfRule>
  </conditionalFormatting>
  <conditionalFormatting sqref="F70:F78">
    <cfRule type="expression" dxfId="3883" priority="9">
      <formula>F70&gt;0</formula>
    </cfRule>
    <cfRule type="expression" dxfId="3882" priority="10">
      <formula>F70&lt;0</formula>
    </cfRule>
  </conditionalFormatting>
  <conditionalFormatting sqref="H70:H78">
    <cfRule type="expression" dxfId="3881" priority="7">
      <formula>H70&gt;0</formula>
    </cfRule>
    <cfRule type="expression" dxfId="3880" priority="8">
      <formula>H70&lt;0</formula>
    </cfRule>
  </conditionalFormatting>
  <conditionalFormatting sqref="J27:K27 J30:K30 J33:K33 J36:K36 J39:K39 J42:K42">
    <cfRule type="expression" dxfId="3879" priority="5">
      <formula>J27&gt;0</formula>
    </cfRule>
    <cfRule type="expression" dxfId="3878" priority="6">
      <formula>J27&lt;0</formula>
    </cfRule>
  </conditionalFormatting>
  <conditionalFormatting sqref="J28:K29 J31:K32 J34:K35 J37:K38 J40:K41">
    <cfRule type="expression" dxfId="3877" priority="3">
      <formula>J28&gt;0</formula>
    </cfRule>
    <cfRule type="expression" dxfId="3876" priority="4">
      <formula>J28&lt;0</formula>
    </cfRule>
  </conditionalFormatting>
  <conditionalFormatting sqref="L27:L42">
    <cfRule type="expression" dxfId="3875" priority="1">
      <formula>L27&gt;0</formula>
    </cfRule>
    <cfRule type="expression" dxfId="387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5" t="s">
        <v>78</v>
      </c>
      <c r="P40" s="885"/>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73" priority="9">
      <formula>F57&gt;0</formula>
    </cfRule>
    <cfRule type="expression" dxfId="3872" priority="10">
      <formula>F57&lt;0</formula>
    </cfRule>
  </conditionalFormatting>
  <conditionalFormatting sqref="Q7">
    <cfRule type="expression" dxfId="3871" priority="7">
      <formula>Q7&gt;0</formula>
    </cfRule>
    <cfRule type="expression" dxfId="3870" priority="8">
      <formula>Q7&lt;0</formula>
    </cfRule>
  </conditionalFormatting>
  <conditionalFormatting sqref="Q8">
    <cfRule type="expression" dxfId="3869" priority="5">
      <formula>Q8&gt;0</formula>
    </cfRule>
    <cfRule type="expression" dxfId="3868" priority="6">
      <formula>Q8&lt;0</formula>
    </cfRule>
  </conditionalFormatting>
  <conditionalFormatting sqref="F25:F56">
    <cfRule type="expression" dxfId="3867" priority="3">
      <formula>F25&gt;0</formula>
    </cfRule>
    <cfRule type="expression" dxfId="3866" priority="4">
      <formula>F25&lt;0</formula>
    </cfRule>
  </conditionalFormatting>
  <conditionalFormatting sqref="H25:H56">
    <cfRule type="expression" dxfId="3865" priority="1">
      <formula>H25&gt;0</formula>
    </cfRule>
    <cfRule type="expression" dxfId="386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C4*D4+E4</f>
        <v>2460</v>
      </c>
      <c r="G4" s="69"/>
      <c r="H4" s="158"/>
      <c r="I4" s="3"/>
      <c r="J4" s="3"/>
      <c r="K4" s="3"/>
      <c r="L4" s="69"/>
      <c r="M4" s="3"/>
      <c r="O4" s="11" t="s">
        <v>66</v>
      </c>
      <c r="Q4" s="53">
        <v>140.36000000000001</v>
      </c>
      <c r="R4" s="416">
        <v>-2.9899999999999999E-2</v>
      </c>
      <c r="T4" s="679">
        <v>43193</v>
      </c>
      <c r="U4" s="30" t="s">
        <v>898</v>
      </c>
    </row>
    <row r="5" spans="1:21" x14ac:dyDescent="0.25">
      <c r="B5" s="69"/>
      <c r="C5" s="4"/>
      <c r="D5" s="3"/>
      <c r="E5" s="3"/>
      <c r="F5" s="3"/>
      <c r="G5" s="69"/>
      <c r="H5" s="158"/>
      <c r="I5" s="3"/>
      <c r="J5" s="3"/>
      <c r="K5" s="3"/>
      <c r="L5" s="69"/>
      <c r="M5" s="3"/>
      <c r="O5" s="11" t="s">
        <v>67</v>
      </c>
      <c r="Q5" s="3">
        <f>Q4*Q2</f>
        <v>4210.8</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3085.8499999999831</v>
      </c>
      <c r="R7">
        <v>30</v>
      </c>
      <c r="T7" s="1">
        <v>43221</v>
      </c>
      <c r="U7" s="727" t="s">
        <v>967</v>
      </c>
    </row>
    <row r="8" spans="1:21" x14ac:dyDescent="0.25">
      <c r="B8" s="69"/>
      <c r="C8" s="4"/>
      <c r="D8" s="3"/>
      <c r="E8" s="3"/>
      <c r="F8" s="3"/>
      <c r="G8" s="69"/>
      <c r="H8" s="158"/>
      <c r="I8" s="3"/>
      <c r="J8" s="3"/>
      <c r="K8" s="3"/>
      <c r="L8" s="4"/>
      <c r="M8" s="4"/>
      <c r="O8" s="11" t="s">
        <v>177</v>
      </c>
      <c r="P8" s="33"/>
      <c r="Q8" s="2">
        <f>K29+M29-F29+Q2*Q4</f>
        <v>684.15000000000055</v>
      </c>
      <c r="U8" t="s">
        <v>968</v>
      </c>
    </row>
    <row r="9" spans="1:21" x14ac:dyDescent="0.25">
      <c r="B9" s="69"/>
      <c r="C9" s="4"/>
      <c r="D9" s="3"/>
      <c r="E9" s="3"/>
      <c r="F9" s="3"/>
      <c r="G9" s="69"/>
      <c r="H9" s="158"/>
      <c r="I9" s="3"/>
      <c r="J9" s="3"/>
      <c r="K9" s="3"/>
      <c r="L9" s="4"/>
      <c r="M9" s="4"/>
      <c r="O9" s="11" t="s">
        <v>202</v>
      </c>
      <c r="Q9" s="131">
        <f>IF(Q2=0, 0, Q8/Q6)</f>
        <v>0.19399430054017286</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3.7047591906526072E-3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16.283062645011604</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6" t="s">
        <v>78</v>
      </c>
      <c r="P18" s="686"/>
      <c r="U18" t="s">
        <v>1054</v>
      </c>
    </row>
    <row r="19" spans="1:21" ht="15.75" thickTop="1" x14ac:dyDescent="0.25">
      <c r="B19" s="69"/>
      <c r="C19" s="4"/>
      <c r="D19" s="3"/>
      <c r="E19" s="3"/>
      <c r="F19" s="3"/>
      <c r="G19" s="69"/>
      <c r="H19" s="158"/>
      <c r="I19" s="3"/>
      <c r="J19" s="3"/>
      <c r="K19" s="3"/>
      <c r="L19" s="4"/>
      <c r="M19" s="4"/>
      <c r="O19" s="78">
        <v>1.1000000000000001</v>
      </c>
      <c r="P19" s="78">
        <f>O19*$Q$4</f>
        <v>154.39600000000002</v>
      </c>
    </row>
    <row r="20" spans="1:21" x14ac:dyDescent="0.25">
      <c r="B20" s="69"/>
      <c r="C20" s="4"/>
      <c r="D20" s="3"/>
      <c r="E20" s="3"/>
      <c r="F20" s="3"/>
      <c r="G20" s="69"/>
      <c r="H20" s="158"/>
      <c r="I20" s="3"/>
      <c r="J20" s="3"/>
      <c r="K20" s="3"/>
      <c r="L20" s="4"/>
      <c r="M20" s="4"/>
      <c r="O20" s="78">
        <v>1.0900000000000001</v>
      </c>
      <c r="P20" s="78">
        <f t="shared" ref="P20:P39" si="0">O20*$Q$4</f>
        <v>152.99240000000003</v>
      </c>
      <c r="T20" s="1">
        <v>43279</v>
      </c>
      <c r="U20" t="s">
        <v>1070</v>
      </c>
    </row>
    <row r="21" spans="1:21" x14ac:dyDescent="0.25">
      <c r="B21" s="69"/>
      <c r="C21" s="4"/>
      <c r="D21" s="3"/>
      <c r="E21" s="3"/>
      <c r="F21" s="3"/>
      <c r="G21" s="4"/>
      <c r="H21" s="4"/>
      <c r="I21" s="3"/>
      <c r="J21" s="3"/>
      <c r="K21" s="3"/>
      <c r="L21" s="4"/>
      <c r="M21" s="4"/>
      <c r="O21" s="78">
        <v>1.08</v>
      </c>
      <c r="P21" s="78">
        <f t="shared" si="0"/>
        <v>151.58880000000002</v>
      </c>
    </row>
    <row r="22" spans="1:21" x14ac:dyDescent="0.25">
      <c r="B22" s="69"/>
      <c r="C22" s="4"/>
      <c r="D22" s="3"/>
      <c r="E22" s="3"/>
      <c r="F22" s="3"/>
      <c r="G22" s="4"/>
      <c r="H22" s="4"/>
      <c r="I22" s="3"/>
      <c r="J22" s="3"/>
      <c r="K22" s="3"/>
      <c r="L22" s="4"/>
      <c r="M22" s="4"/>
      <c r="O22" s="78">
        <v>1.07</v>
      </c>
      <c r="P22" s="78">
        <f t="shared" si="0"/>
        <v>150.18520000000004</v>
      </c>
    </row>
    <row r="23" spans="1:21" x14ac:dyDescent="0.25">
      <c r="B23" s="69"/>
      <c r="C23" s="4"/>
      <c r="D23" s="3"/>
      <c r="E23" s="3"/>
      <c r="F23" s="3"/>
      <c r="G23" s="4"/>
      <c r="H23" s="4"/>
      <c r="I23" s="3"/>
      <c r="J23" s="3"/>
      <c r="K23" s="3"/>
      <c r="L23" s="4"/>
      <c r="M23" s="4"/>
      <c r="O23" s="78">
        <v>1.06</v>
      </c>
      <c r="P23" s="78">
        <f t="shared" si="0"/>
        <v>148.78160000000003</v>
      </c>
    </row>
    <row r="24" spans="1:21" x14ac:dyDescent="0.25">
      <c r="B24" s="69"/>
      <c r="C24" s="4"/>
      <c r="D24" s="3"/>
      <c r="E24" s="3"/>
      <c r="F24" s="3"/>
      <c r="G24" s="4"/>
      <c r="H24" s="4"/>
      <c r="I24" s="3"/>
      <c r="J24" s="3"/>
      <c r="K24" s="3"/>
      <c r="L24" s="4"/>
      <c r="M24" s="4"/>
      <c r="O24" s="78">
        <v>1.05</v>
      </c>
      <c r="P24" s="78">
        <f t="shared" si="0"/>
        <v>147.37800000000001</v>
      </c>
    </row>
    <row r="25" spans="1:21" x14ac:dyDescent="0.25">
      <c r="O25" s="78">
        <v>1.04</v>
      </c>
      <c r="P25" s="78">
        <f t="shared" si="0"/>
        <v>145.97440000000003</v>
      </c>
      <c r="T25" s="153">
        <v>43305</v>
      </c>
      <c r="U25" t="s">
        <v>1101</v>
      </c>
    </row>
    <row r="26" spans="1:21" x14ac:dyDescent="0.25">
      <c r="O26" s="78">
        <v>1.03</v>
      </c>
      <c r="P26" s="78">
        <f t="shared" si="0"/>
        <v>144.57080000000002</v>
      </c>
      <c r="T26" s="64"/>
    </row>
    <row r="27" spans="1:21" x14ac:dyDescent="0.25">
      <c r="O27" s="78">
        <v>1.02</v>
      </c>
      <c r="P27" s="78">
        <f t="shared" si="0"/>
        <v>143.16720000000001</v>
      </c>
      <c r="T27" s="153">
        <v>43313</v>
      </c>
      <c r="U27" t="s">
        <v>1100</v>
      </c>
    </row>
    <row r="28" spans="1:21" x14ac:dyDescent="0.25">
      <c r="O28" s="78">
        <v>1.01</v>
      </c>
      <c r="P28" s="78">
        <f t="shared" si="0"/>
        <v>141.76360000000003</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0"/>
        <v>140.36000000000001</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138.9564</v>
      </c>
    </row>
    <row r="31" spans="1:21" x14ac:dyDescent="0.25">
      <c r="O31" s="78">
        <v>0.98</v>
      </c>
      <c r="P31" s="78">
        <f t="shared" si="0"/>
        <v>137.55280000000002</v>
      </c>
      <c r="T31" s="1">
        <v>43474</v>
      </c>
      <c r="U31" t="s">
        <v>1302</v>
      </c>
    </row>
    <row r="32" spans="1:21" x14ac:dyDescent="0.25">
      <c r="O32" s="78">
        <v>0.97</v>
      </c>
      <c r="P32" s="78">
        <f t="shared" si="0"/>
        <v>136.14920000000001</v>
      </c>
    </row>
    <row r="33" spans="1:17" x14ac:dyDescent="0.25">
      <c r="O33" s="78">
        <v>0.96</v>
      </c>
      <c r="P33" s="78">
        <f t="shared" si="0"/>
        <v>134.7456</v>
      </c>
    </row>
    <row r="34" spans="1:17" x14ac:dyDescent="0.25">
      <c r="O34" s="78">
        <v>0.95</v>
      </c>
      <c r="P34" s="78">
        <f t="shared" si="0"/>
        <v>133.34200000000001</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131.9384</v>
      </c>
    </row>
    <row r="36" spans="1:17" x14ac:dyDescent="0.25">
      <c r="A36" s="4"/>
      <c r="B36" s="161">
        <v>43648</v>
      </c>
      <c r="C36" s="10">
        <v>30</v>
      </c>
      <c r="D36" s="39">
        <v>117.815</v>
      </c>
      <c r="E36" s="39">
        <v>127</v>
      </c>
      <c r="F36" s="98">
        <f>C36*(E36-D36)</f>
        <v>275.55000000000007</v>
      </c>
      <c r="G36" s="39">
        <f>D36*C36</f>
        <v>3534.45</v>
      </c>
      <c r="H36" s="175">
        <f>(E36-D36)/D36</f>
        <v>7.7961210372193709E-2</v>
      </c>
      <c r="I36" s="39"/>
      <c r="J36" s="98">
        <f>F36+$M$44</f>
        <v>2677.2499999999827</v>
      </c>
      <c r="K36" s="39"/>
      <c r="L36" s="39"/>
      <c r="O36" s="78">
        <v>0.93</v>
      </c>
      <c r="P36" s="78">
        <f t="shared" si="0"/>
        <v>130.53480000000002</v>
      </c>
    </row>
    <row r="37" spans="1:17" x14ac:dyDescent="0.25">
      <c r="A37" s="4"/>
      <c r="B37" s="161">
        <v>43678</v>
      </c>
      <c r="C37" s="10">
        <v>30</v>
      </c>
      <c r="D37" s="39">
        <v>117.685</v>
      </c>
      <c r="E37" s="39">
        <v>130.97</v>
      </c>
      <c r="F37" s="98">
        <f>C37*(E37-D37)</f>
        <v>398.5499999999999</v>
      </c>
      <c r="G37" s="39">
        <f>D37*C37</f>
        <v>3530.55</v>
      </c>
      <c r="H37" s="175">
        <f>(E37-D37)/D37</f>
        <v>0.11288609423460931</v>
      </c>
      <c r="I37" s="39"/>
      <c r="J37" s="98">
        <f>F37+$M$44</f>
        <v>2800.2499999999823</v>
      </c>
      <c r="K37" s="39"/>
      <c r="L37" s="39"/>
      <c r="O37" s="78">
        <v>0.92</v>
      </c>
      <c r="P37" s="78">
        <f t="shared" si="0"/>
        <v>129.13120000000001</v>
      </c>
    </row>
    <row r="38" spans="1:17" x14ac:dyDescent="0.25">
      <c r="A38" s="4"/>
      <c r="B38" s="161">
        <v>43771</v>
      </c>
      <c r="C38" s="10">
        <v>30</v>
      </c>
      <c r="D38" s="39">
        <v>117.55500000000001</v>
      </c>
      <c r="E38" s="39">
        <v>125.99</v>
      </c>
      <c r="F38" s="98">
        <f>C38*(E38-D38)</f>
        <v>253.04999999999964</v>
      </c>
      <c r="G38" s="39">
        <f>D38*C38</f>
        <v>3526.65</v>
      </c>
      <c r="H38" s="175">
        <f>(E38-D38)/D38</f>
        <v>7.1753647228956552E-2</v>
      </c>
      <c r="I38" s="39"/>
      <c r="J38" s="98">
        <f>F38+$M$44</f>
        <v>2654.7499999999823</v>
      </c>
      <c r="K38" s="39"/>
      <c r="L38" s="39"/>
      <c r="O38" s="78">
        <v>0.91</v>
      </c>
      <c r="P38" s="78">
        <f t="shared" si="0"/>
        <v>127.72760000000002</v>
      </c>
    </row>
    <row r="39" spans="1:17" x14ac:dyDescent="0.25">
      <c r="A39" s="4"/>
      <c r="B39" s="161">
        <v>43797</v>
      </c>
      <c r="C39" s="10">
        <v>30</v>
      </c>
      <c r="D39" s="39">
        <v>117.56</v>
      </c>
      <c r="E39" s="39">
        <v>133.21</v>
      </c>
      <c r="F39" s="98">
        <f>C39*(E39-D39)</f>
        <v>469.50000000000017</v>
      </c>
      <c r="G39" s="39">
        <f>D39*C39</f>
        <v>3526.8</v>
      </c>
      <c r="H39" s="175">
        <f>(E39-D39)/D39</f>
        <v>0.1331235113984349</v>
      </c>
      <c r="I39" s="39"/>
      <c r="J39" s="98">
        <f>F39+$M$44</f>
        <v>2871.1999999999825</v>
      </c>
      <c r="K39" s="39"/>
      <c r="L39" s="39"/>
      <c r="O39" s="78">
        <v>0.9</v>
      </c>
      <c r="P39" s="78">
        <f t="shared" si="0"/>
        <v>126.32400000000001</v>
      </c>
    </row>
    <row r="40" spans="1:17" x14ac:dyDescent="0.25">
      <c r="A40" s="4"/>
      <c r="B40" s="161">
        <v>43815</v>
      </c>
      <c r="C40" s="10">
        <v>30</v>
      </c>
      <c r="D40" s="39">
        <v>117.56</v>
      </c>
      <c r="E40" s="39">
        <v>132.31</v>
      </c>
      <c r="F40" s="39">
        <f>C40*(E40-D40)</f>
        <v>442.5</v>
      </c>
      <c r="G40" s="39">
        <f>D40*C40</f>
        <v>3526.8</v>
      </c>
      <c r="H40" s="175">
        <f>(E40-D40)/D40</f>
        <v>0.12546784620619258</v>
      </c>
      <c r="I40" s="39"/>
      <c r="J40" s="98">
        <f>F40+$M$44</f>
        <v>2844.1999999999825</v>
      </c>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4" t="s">
        <v>1</v>
      </c>
      <c r="B45" s="864" t="s">
        <v>2</v>
      </c>
      <c r="C45" s="864" t="s">
        <v>4</v>
      </c>
      <c r="D45" s="865" t="s">
        <v>5</v>
      </c>
      <c r="E45" s="865" t="s">
        <v>94</v>
      </c>
      <c r="F45" s="865" t="s">
        <v>60</v>
      </c>
      <c r="G45" s="864" t="s">
        <v>3</v>
      </c>
      <c r="H45" s="864" t="s">
        <v>6</v>
      </c>
      <c r="I45" s="865" t="s">
        <v>7</v>
      </c>
      <c r="J45" s="865" t="s">
        <v>95</v>
      </c>
      <c r="K45" s="865" t="s">
        <v>61</v>
      </c>
      <c r="L45" s="864" t="s">
        <v>37</v>
      </c>
      <c r="M45" s="864" t="s">
        <v>38</v>
      </c>
      <c r="Q45" s="2"/>
    </row>
    <row r="46" spans="1:17" x14ac:dyDescent="0.25">
      <c r="A46" s="866" t="s">
        <v>847</v>
      </c>
      <c r="B46" s="548">
        <v>43133</v>
      </c>
      <c r="C46" s="547">
        <v>20</v>
      </c>
      <c r="D46" s="549">
        <v>150</v>
      </c>
      <c r="E46" s="549">
        <v>0</v>
      </c>
      <c r="F46" s="549">
        <f t="shared" ref="F46:F68" si="1">C46*D46+E46</f>
        <v>3000</v>
      </c>
      <c r="G46" s="548">
        <v>43167</v>
      </c>
      <c r="H46" s="547">
        <v>20</v>
      </c>
      <c r="I46" s="549">
        <v>151.56</v>
      </c>
      <c r="J46" s="549">
        <v>7.0000000000000007E-2</v>
      </c>
      <c r="K46" s="549">
        <f t="shared" ref="K46:K62" si="2">H46*I46-J46</f>
        <v>3031.1299999999997</v>
      </c>
      <c r="L46" s="548">
        <v>43222</v>
      </c>
      <c r="M46" s="549">
        <v>6.5</v>
      </c>
      <c r="Q46" s="2"/>
    </row>
    <row r="47" spans="1:17" x14ac:dyDescent="0.25">
      <c r="A47" s="867" t="s">
        <v>71</v>
      </c>
      <c r="B47" s="548">
        <v>43166</v>
      </c>
      <c r="C47" s="547">
        <v>20</v>
      </c>
      <c r="D47" s="549">
        <v>146.28</v>
      </c>
      <c r="E47" s="549">
        <v>0</v>
      </c>
      <c r="F47" s="549">
        <f t="shared" si="1"/>
        <v>2925.6</v>
      </c>
      <c r="G47" s="548">
        <v>43284</v>
      </c>
      <c r="H47" s="636">
        <v>50</v>
      </c>
      <c r="I47" s="549">
        <v>130</v>
      </c>
      <c r="J47" s="549">
        <v>0.08</v>
      </c>
      <c r="K47" s="549">
        <f t="shared" si="2"/>
        <v>6499.92</v>
      </c>
      <c r="L47" s="548">
        <v>43313</v>
      </c>
      <c r="M47" s="549">
        <v>9.1</v>
      </c>
      <c r="Q47" s="2"/>
    </row>
    <row r="48" spans="1:17" x14ac:dyDescent="0.25">
      <c r="A48" s="547"/>
      <c r="B48" s="548">
        <v>43181</v>
      </c>
      <c r="C48" s="547">
        <v>30</v>
      </c>
      <c r="D48" s="549">
        <v>137.88</v>
      </c>
      <c r="E48" s="549">
        <v>0</v>
      </c>
      <c r="F48" s="549">
        <f t="shared" si="1"/>
        <v>4136.3999999999996</v>
      </c>
      <c r="G48" s="548">
        <v>43284</v>
      </c>
      <c r="H48" s="636">
        <v>20</v>
      </c>
      <c r="I48" s="549">
        <v>135.94999999999999</v>
      </c>
      <c r="J48" s="549">
        <v>0.04</v>
      </c>
      <c r="K48" s="549">
        <f t="shared" si="2"/>
        <v>2718.96</v>
      </c>
      <c r="L48" s="548">
        <v>43405</v>
      </c>
      <c r="M48" s="549">
        <v>7.8</v>
      </c>
      <c r="Q48" s="2"/>
    </row>
    <row r="49" spans="1:17" x14ac:dyDescent="0.25">
      <c r="A49" s="547"/>
      <c r="B49" s="548">
        <v>43217</v>
      </c>
      <c r="C49" s="547">
        <v>50</v>
      </c>
      <c r="D49" s="549">
        <v>122.68</v>
      </c>
      <c r="E49" s="549">
        <v>0</v>
      </c>
      <c r="F49" s="549">
        <f t="shared" si="1"/>
        <v>6134</v>
      </c>
      <c r="G49" s="548">
        <v>43291</v>
      </c>
      <c r="H49" s="636">
        <v>30</v>
      </c>
      <c r="I49" s="549">
        <v>130.68</v>
      </c>
      <c r="J49" s="549">
        <v>0.05</v>
      </c>
      <c r="K49" s="549">
        <f t="shared" si="2"/>
        <v>3920.35</v>
      </c>
      <c r="L49" s="548">
        <v>43497</v>
      </c>
      <c r="M49" s="549">
        <v>10.4</v>
      </c>
      <c r="Q49" s="2"/>
    </row>
    <row r="50" spans="1:17" x14ac:dyDescent="0.25">
      <c r="A50" s="547"/>
      <c r="B50" s="548">
        <v>43279</v>
      </c>
      <c r="C50" s="547">
        <v>20</v>
      </c>
      <c r="D50" s="549">
        <v>113.98</v>
      </c>
      <c r="E50" s="549">
        <v>0</v>
      </c>
      <c r="F50" s="549">
        <f t="shared" si="1"/>
        <v>2279.6</v>
      </c>
      <c r="G50" s="548">
        <v>43311</v>
      </c>
      <c r="H50" s="636">
        <v>20</v>
      </c>
      <c r="I50" s="549">
        <v>138</v>
      </c>
      <c r="J50" s="549">
        <v>0.04</v>
      </c>
      <c r="K50" s="549">
        <f t="shared" si="2"/>
        <v>2759.96</v>
      </c>
      <c r="L50" s="548">
        <v>43586</v>
      </c>
      <c r="M50" s="549">
        <v>7.8</v>
      </c>
      <c r="Q50" s="2"/>
    </row>
    <row r="51" spans="1:17" x14ac:dyDescent="0.25">
      <c r="A51" s="547"/>
      <c r="B51" s="548">
        <v>43284</v>
      </c>
      <c r="C51" s="547">
        <v>20</v>
      </c>
      <c r="D51" s="549">
        <v>132.69999999999999</v>
      </c>
      <c r="E51" s="549">
        <v>0</v>
      </c>
      <c r="F51" s="549">
        <f t="shared" si="1"/>
        <v>2654</v>
      </c>
      <c r="G51" s="548">
        <v>43326</v>
      </c>
      <c r="H51" s="636">
        <v>50</v>
      </c>
      <c r="I51" s="549">
        <v>138.08000000000001</v>
      </c>
      <c r="J51" s="549">
        <v>0.09</v>
      </c>
      <c r="K51" s="549">
        <f t="shared" si="2"/>
        <v>6903.9100000000008</v>
      </c>
      <c r="L51" s="547"/>
      <c r="M51" s="547"/>
      <c r="Q51" s="2"/>
    </row>
    <row r="52" spans="1:17" x14ac:dyDescent="0.25">
      <c r="A52" s="547"/>
      <c r="B52" s="548">
        <v>43286</v>
      </c>
      <c r="C52" s="547">
        <v>20</v>
      </c>
      <c r="D52" s="549">
        <v>127.58</v>
      </c>
      <c r="E52" s="549">
        <v>0</v>
      </c>
      <c r="F52" s="549">
        <f t="shared" si="1"/>
        <v>2551.6</v>
      </c>
      <c r="G52" s="548">
        <v>43350</v>
      </c>
      <c r="H52" s="636">
        <v>20</v>
      </c>
      <c r="I52" s="549">
        <v>158.01</v>
      </c>
      <c r="J52" s="549">
        <v>0.04</v>
      </c>
      <c r="K52" s="549">
        <f t="shared" si="2"/>
        <v>3160.16</v>
      </c>
      <c r="L52" s="547"/>
      <c r="M52" s="547"/>
      <c r="Q52" s="2"/>
    </row>
    <row r="53" spans="1:17" x14ac:dyDescent="0.25">
      <c r="A53" s="547"/>
      <c r="B53" s="548">
        <v>43286</v>
      </c>
      <c r="C53" s="547">
        <v>10</v>
      </c>
      <c r="D53" s="549">
        <v>126.28</v>
      </c>
      <c r="E53" s="549">
        <v>0</v>
      </c>
      <c r="F53" s="549">
        <f t="shared" si="1"/>
        <v>1262.8</v>
      </c>
      <c r="G53" s="548">
        <v>43403</v>
      </c>
      <c r="H53" s="636">
        <v>20</v>
      </c>
      <c r="I53" s="549">
        <v>123.38</v>
      </c>
      <c r="J53" s="549">
        <v>0.03</v>
      </c>
      <c r="K53" s="549">
        <f t="shared" si="2"/>
        <v>2467.5699999999997</v>
      </c>
      <c r="L53" s="547"/>
      <c r="M53" s="547"/>
      <c r="Q53" s="2"/>
    </row>
    <row r="54" spans="1:17" x14ac:dyDescent="0.25">
      <c r="A54" s="547"/>
      <c r="B54" s="548">
        <v>43313</v>
      </c>
      <c r="C54" s="547">
        <v>20</v>
      </c>
      <c r="D54" s="549">
        <v>135.84</v>
      </c>
      <c r="E54" s="549">
        <v>0</v>
      </c>
      <c r="F54" s="549">
        <f t="shared" si="1"/>
        <v>2716.8</v>
      </c>
      <c r="G54" s="548">
        <v>43403</v>
      </c>
      <c r="H54" s="636">
        <v>10</v>
      </c>
      <c r="I54" s="549">
        <v>124.18</v>
      </c>
      <c r="J54" s="549">
        <v>0.02</v>
      </c>
      <c r="K54" s="549">
        <f t="shared" si="2"/>
        <v>1241.7800000000002</v>
      </c>
      <c r="L54" s="547"/>
      <c r="M54" s="547"/>
    </row>
    <row r="55" spans="1:17" x14ac:dyDescent="0.25">
      <c r="A55" s="547"/>
      <c r="B55" s="548">
        <v>43353</v>
      </c>
      <c r="C55" s="547">
        <v>20</v>
      </c>
      <c r="D55" s="549">
        <v>153</v>
      </c>
      <c r="E55" s="549">
        <v>0</v>
      </c>
      <c r="F55" s="549">
        <f t="shared" si="1"/>
        <v>3060</v>
      </c>
      <c r="G55" s="548">
        <v>43430</v>
      </c>
      <c r="H55" s="636">
        <v>30</v>
      </c>
      <c r="I55" s="549">
        <v>126</v>
      </c>
      <c r="J55" s="549">
        <v>0.05</v>
      </c>
      <c r="K55" s="549">
        <f t="shared" si="2"/>
        <v>3779.95</v>
      </c>
      <c r="L55" s="548"/>
      <c r="M55" s="547"/>
    </row>
    <row r="56" spans="1:17" x14ac:dyDescent="0.25">
      <c r="A56" s="547"/>
      <c r="B56" s="548">
        <v>43378</v>
      </c>
      <c r="C56" s="547">
        <v>10</v>
      </c>
      <c r="D56" s="549">
        <v>130.5</v>
      </c>
      <c r="E56" s="549">
        <v>0</v>
      </c>
      <c r="F56" s="549">
        <f t="shared" si="1"/>
        <v>1305</v>
      </c>
      <c r="G56" s="548">
        <v>43441</v>
      </c>
      <c r="H56" s="636">
        <v>20</v>
      </c>
      <c r="I56" s="549">
        <v>122.68</v>
      </c>
      <c r="J56" s="549">
        <v>0.03</v>
      </c>
      <c r="K56" s="549">
        <f t="shared" si="2"/>
        <v>2453.5700000000002</v>
      </c>
      <c r="L56" s="547"/>
      <c r="M56" s="547"/>
    </row>
    <row r="57" spans="1:17" x14ac:dyDescent="0.25">
      <c r="A57" s="547"/>
      <c r="B57" s="548">
        <v>43378</v>
      </c>
      <c r="C57" s="547">
        <v>10</v>
      </c>
      <c r="D57" s="549">
        <v>130.5</v>
      </c>
      <c r="E57" s="549">
        <v>0</v>
      </c>
      <c r="F57" s="549">
        <f t="shared" si="1"/>
        <v>1305</v>
      </c>
      <c r="G57" s="548">
        <v>43461</v>
      </c>
      <c r="H57" s="636">
        <v>20</v>
      </c>
      <c r="I57" s="549">
        <v>112</v>
      </c>
      <c r="J57" s="549">
        <v>0.03</v>
      </c>
      <c r="K57" s="549">
        <f t="shared" si="2"/>
        <v>2239.9699999999998</v>
      </c>
      <c r="L57" s="547"/>
      <c r="M57" s="547"/>
    </row>
    <row r="58" spans="1:17" x14ac:dyDescent="0.25">
      <c r="A58" s="547"/>
      <c r="B58" s="548">
        <v>43383</v>
      </c>
      <c r="C58" s="547">
        <v>10</v>
      </c>
      <c r="D58" s="549">
        <v>123.88</v>
      </c>
      <c r="E58" s="549">
        <v>0</v>
      </c>
      <c r="F58" s="549">
        <f t="shared" si="1"/>
        <v>1238.8</v>
      </c>
      <c r="G58" s="548">
        <v>43473</v>
      </c>
      <c r="H58" s="636">
        <v>20</v>
      </c>
      <c r="I58" s="549">
        <v>120.28</v>
      </c>
      <c r="J58" s="549">
        <v>0.03</v>
      </c>
      <c r="K58" s="549">
        <f t="shared" si="2"/>
        <v>2405.5699999999997</v>
      </c>
      <c r="L58" s="547"/>
      <c r="M58" s="547"/>
    </row>
    <row r="59" spans="1:17" x14ac:dyDescent="0.25">
      <c r="A59" s="547"/>
      <c r="B59" s="548">
        <v>43383</v>
      </c>
      <c r="C59" s="547">
        <v>10</v>
      </c>
      <c r="D59" s="549">
        <v>123.88</v>
      </c>
      <c r="E59" s="549">
        <v>0</v>
      </c>
      <c r="F59" s="549">
        <f t="shared" si="1"/>
        <v>1238.8</v>
      </c>
      <c r="G59" s="548">
        <v>43496</v>
      </c>
      <c r="H59" s="636">
        <v>20</v>
      </c>
      <c r="I59" s="549">
        <v>121.28</v>
      </c>
      <c r="J59" s="549">
        <v>0.03</v>
      </c>
      <c r="K59" s="549">
        <f t="shared" si="2"/>
        <v>2425.5699999999997</v>
      </c>
      <c r="L59" s="547"/>
      <c r="M59" s="547"/>
    </row>
    <row r="60" spans="1:17" x14ac:dyDescent="0.25">
      <c r="A60" s="547"/>
      <c r="B60" s="548">
        <v>43396</v>
      </c>
      <c r="C60" s="547">
        <v>20</v>
      </c>
      <c r="D60" s="549">
        <v>117.79</v>
      </c>
      <c r="E60" s="549">
        <v>0</v>
      </c>
      <c r="F60" s="549">
        <f t="shared" si="1"/>
        <v>2355.8000000000002</v>
      </c>
      <c r="G60" s="548">
        <v>43502</v>
      </c>
      <c r="H60" s="636">
        <v>30</v>
      </c>
      <c r="I60" s="549">
        <v>125.98</v>
      </c>
      <c r="J60" s="549">
        <v>0.05</v>
      </c>
      <c r="K60" s="549">
        <f t="shared" si="2"/>
        <v>3779.35</v>
      </c>
      <c r="L60" s="547"/>
      <c r="M60" s="547"/>
    </row>
    <row r="61" spans="1:17" x14ac:dyDescent="0.25">
      <c r="A61" s="547"/>
      <c r="B61" s="548">
        <v>43424</v>
      </c>
      <c r="C61" s="547">
        <v>20</v>
      </c>
      <c r="D61" s="549">
        <v>120.5</v>
      </c>
      <c r="E61" s="549">
        <v>0</v>
      </c>
      <c r="F61" s="549">
        <f t="shared" si="1"/>
        <v>2410</v>
      </c>
      <c r="G61" s="548">
        <v>43508</v>
      </c>
      <c r="H61" s="636">
        <v>30</v>
      </c>
      <c r="I61" s="549">
        <v>130</v>
      </c>
      <c r="J61" s="549">
        <v>0.05</v>
      </c>
      <c r="K61" s="549">
        <f t="shared" si="2"/>
        <v>3899.95</v>
      </c>
      <c r="L61" s="547"/>
      <c r="M61" s="547"/>
    </row>
    <row r="62" spans="1:17" x14ac:dyDescent="0.25">
      <c r="A62" s="547"/>
      <c r="B62" s="548">
        <v>43438</v>
      </c>
      <c r="C62" s="547">
        <v>30</v>
      </c>
      <c r="D62" s="549">
        <v>121.98</v>
      </c>
      <c r="E62" s="549">
        <v>0</v>
      </c>
      <c r="F62" s="549">
        <f t="shared" si="1"/>
        <v>3659.4</v>
      </c>
      <c r="G62" s="548">
        <v>43556</v>
      </c>
      <c r="H62" s="636">
        <v>20</v>
      </c>
      <c r="I62" s="549">
        <v>123.15</v>
      </c>
      <c r="J62" s="549">
        <v>0.03</v>
      </c>
      <c r="K62" s="549">
        <f t="shared" si="2"/>
        <v>2462.9699999999998</v>
      </c>
      <c r="L62" s="547"/>
      <c r="M62" s="547"/>
    </row>
    <row r="63" spans="1:17" x14ac:dyDescent="0.25">
      <c r="A63" s="547"/>
      <c r="B63" s="548">
        <v>43440</v>
      </c>
      <c r="C63" s="547">
        <v>30</v>
      </c>
      <c r="D63" s="549">
        <v>114.8</v>
      </c>
      <c r="E63" s="549">
        <v>0</v>
      </c>
      <c r="F63" s="549">
        <f t="shared" si="1"/>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
        <v>2205.6</v>
      </c>
      <c r="G65" s="547"/>
      <c r="H65" s="547"/>
      <c r="I65" s="549"/>
      <c r="J65" s="549"/>
      <c r="K65" s="549"/>
      <c r="L65" s="547"/>
      <c r="M65" s="547"/>
    </row>
    <row r="66" spans="1:14" x14ac:dyDescent="0.25">
      <c r="A66" s="547"/>
      <c r="B66" s="548">
        <v>43487</v>
      </c>
      <c r="C66" s="547">
        <v>20</v>
      </c>
      <c r="D66" s="549">
        <v>116.4</v>
      </c>
      <c r="E66" s="549">
        <v>0</v>
      </c>
      <c r="F66" s="549">
        <f t="shared" si="1"/>
        <v>2328</v>
      </c>
      <c r="G66" s="547"/>
      <c r="H66" s="547"/>
      <c r="I66" s="549"/>
      <c r="J66" s="549"/>
      <c r="K66" s="549"/>
      <c r="L66" s="547"/>
      <c r="M66" s="547"/>
    </row>
    <row r="67" spans="1:14" x14ac:dyDescent="0.25">
      <c r="A67" s="547"/>
      <c r="B67" s="548">
        <v>43544</v>
      </c>
      <c r="C67" s="547">
        <v>30</v>
      </c>
      <c r="D67" s="549">
        <v>123.88</v>
      </c>
      <c r="E67" s="549">
        <v>0</v>
      </c>
      <c r="F67" s="549">
        <f t="shared" si="1"/>
        <v>3716.3999999999996</v>
      </c>
      <c r="G67" s="547"/>
      <c r="H67" s="547"/>
      <c r="I67" s="549"/>
      <c r="J67" s="549"/>
      <c r="K67" s="549"/>
      <c r="L67" s="547"/>
      <c r="M67" s="547"/>
    </row>
    <row r="68" spans="1:14" x14ac:dyDescent="0.25">
      <c r="A68" s="547"/>
      <c r="B68" s="548">
        <v>43546</v>
      </c>
      <c r="C68" s="547">
        <v>20</v>
      </c>
      <c r="D68" s="549">
        <v>119.64</v>
      </c>
      <c r="E68" s="549">
        <v>0</v>
      </c>
      <c r="F68" s="549">
        <f t="shared" si="1"/>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8" t="s">
        <v>81</v>
      </c>
      <c r="B73" s="869"/>
      <c r="C73" s="869">
        <f>SUM(C46:C72)</f>
        <v>480</v>
      </c>
      <c r="D73" s="870"/>
      <c r="E73" s="870"/>
      <c r="F73" s="870">
        <f>SUM(F46:F72)</f>
        <v>60634.400000000009</v>
      </c>
      <c r="G73" s="869"/>
      <c r="H73" s="871">
        <f>SUM(H46:H64)</f>
        <v>480</v>
      </c>
      <c r="I73" s="870"/>
      <c r="J73" s="870"/>
      <c r="K73" s="870">
        <f>SUM(K46:K64)</f>
        <v>62994.499999999993</v>
      </c>
      <c r="L73" s="869"/>
      <c r="M73" s="870">
        <f>SUM(M46:M54)</f>
        <v>41.599999999999994</v>
      </c>
    </row>
    <row r="74" spans="1:14" ht="15.75" thickBot="1" x14ac:dyDescent="0.3">
      <c r="A74" s="872" t="s">
        <v>189</v>
      </c>
      <c r="B74" s="873"/>
      <c r="C74" s="874">
        <f>SumByColor($A$30,C46:C72)</f>
        <v>0</v>
      </c>
      <c r="D74" s="874"/>
      <c r="E74" s="874"/>
      <c r="F74" s="875">
        <f>SumByColor($A$30,F46:F72)</f>
        <v>0</v>
      </c>
      <c r="G74" s="874"/>
      <c r="H74" s="874">
        <f>SumByColor($A$30,H46:H72)</f>
        <v>0</v>
      </c>
      <c r="I74" s="874"/>
      <c r="J74" s="874"/>
      <c r="K74" s="875">
        <f>SumByColor($A$30,K46:K72)</f>
        <v>0</v>
      </c>
      <c r="L74" s="874"/>
      <c r="M74" s="875">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2" t="s">
        <v>113</v>
      </c>
      <c r="C77" s="682" t="s">
        <v>143</v>
      </c>
      <c r="D77" s="683" t="s">
        <v>142</v>
      </c>
      <c r="E77" s="684" t="s">
        <v>144</v>
      </c>
      <c r="F77" s="684" t="s">
        <v>65</v>
      </c>
      <c r="G77" s="685" t="s">
        <v>148</v>
      </c>
      <c r="H77" s="685" t="s">
        <v>88</v>
      </c>
      <c r="I77" s="685" t="s">
        <v>151</v>
      </c>
      <c r="J77" s="685" t="s">
        <v>147</v>
      </c>
      <c r="K77" s="685" t="s">
        <v>452</v>
      </c>
      <c r="L77" s="685" t="s">
        <v>901</v>
      </c>
      <c r="M77" s="547"/>
      <c r="N77" s="4"/>
    </row>
    <row r="78" spans="1:14" x14ac:dyDescent="0.25">
      <c r="A78" s="547"/>
      <c r="B78" s="548">
        <v>43133</v>
      </c>
      <c r="C78" s="547">
        <v>20</v>
      </c>
      <c r="D78" s="549">
        <v>150</v>
      </c>
      <c r="E78" s="549">
        <v>149.94999999999999</v>
      </c>
      <c r="F78" s="549">
        <f t="shared" ref="F78:F106" si="3">C78*(E78-D78)</f>
        <v>-1.0000000000002274</v>
      </c>
      <c r="G78" s="549">
        <f t="shared" ref="G78:G141" si="4">D78*C78</f>
        <v>3000</v>
      </c>
      <c r="H78" s="550">
        <f t="shared" ref="H78:H141" si="5">(E78-D78)/D78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3"/>
        <v>-53.599999999999</v>
      </c>
      <c r="G79" s="549">
        <f t="shared" si="4"/>
        <v>5925.5999999999995</v>
      </c>
      <c r="H79" s="550">
        <f t="shared" si="5"/>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3"/>
        <v>136.73000000000002</v>
      </c>
      <c r="G80" s="549">
        <f t="shared" si="4"/>
        <v>2894.4700000000003</v>
      </c>
      <c r="H80" s="550">
        <f t="shared" si="5"/>
        <v>4.7238354517407335E-2</v>
      </c>
      <c r="I80" s="549"/>
      <c r="J80" s="549">
        <v>136.73000000000002</v>
      </c>
      <c r="K80" s="549"/>
      <c r="L80" s="549"/>
      <c r="M80" s="547"/>
      <c r="N80" s="4"/>
    </row>
    <row r="81" spans="1:14" x14ac:dyDescent="0.25">
      <c r="A81" s="547"/>
      <c r="B81" s="548">
        <v>43181</v>
      </c>
      <c r="C81" s="547">
        <v>50</v>
      </c>
      <c r="D81" s="549">
        <v>140.6174</v>
      </c>
      <c r="E81" s="549">
        <v>134.66</v>
      </c>
      <c r="F81" s="549">
        <f t="shared" si="3"/>
        <v>-297.87000000000035</v>
      </c>
      <c r="G81" s="549">
        <f t="shared" si="4"/>
        <v>7030.87</v>
      </c>
      <c r="H81" s="550">
        <f t="shared" si="5"/>
        <v>-4.2366022981508739E-2</v>
      </c>
      <c r="I81" s="549"/>
      <c r="J81" s="549">
        <v>-297.87000000000035</v>
      </c>
      <c r="K81" s="549"/>
      <c r="L81" s="549"/>
      <c r="M81" s="547"/>
      <c r="N81" s="4"/>
    </row>
    <row r="82" spans="1:14" x14ac:dyDescent="0.25">
      <c r="A82" s="547"/>
      <c r="B82" s="548">
        <v>43184</v>
      </c>
      <c r="C82" s="547">
        <v>50</v>
      </c>
      <c r="D82" s="549">
        <v>140.6174</v>
      </c>
      <c r="E82" s="549">
        <v>132.4</v>
      </c>
      <c r="F82" s="549">
        <f t="shared" si="3"/>
        <v>-410.86999999999989</v>
      </c>
      <c r="G82" s="549">
        <f t="shared" si="4"/>
        <v>7030.87</v>
      </c>
      <c r="H82" s="550">
        <f t="shared" si="5"/>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3"/>
        <v>-147.3700000000008</v>
      </c>
      <c r="G83" s="549">
        <f t="shared" si="4"/>
        <v>7030.87</v>
      </c>
      <c r="H83" s="550">
        <f t="shared" si="5"/>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3"/>
        <v>-556.87000000000069</v>
      </c>
      <c r="G84" s="549">
        <f t="shared" si="4"/>
        <v>7030.87</v>
      </c>
      <c r="H84" s="550">
        <f t="shared" si="5"/>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3"/>
        <v>-439.36999999999955</v>
      </c>
      <c r="G85" s="549">
        <f t="shared" si="4"/>
        <v>7030.87</v>
      </c>
      <c r="H85" s="550">
        <f t="shared" si="5"/>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3"/>
        <v>-796.99999999999989</v>
      </c>
      <c r="G86" s="549">
        <f t="shared" si="4"/>
        <v>7031</v>
      </c>
      <c r="H86" s="550">
        <f t="shared" si="5"/>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3"/>
        <v>-898.86999999999944</v>
      </c>
      <c r="G87" s="549">
        <f t="shared" si="4"/>
        <v>13164.869999999999</v>
      </c>
      <c r="H87" s="550">
        <f t="shared" si="5"/>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3"/>
        <v>-1856.3699999999997</v>
      </c>
      <c r="G88" s="549">
        <f t="shared" si="4"/>
        <v>13158.369999999999</v>
      </c>
      <c r="H88" s="550">
        <f t="shared" si="5"/>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3"/>
        <v>-974.00000000000091</v>
      </c>
      <c r="G89" s="549">
        <f t="shared" si="4"/>
        <v>13158.000000000002</v>
      </c>
      <c r="H89" s="550">
        <f t="shared" si="5"/>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3"/>
        <v>-1173.0000000000018</v>
      </c>
      <c r="G90" s="549">
        <f t="shared" si="4"/>
        <v>13158.000000000002</v>
      </c>
      <c r="H90" s="550">
        <f t="shared" si="5"/>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3"/>
        <v>-1591.1759999999999</v>
      </c>
      <c r="G91" s="549">
        <f t="shared" si="4"/>
        <v>15437.976000000001</v>
      </c>
      <c r="H91" s="550">
        <f t="shared" si="5"/>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3"/>
        <v>-1383.5759999999993</v>
      </c>
      <c r="G92" s="549">
        <f t="shared" si="4"/>
        <v>15437.976000000001</v>
      </c>
      <c r="H92" s="550">
        <f t="shared" si="5"/>
        <v>-8.9621592882382986E-2</v>
      </c>
      <c r="I92" s="549"/>
      <c r="J92" s="549">
        <v>-1383.5759999999993</v>
      </c>
      <c r="K92" s="549"/>
      <c r="L92" s="549"/>
      <c r="M92" s="547"/>
    </row>
    <row r="93" spans="1:14" x14ac:dyDescent="0.25">
      <c r="A93" s="547">
        <v>30</v>
      </c>
      <c r="B93" s="548">
        <v>43284</v>
      </c>
      <c r="C93" s="547">
        <v>50</v>
      </c>
      <c r="D93" s="549">
        <v>124.38</v>
      </c>
      <c r="E93" s="549">
        <v>135</v>
      </c>
      <c r="F93" s="549">
        <f t="shared" si="3"/>
        <v>531.00000000000023</v>
      </c>
      <c r="G93" s="549">
        <f t="shared" si="4"/>
        <v>6219</v>
      </c>
      <c r="H93" s="550">
        <f t="shared" si="5"/>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3"/>
        <v>380.93999999999949</v>
      </c>
      <c r="G94" s="549">
        <f t="shared" si="4"/>
        <v>8873.06</v>
      </c>
      <c r="H94" s="550">
        <f t="shared" si="5"/>
        <v>4.2932201517852861E-2</v>
      </c>
      <c r="I94" s="549"/>
      <c r="J94" s="549">
        <v>380.93999999999949</v>
      </c>
      <c r="K94" s="549"/>
      <c r="L94" s="549"/>
      <c r="M94" s="547"/>
    </row>
    <row r="95" spans="1:14" x14ac:dyDescent="0.25">
      <c r="A95" s="547">
        <v>30</v>
      </c>
      <c r="B95" s="548">
        <v>43286</v>
      </c>
      <c r="C95" s="547">
        <v>90</v>
      </c>
      <c r="D95" s="549">
        <v>126.94</v>
      </c>
      <c r="E95" s="549">
        <v>127.58</v>
      </c>
      <c r="F95" s="549">
        <f t="shared" si="3"/>
        <v>57.600000000000051</v>
      </c>
      <c r="G95" s="549">
        <f t="shared" si="4"/>
        <v>11424.6</v>
      </c>
      <c r="H95" s="550">
        <f t="shared" si="5"/>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3"/>
        <v>-59.499999999999886</v>
      </c>
      <c r="G96" s="549">
        <f t="shared" si="4"/>
        <v>12687.5</v>
      </c>
      <c r="H96" s="550">
        <f t="shared" si="5"/>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3"/>
        <v>380.45700000000039</v>
      </c>
      <c r="G97" s="549">
        <f t="shared" si="4"/>
        <v>8767.143</v>
      </c>
      <c r="H97" s="550">
        <f t="shared" si="5"/>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3"/>
        <v>797.31999999999982</v>
      </c>
      <c r="G98" s="549">
        <f t="shared" si="4"/>
        <v>6007.18</v>
      </c>
      <c r="H98" s="550">
        <f t="shared" si="5"/>
        <v>0.13272783568995766</v>
      </c>
      <c r="I98" s="549"/>
      <c r="J98" s="549">
        <v>797.31999999999982</v>
      </c>
      <c r="K98" s="549"/>
      <c r="L98" s="549">
        <v>15.79</v>
      </c>
      <c r="M98" s="547"/>
    </row>
    <row r="99" spans="1:13" x14ac:dyDescent="0.25">
      <c r="A99" s="547"/>
      <c r="B99" s="548">
        <v>43312</v>
      </c>
      <c r="C99" s="547">
        <v>50</v>
      </c>
      <c r="D99" s="549">
        <v>120.14</v>
      </c>
      <c r="E99" s="549">
        <v>139.03</v>
      </c>
      <c r="F99" s="549">
        <f t="shared" si="3"/>
        <v>944.5</v>
      </c>
      <c r="G99" s="549">
        <f t="shared" si="4"/>
        <v>6007</v>
      </c>
      <c r="H99" s="550">
        <f t="shared" si="5"/>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3"/>
        <v>782.0189999999991</v>
      </c>
      <c r="G100" s="549">
        <f t="shared" si="4"/>
        <v>8714.8809999999994</v>
      </c>
      <c r="H100" s="550">
        <f t="shared" si="5"/>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3"/>
        <v>838.71899999999926</v>
      </c>
      <c r="G101" s="549">
        <f t="shared" si="4"/>
        <v>8714.8809999999994</v>
      </c>
      <c r="H101" s="550">
        <f t="shared" si="5"/>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3"/>
        <v>795.90000000000032</v>
      </c>
      <c r="G102" s="549">
        <f t="shared" si="4"/>
        <v>8715</v>
      </c>
      <c r="H102" s="550">
        <f t="shared" si="5"/>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3"/>
        <v>939.03</v>
      </c>
      <c r="G103" s="549">
        <f t="shared" si="4"/>
        <v>1810.97</v>
      </c>
      <c r="H103" s="550">
        <f t="shared" si="5"/>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3"/>
        <v>1062.83</v>
      </c>
      <c r="G104" s="549">
        <f t="shared" si="4"/>
        <v>1810.97</v>
      </c>
      <c r="H104" s="550">
        <f t="shared" si="5"/>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3"/>
        <v>1156.8299999999997</v>
      </c>
      <c r="G105" s="549">
        <f t="shared" si="4"/>
        <v>1810.97</v>
      </c>
      <c r="H105" s="550">
        <f t="shared" si="5"/>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3"/>
        <v>1169.6000000000001</v>
      </c>
      <c r="G106" s="549">
        <f t="shared" si="4"/>
        <v>1811</v>
      </c>
      <c r="H106" s="550">
        <f t="shared" si="5"/>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4"/>
        <v>0</v>
      </c>
      <c r="H107" s="550">
        <f t="shared" si="5"/>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8">
        <f t="shared" ref="F108:F141" si="6">C108*(E108-D108)</f>
        <v>1388.1899999999998</v>
      </c>
      <c r="G108" s="549">
        <f t="shared" si="4"/>
        <v>1710.81</v>
      </c>
      <c r="H108" s="550">
        <f t="shared" si="5"/>
        <v>0.81142265944201863</v>
      </c>
      <c r="I108" s="549"/>
      <c r="J108" s="878">
        <v>1388.1899999999998</v>
      </c>
      <c r="K108" s="549"/>
      <c r="L108" s="549">
        <v>17.98</v>
      </c>
      <c r="M108" s="547"/>
    </row>
    <row r="109" spans="1:13" x14ac:dyDescent="0.25">
      <c r="A109" s="547">
        <v>0</v>
      </c>
      <c r="B109" s="548">
        <v>43358</v>
      </c>
      <c r="C109" s="547">
        <v>20</v>
      </c>
      <c r="D109" s="549">
        <v>85.540499999999994</v>
      </c>
      <c r="E109" s="549">
        <v>159.1</v>
      </c>
      <c r="F109" s="878">
        <f t="shared" si="6"/>
        <v>1471.19</v>
      </c>
      <c r="G109" s="549">
        <f t="shared" si="4"/>
        <v>1710.81</v>
      </c>
      <c r="H109" s="550">
        <f t="shared" si="5"/>
        <v>0.85993769033381851</v>
      </c>
      <c r="I109" s="549"/>
      <c r="J109" s="878">
        <v>1471.19</v>
      </c>
      <c r="K109" s="549"/>
      <c r="L109" s="549">
        <v>18.46</v>
      </c>
      <c r="M109" s="547"/>
    </row>
    <row r="110" spans="1:13" x14ac:dyDescent="0.25">
      <c r="A110" s="547"/>
      <c r="B110" s="548">
        <v>43364</v>
      </c>
      <c r="C110" s="547">
        <v>20</v>
      </c>
      <c r="D110" s="549">
        <v>85.540499999999994</v>
      </c>
      <c r="E110" s="549">
        <v>165.06</v>
      </c>
      <c r="F110" s="878">
        <f t="shared" si="6"/>
        <v>1590.39</v>
      </c>
      <c r="G110" s="549">
        <f t="shared" si="4"/>
        <v>1710.81</v>
      </c>
      <c r="H110" s="550">
        <f t="shared" si="5"/>
        <v>0.92961228891577685</v>
      </c>
      <c r="I110" s="549"/>
      <c r="J110" s="878">
        <v>1590.39</v>
      </c>
      <c r="K110" s="549"/>
      <c r="L110" s="549"/>
      <c r="M110" s="547"/>
    </row>
    <row r="111" spans="1:13" x14ac:dyDescent="0.25">
      <c r="A111" s="547"/>
      <c r="B111" s="548">
        <v>43377</v>
      </c>
      <c r="C111" s="547">
        <v>20</v>
      </c>
      <c r="D111" s="549">
        <v>85.54</v>
      </c>
      <c r="E111" s="549">
        <v>135.01</v>
      </c>
      <c r="F111" s="549">
        <f t="shared" si="6"/>
        <v>989.39999999999964</v>
      </c>
      <c r="G111" s="549">
        <f t="shared" si="4"/>
        <v>1710.8000000000002</v>
      </c>
      <c r="H111" s="550">
        <f t="shared" si="5"/>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6"/>
        <v>918.80000000000052</v>
      </c>
      <c r="G112" s="549">
        <f t="shared" si="4"/>
        <v>4320.8</v>
      </c>
      <c r="H112" s="550">
        <f t="shared" si="5"/>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6"/>
        <v>477.19200000000058</v>
      </c>
      <c r="G113" s="549">
        <f t="shared" si="4"/>
        <v>6798.4079999999994</v>
      </c>
      <c r="H113" s="550">
        <f t="shared" si="5"/>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6"/>
        <v>526.59200000000055</v>
      </c>
      <c r="G114" s="549">
        <f t="shared" si="4"/>
        <v>9154.2080000000005</v>
      </c>
      <c r="H114" s="550">
        <f t="shared" si="5"/>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6"/>
        <v>716.15999999999963</v>
      </c>
      <c r="G115" s="549">
        <f t="shared" si="4"/>
        <v>6686.64</v>
      </c>
      <c r="H115" s="550">
        <f t="shared" si="5"/>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6"/>
        <v>764</v>
      </c>
      <c r="G116" s="549">
        <f t="shared" si="4"/>
        <v>5445</v>
      </c>
      <c r="H116" s="550">
        <f t="shared" si="5"/>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6"/>
        <v>1138.4399999999991</v>
      </c>
      <c r="G117" s="549">
        <f t="shared" si="4"/>
        <v>5437.06</v>
      </c>
      <c r="H117" s="550">
        <f t="shared" si="5"/>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6"/>
        <v>631.33700000000067</v>
      </c>
      <c r="G118" s="549">
        <f t="shared" si="4"/>
        <v>7847.0630000000001</v>
      </c>
      <c r="H118" s="550">
        <f t="shared" si="5"/>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6"/>
        <v>1005.5999999999995</v>
      </c>
      <c r="G119" s="549">
        <f t="shared" si="4"/>
        <v>4067.2000000000003</v>
      </c>
      <c r="H119" s="550">
        <f t="shared" si="5"/>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6"/>
        <v>673.49100000000033</v>
      </c>
      <c r="G120" s="549">
        <f t="shared" si="4"/>
        <v>7726.509</v>
      </c>
      <c r="H120" s="550">
        <f t="shared" si="5"/>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6"/>
        <v>873.48999999999955</v>
      </c>
      <c r="G121" s="549">
        <f t="shared" si="4"/>
        <v>11170.51</v>
      </c>
      <c r="H121" s="550">
        <f t="shared" si="5"/>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6"/>
        <v>715.05600000000072</v>
      </c>
      <c r="G122" s="549">
        <f t="shared" si="4"/>
        <v>8716.9439999999995</v>
      </c>
      <c r="H122" s="550">
        <f t="shared" si="5"/>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6"/>
        <v>540.09999999999968</v>
      </c>
      <c r="G123" s="549">
        <f t="shared" si="4"/>
        <v>11030.9</v>
      </c>
      <c r="H123" s="550">
        <f t="shared" si="5"/>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6"/>
        <v>70.259999999999536</v>
      </c>
      <c r="G124" s="549">
        <f t="shared" si="4"/>
        <v>13236.54</v>
      </c>
      <c r="H124" s="550">
        <f t="shared" si="5"/>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6"/>
        <v>203.4000000000006</v>
      </c>
      <c r="G125" s="549">
        <f t="shared" si="4"/>
        <v>10996.599999999999</v>
      </c>
      <c r="H125" s="550">
        <f t="shared" si="5"/>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6"/>
        <v>843.99999999999977</v>
      </c>
      <c r="G126" s="549">
        <f t="shared" si="4"/>
        <v>10997</v>
      </c>
      <c r="H126" s="550">
        <f t="shared" si="5"/>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6"/>
        <v>1052.2000000000003</v>
      </c>
      <c r="G127" s="549">
        <f t="shared" si="4"/>
        <v>8591</v>
      </c>
      <c r="H127" s="550">
        <f t="shared" si="5"/>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6"/>
        <v>695.00000000000023</v>
      </c>
      <c r="G128" s="549">
        <f t="shared" si="4"/>
        <v>10919</v>
      </c>
      <c r="H128" s="550">
        <f t="shared" si="5"/>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6"/>
        <v>1208.8</v>
      </c>
      <c r="G129" s="549">
        <f t="shared" si="4"/>
        <v>8493.6</v>
      </c>
      <c r="H129" s="550">
        <f t="shared" si="5"/>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6"/>
        <v>1272.9600000000005</v>
      </c>
      <c r="G130" s="549">
        <f t="shared" si="4"/>
        <v>8483.0399999999991</v>
      </c>
      <c r="H130" s="550">
        <f t="shared" si="5"/>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8">
        <f t="shared" si="6"/>
        <v>1636.8200000000002</v>
      </c>
      <c r="G131" s="549">
        <f t="shared" si="4"/>
        <v>4703.68</v>
      </c>
      <c r="H131" s="550">
        <f t="shared" si="5"/>
        <v>0.34798710796652838</v>
      </c>
      <c r="I131" s="549"/>
      <c r="J131" s="878">
        <v>1636.8200000000002</v>
      </c>
      <c r="K131" s="549"/>
      <c r="L131" s="549">
        <v>14.71</v>
      </c>
      <c r="M131" s="547"/>
    </row>
    <row r="132" spans="1:13" x14ac:dyDescent="0.25">
      <c r="A132" s="547">
        <v>0</v>
      </c>
      <c r="B132" s="548">
        <v>43508</v>
      </c>
      <c r="C132" s="547">
        <v>20</v>
      </c>
      <c r="D132" s="549">
        <v>40.186500000000002</v>
      </c>
      <c r="E132" s="549">
        <v>133.79</v>
      </c>
      <c r="F132" s="878">
        <f t="shared" si="6"/>
        <v>1872.07</v>
      </c>
      <c r="G132" s="549">
        <f t="shared" si="4"/>
        <v>803.73</v>
      </c>
      <c r="H132" s="550">
        <f t="shared" si="5"/>
        <v>2.3292274768890047</v>
      </c>
      <c r="I132" s="549"/>
      <c r="J132" s="878">
        <v>1872.07</v>
      </c>
      <c r="K132" s="549"/>
      <c r="L132" s="549">
        <v>15.52</v>
      </c>
      <c r="M132" s="547"/>
    </row>
    <row r="133" spans="1:13" x14ac:dyDescent="0.25">
      <c r="A133" s="547">
        <v>20</v>
      </c>
      <c r="B133" s="548">
        <v>43535</v>
      </c>
      <c r="C133" s="547">
        <v>20</v>
      </c>
      <c r="D133" s="549">
        <v>40.19</v>
      </c>
      <c r="E133" s="549">
        <v>130.44999999999999</v>
      </c>
      <c r="F133" s="879">
        <f t="shared" si="6"/>
        <v>1805.1999999999998</v>
      </c>
      <c r="G133" s="549">
        <f t="shared" si="4"/>
        <v>803.8</v>
      </c>
      <c r="H133" s="550">
        <f t="shared" si="5"/>
        <v>2.2458322965911917</v>
      </c>
      <c r="I133" s="549"/>
      <c r="J133" s="879">
        <v>1805.1999999999998</v>
      </c>
      <c r="K133" s="549"/>
      <c r="L133" s="549">
        <v>15.13</v>
      </c>
      <c r="M133" s="547"/>
    </row>
    <row r="134" spans="1:13" x14ac:dyDescent="0.25">
      <c r="A134" s="547">
        <v>20</v>
      </c>
      <c r="B134" s="548">
        <v>43544</v>
      </c>
      <c r="C134" s="547">
        <v>50</v>
      </c>
      <c r="D134" s="549">
        <v>90.2</v>
      </c>
      <c r="E134" s="549">
        <v>123.88</v>
      </c>
      <c r="F134" s="549">
        <f t="shared" si="6"/>
        <v>1683.9999999999995</v>
      </c>
      <c r="G134" s="549">
        <f t="shared" si="4"/>
        <v>4510</v>
      </c>
      <c r="H134" s="550">
        <f t="shared" si="5"/>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6"/>
        <v>1406.6719999999998</v>
      </c>
      <c r="G135" s="549">
        <f t="shared" si="4"/>
        <v>8109.3280000000004</v>
      </c>
      <c r="H135" s="550">
        <f t="shared" si="5"/>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6"/>
        <v>1773.2400000000002</v>
      </c>
      <c r="G136" s="549">
        <f t="shared" si="4"/>
        <v>5646.36</v>
      </c>
      <c r="H136" s="550">
        <f t="shared" si="5"/>
        <v>0.3140501137015706</v>
      </c>
      <c r="I136" s="549"/>
      <c r="J136" s="549">
        <v>1773.2400000000002</v>
      </c>
      <c r="K136" s="549"/>
      <c r="L136" s="549">
        <v>14.35</v>
      </c>
      <c r="M136" s="547"/>
    </row>
    <row r="137" spans="1:13" x14ac:dyDescent="0.25">
      <c r="A137" s="547"/>
      <c r="B137" s="548">
        <v>43572</v>
      </c>
      <c r="C137" s="547">
        <v>60</v>
      </c>
      <c r="D137" s="549">
        <v>94.11</v>
      </c>
      <c r="E137" s="549">
        <v>141.76</v>
      </c>
      <c r="F137" s="878">
        <f t="shared" si="6"/>
        <v>2858.9999999999995</v>
      </c>
      <c r="G137" s="549">
        <f t="shared" si="4"/>
        <v>5646.6</v>
      </c>
      <c r="H137" s="550">
        <f t="shared" si="5"/>
        <v>0.5063223886940813</v>
      </c>
      <c r="I137" s="549"/>
      <c r="J137" s="878">
        <v>2858.9999999999995</v>
      </c>
      <c r="K137" s="549"/>
      <c r="L137" s="549"/>
      <c r="M137" s="547"/>
    </row>
    <row r="138" spans="1:13" x14ac:dyDescent="0.25">
      <c r="A138" s="547">
        <v>30</v>
      </c>
      <c r="B138" s="548">
        <v>43577</v>
      </c>
      <c r="C138" s="547">
        <v>30</v>
      </c>
      <c r="D138" s="549">
        <v>44.734999999999999</v>
      </c>
      <c r="E138" s="549">
        <v>143.47999999999999</v>
      </c>
      <c r="F138" s="878">
        <f t="shared" si="6"/>
        <v>2962.35</v>
      </c>
      <c r="G138" s="549">
        <f t="shared" si="4"/>
        <v>1342.05</v>
      </c>
      <c r="H138" s="550">
        <f t="shared" si="5"/>
        <v>2.2073320666145073</v>
      </c>
      <c r="I138" s="549"/>
      <c r="J138" s="878">
        <v>2962.35</v>
      </c>
      <c r="K138" s="549"/>
      <c r="L138" s="549"/>
      <c r="M138" s="547"/>
    </row>
    <row r="139" spans="1:13" x14ac:dyDescent="0.25">
      <c r="A139" s="547">
        <v>30</v>
      </c>
      <c r="B139" s="548">
        <v>43586</v>
      </c>
      <c r="C139" s="547">
        <v>30</v>
      </c>
      <c r="D139" s="549">
        <v>44.475000000000001</v>
      </c>
      <c r="E139" s="549">
        <v>144.33000000000001</v>
      </c>
      <c r="F139" s="878">
        <f t="shared" si="6"/>
        <v>2995.6500000000005</v>
      </c>
      <c r="G139" s="549">
        <f t="shared" si="4"/>
        <v>1334.25</v>
      </c>
      <c r="H139" s="550">
        <f t="shared" si="5"/>
        <v>2.2451939291736935</v>
      </c>
      <c r="I139" s="549"/>
      <c r="J139" s="878">
        <v>2995.6500000000005</v>
      </c>
      <c r="K139" s="549"/>
      <c r="L139" s="549"/>
      <c r="M139" s="547"/>
    </row>
    <row r="140" spans="1:13" x14ac:dyDescent="0.25">
      <c r="A140" s="547">
        <v>30</v>
      </c>
      <c r="B140" s="548">
        <v>43616</v>
      </c>
      <c r="C140" s="547">
        <v>50</v>
      </c>
      <c r="D140" s="549">
        <v>74.924999999999997</v>
      </c>
      <c r="E140" s="549">
        <v>120.6</v>
      </c>
      <c r="F140" s="879">
        <f t="shared" si="6"/>
        <v>2283.75</v>
      </c>
      <c r="G140" s="549">
        <f t="shared" si="4"/>
        <v>3746.25</v>
      </c>
      <c r="H140" s="550">
        <f t="shared" si="5"/>
        <v>0.60960960960960964</v>
      </c>
      <c r="I140" s="549"/>
      <c r="J140" s="879">
        <v>2283.75</v>
      </c>
      <c r="K140" s="549"/>
      <c r="L140" s="549">
        <v>15.29</v>
      </c>
      <c r="M140" s="547"/>
    </row>
    <row r="141" spans="1:13" x14ac:dyDescent="0.25">
      <c r="A141" s="547">
        <v>10</v>
      </c>
      <c r="B141" s="548">
        <v>43619</v>
      </c>
      <c r="C141" s="547">
        <v>30</v>
      </c>
      <c r="D141" s="549">
        <v>40.223300000000002</v>
      </c>
      <c r="E141" s="549">
        <v>125.95</v>
      </c>
      <c r="F141" s="879">
        <f t="shared" si="6"/>
        <v>2571.8009999999999</v>
      </c>
      <c r="G141" s="549">
        <f t="shared" si="4"/>
        <v>1206.6990000000001</v>
      </c>
      <c r="H141" s="550">
        <f t="shared" si="5"/>
        <v>2.1312696869724759</v>
      </c>
      <c r="I141" s="549"/>
      <c r="J141" s="879">
        <v>2571.8009999999999</v>
      </c>
      <c r="K141" s="549"/>
      <c r="L141" s="549"/>
      <c r="M141" s="547"/>
    </row>
    <row r="142" spans="1:13" x14ac:dyDescent="0.25">
      <c r="A142" s="547"/>
      <c r="B142" s="548"/>
      <c r="C142" s="547"/>
      <c r="D142" s="549"/>
      <c r="E142" s="549"/>
      <c r="F142" s="879"/>
      <c r="G142" s="549"/>
      <c r="H142" s="550"/>
      <c r="I142" s="549"/>
      <c r="J142" s="879"/>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63" priority="175">
      <formula>F7&gt;0</formula>
    </cfRule>
    <cfRule type="expression" dxfId="3862" priority="176">
      <formula>F7&lt;0</formula>
    </cfRule>
  </conditionalFormatting>
  <conditionalFormatting sqref="Q8">
    <cfRule type="expression" dxfId="3861" priority="173">
      <formula>Q8&gt;0</formula>
    </cfRule>
    <cfRule type="expression" dxfId="3860" priority="174">
      <formula>Q8&lt;0</formula>
    </cfRule>
  </conditionalFormatting>
  <conditionalFormatting sqref="Q10">
    <cfRule type="expression" dxfId="3859" priority="167">
      <formula>Q10&gt;0</formula>
    </cfRule>
    <cfRule type="expression" dxfId="3858" priority="168">
      <formula>Q10&lt;0</formula>
    </cfRule>
  </conditionalFormatting>
  <conditionalFormatting sqref="F75:F76">
    <cfRule type="expression" dxfId="3857" priority="159">
      <formula>F75&gt;0</formula>
    </cfRule>
    <cfRule type="expression" dxfId="3856" priority="160">
      <formula>F75&lt;0</formula>
    </cfRule>
  </conditionalFormatting>
  <conditionalFormatting sqref="H75:H76">
    <cfRule type="expression" dxfId="3855" priority="157">
      <formula>H75&gt;0</formula>
    </cfRule>
    <cfRule type="expression" dxfId="3854" priority="158">
      <formula>H75&lt;0</formula>
    </cfRule>
  </conditionalFormatting>
  <conditionalFormatting sqref="J75:J76">
    <cfRule type="expression" dxfId="3853" priority="155">
      <formula>J75&gt;0</formula>
    </cfRule>
    <cfRule type="expression" dxfId="3852" priority="156">
      <formula>J75&lt;0</formula>
    </cfRule>
  </conditionalFormatting>
  <conditionalFormatting sqref="K75:K76">
    <cfRule type="expression" dxfId="3851" priority="153">
      <formula>K75&gt;0</formula>
    </cfRule>
    <cfRule type="expression" dxfId="3850" priority="154">
      <formula>K75&lt;0</formula>
    </cfRule>
  </conditionalFormatting>
  <conditionalFormatting sqref="L75:L76">
    <cfRule type="expression" dxfId="3849" priority="151">
      <formula>L75&gt;0</formula>
    </cfRule>
    <cfRule type="expression" dxfId="3848" priority="152">
      <formula>L75&lt;0</formula>
    </cfRule>
  </conditionalFormatting>
  <conditionalFormatting sqref="H36:H39">
    <cfRule type="expression" dxfId="3847" priority="109">
      <formula>H36&gt;0</formula>
    </cfRule>
    <cfRule type="expression" dxfId="3846" priority="110">
      <formula>H36&lt;0</formula>
    </cfRule>
  </conditionalFormatting>
  <conditionalFormatting sqref="M44">
    <cfRule type="expression" dxfId="3845" priority="107">
      <formula>M44&gt;0</formula>
    </cfRule>
    <cfRule type="expression" dxfId="3844" priority="108">
      <formula>M44&lt;0</formula>
    </cfRule>
  </conditionalFormatting>
  <conditionalFormatting sqref="J36:J40">
    <cfRule type="expression" dxfId="3843" priority="77">
      <formula>J36&gt;0</formula>
    </cfRule>
    <cfRule type="expression" dxfId="3842" priority="78">
      <formula>J36&lt;0</formula>
    </cfRule>
  </conditionalFormatting>
  <conditionalFormatting sqref="F111:F113 H111:H113 H120 F120 F146:F148 H146:H148">
    <cfRule type="expression" dxfId="3841" priority="75">
      <formula>F111&gt;0</formula>
    </cfRule>
    <cfRule type="expression" dxfId="3840" priority="76">
      <formula>F111&lt;0</formula>
    </cfRule>
  </conditionalFormatting>
  <conditionalFormatting sqref="F87:F107">
    <cfRule type="expression" dxfId="3839" priority="73">
      <formula>F87&gt;0</formula>
    </cfRule>
    <cfRule type="expression" dxfId="3838" priority="74">
      <formula>F87&lt;0</formula>
    </cfRule>
  </conditionalFormatting>
  <conditionalFormatting sqref="H87:H107">
    <cfRule type="expression" dxfId="3837" priority="71">
      <formula>H87&gt;0</formula>
    </cfRule>
    <cfRule type="expression" dxfId="3836" priority="72">
      <formula>H87&lt;0</formula>
    </cfRule>
  </conditionalFormatting>
  <conditionalFormatting sqref="K78:K88 K90:K91">
    <cfRule type="expression" dxfId="3835" priority="69">
      <formula>K78&gt;0</formula>
    </cfRule>
    <cfRule type="expression" dxfId="3834" priority="70">
      <formula>K78&lt;0</formula>
    </cfRule>
  </conditionalFormatting>
  <conditionalFormatting sqref="L78">
    <cfRule type="expression" dxfId="3833" priority="67">
      <formula>L78&gt;0</formula>
    </cfRule>
    <cfRule type="expression" dxfId="3832" priority="68">
      <formula>L78&lt;0</formula>
    </cfRule>
  </conditionalFormatting>
  <conditionalFormatting sqref="F78:F86">
    <cfRule type="expression" dxfId="3831" priority="65">
      <formula>F78&gt;0</formula>
    </cfRule>
    <cfRule type="expression" dxfId="3830" priority="66">
      <formula>F78&lt;0</formula>
    </cfRule>
  </conditionalFormatting>
  <conditionalFormatting sqref="H78:H86">
    <cfRule type="expression" dxfId="3829" priority="63">
      <formula>H78&gt;0</formula>
    </cfRule>
    <cfRule type="expression" dxfId="3828" priority="64">
      <formula>H78&lt;0</formula>
    </cfRule>
  </conditionalFormatting>
  <conditionalFormatting sqref="F108:F110">
    <cfRule type="expression" dxfId="3827" priority="61">
      <formula>F108&gt;0</formula>
    </cfRule>
    <cfRule type="expression" dxfId="3826" priority="62">
      <formula>F108&lt;0</formula>
    </cfRule>
  </conditionalFormatting>
  <conditionalFormatting sqref="H108:H110">
    <cfRule type="expression" dxfId="3825" priority="59">
      <formula>H108&gt;0</formula>
    </cfRule>
    <cfRule type="expression" dxfId="3824" priority="60">
      <formula>H108&lt;0</formula>
    </cfRule>
  </conditionalFormatting>
  <conditionalFormatting sqref="H114:H116 F114:F116">
    <cfRule type="expression" dxfId="3823" priority="57">
      <formula>F114&gt;0</formula>
    </cfRule>
    <cfRule type="expression" dxfId="3822" priority="58">
      <formula>F114&lt;0</formula>
    </cfRule>
  </conditionalFormatting>
  <conditionalFormatting sqref="H117:H119 F117:F119">
    <cfRule type="expression" dxfId="3821" priority="55">
      <formula>F117&gt;0</formula>
    </cfRule>
    <cfRule type="expression" dxfId="3820" priority="56">
      <formula>F117&lt;0</formula>
    </cfRule>
  </conditionalFormatting>
  <conditionalFormatting sqref="F125:F127 H125:H127">
    <cfRule type="expression" dxfId="3819" priority="53">
      <formula>F125&gt;0</formula>
    </cfRule>
    <cfRule type="expression" dxfId="3818" priority="54">
      <formula>F125&lt;0</formula>
    </cfRule>
  </conditionalFormatting>
  <conditionalFormatting sqref="F124 H124">
    <cfRule type="expression" dxfId="3817" priority="51">
      <formula>F124&gt;0</formula>
    </cfRule>
    <cfRule type="expression" dxfId="3816" priority="52">
      <formula>F124&lt;0</formula>
    </cfRule>
  </conditionalFormatting>
  <conditionalFormatting sqref="F121:F123 H121:H123">
    <cfRule type="expression" dxfId="3815" priority="49">
      <formula>F121&gt;0</formula>
    </cfRule>
    <cfRule type="expression" dxfId="3814" priority="50">
      <formula>F121&lt;0</formula>
    </cfRule>
  </conditionalFormatting>
  <conditionalFormatting sqref="F134:F136 H134:H136">
    <cfRule type="expression" dxfId="3813" priority="47">
      <formula>F134&gt;0</formula>
    </cfRule>
    <cfRule type="expression" dxfId="3812" priority="48">
      <formula>F134&lt;0</formula>
    </cfRule>
  </conditionalFormatting>
  <conditionalFormatting sqref="H129:H131 F129:F133">
    <cfRule type="expression" dxfId="3811" priority="45">
      <formula>F129&gt;0</formula>
    </cfRule>
    <cfRule type="expression" dxfId="3810" priority="46">
      <formula>F129&lt;0</formula>
    </cfRule>
  </conditionalFormatting>
  <conditionalFormatting sqref="F128 H128">
    <cfRule type="expression" dxfId="3809" priority="43">
      <formula>F128&gt;0</formula>
    </cfRule>
    <cfRule type="expression" dxfId="3808" priority="44">
      <formula>F128&lt;0</formula>
    </cfRule>
  </conditionalFormatting>
  <conditionalFormatting sqref="H132:H133">
    <cfRule type="expression" dxfId="3807" priority="41">
      <formula>H132&gt;0</formula>
    </cfRule>
    <cfRule type="expression" dxfId="3806" priority="42">
      <formula>H132&lt;0</formula>
    </cfRule>
  </conditionalFormatting>
  <conditionalFormatting sqref="H139:H141 F139:F142">
    <cfRule type="expression" dxfId="3805" priority="39">
      <formula>F139&gt;0</formula>
    </cfRule>
    <cfRule type="expression" dxfId="3804" priority="40">
      <formula>F139&lt;0</formula>
    </cfRule>
  </conditionalFormatting>
  <conditionalFormatting sqref="F137:F138 H137:H138">
    <cfRule type="expression" dxfId="3803" priority="37">
      <formula>F137&gt;0</formula>
    </cfRule>
    <cfRule type="expression" dxfId="3802" priority="38">
      <formula>F137&lt;0</formula>
    </cfRule>
  </conditionalFormatting>
  <conditionalFormatting sqref="F145 H145">
    <cfRule type="expression" dxfId="3801" priority="35">
      <formula>F145&gt;0</formula>
    </cfRule>
    <cfRule type="expression" dxfId="3800" priority="36">
      <formula>F145&lt;0</formula>
    </cfRule>
  </conditionalFormatting>
  <conditionalFormatting sqref="F143:F144 H143:H144">
    <cfRule type="expression" dxfId="3799" priority="33">
      <formula>F143&gt;0</formula>
    </cfRule>
    <cfRule type="expression" dxfId="3798" priority="34">
      <formula>F143&lt;0</formula>
    </cfRule>
  </conditionalFormatting>
  <conditionalFormatting sqref="H142">
    <cfRule type="expression" dxfId="3797" priority="31">
      <formula>H142&gt;0</formula>
    </cfRule>
    <cfRule type="expression" dxfId="3796" priority="32">
      <formula>H142&lt;0</formula>
    </cfRule>
  </conditionalFormatting>
  <conditionalFormatting sqref="J111:J113 J120">
    <cfRule type="expression" dxfId="3795" priority="29">
      <formula>J111&gt;0</formula>
    </cfRule>
    <cfRule type="expression" dxfId="3794" priority="30">
      <formula>J111&lt;0</formula>
    </cfRule>
  </conditionalFormatting>
  <conditionalFormatting sqref="J87:J107">
    <cfRule type="expression" dxfId="3793" priority="27">
      <formula>J87&gt;0</formula>
    </cfRule>
    <cfRule type="expression" dxfId="3792" priority="28">
      <formula>J87&lt;0</formula>
    </cfRule>
  </conditionalFormatting>
  <conditionalFormatting sqref="J78:J86">
    <cfRule type="expression" dxfId="3791" priority="25">
      <formula>J78&gt;0</formula>
    </cfRule>
    <cfRule type="expression" dxfId="3790" priority="26">
      <formula>J78&lt;0</formula>
    </cfRule>
  </conditionalFormatting>
  <conditionalFormatting sqref="J108:J110">
    <cfRule type="expression" dxfId="3789" priority="23">
      <formula>J108&gt;0</formula>
    </cfRule>
    <cfRule type="expression" dxfId="3788" priority="24">
      <formula>J108&lt;0</formula>
    </cfRule>
  </conditionalFormatting>
  <conditionalFormatting sqref="J114:J116">
    <cfRule type="expression" dxfId="3787" priority="21">
      <formula>J114&gt;0</formula>
    </cfRule>
    <cfRule type="expression" dxfId="3786" priority="22">
      <formula>J114&lt;0</formula>
    </cfRule>
  </conditionalFormatting>
  <conditionalFormatting sqref="J117:J119">
    <cfRule type="expression" dxfId="3785" priority="19">
      <formula>J117&gt;0</formula>
    </cfRule>
    <cfRule type="expression" dxfId="3784" priority="20">
      <formula>J117&lt;0</formula>
    </cfRule>
  </conditionalFormatting>
  <conditionalFormatting sqref="J125:J127">
    <cfRule type="expression" dxfId="3783" priority="17">
      <formula>J125&gt;0</formula>
    </cfRule>
    <cfRule type="expression" dxfId="3782" priority="18">
      <formula>J125&lt;0</formula>
    </cfRule>
  </conditionalFormatting>
  <conditionalFormatting sqref="J124">
    <cfRule type="expression" dxfId="3781" priority="15">
      <formula>J124&gt;0</formula>
    </cfRule>
    <cfRule type="expression" dxfId="3780" priority="16">
      <formula>J124&lt;0</formula>
    </cfRule>
  </conditionalFormatting>
  <conditionalFormatting sqref="J121:J123">
    <cfRule type="expression" dxfId="3779" priority="13">
      <formula>J121&gt;0</formula>
    </cfRule>
    <cfRule type="expression" dxfId="3778" priority="14">
      <formula>J121&lt;0</formula>
    </cfRule>
  </conditionalFormatting>
  <conditionalFormatting sqref="J134:J136">
    <cfRule type="expression" dxfId="3777" priority="11">
      <formula>J134&gt;0</formula>
    </cfRule>
    <cfRule type="expression" dxfId="3776" priority="12">
      <formula>J134&lt;0</formula>
    </cfRule>
  </conditionalFormatting>
  <conditionalFormatting sqref="J129:J133">
    <cfRule type="expression" dxfId="3775" priority="9">
      <formula>J129&gt;0</formula>
    </cfRule>
    <cfRule type="expression" dxfId="3774" priority="10">
      <formula>J129&lt;0</formula>
    </cfRule>
  </conditionalFormatting>
  <conditionalFormatting sqref="J128">
    <cfRule type="expression" dxfId="3773" priority="7">
      <formula>J128&gt;0</formula>
    </cfRule>
    <cfRule type="expression" dxfId="3772" priority="8">
      <formula>J128&lt;0</formula>
    </cfRule>
  </conditionalFormatting>
  <conditionalFormatting sqref="J139:J141">
    <cfRule type="expression" dxfId="3771" priority="5">
      <formula>J139&gt;0</formula>
    </cfRule>
    <cfRule type="expression" dxfId="3770" priority="6">
      <formula>J139&lt;0</formula>
    </cfRule>
  </conditionalFormatting>
  <conditionalFormatting sqref="J137:J138">
    <cfRule type="expression" dxfId="3769" priority="3">
      <formula>J137&gt;0</formula>
    </cfRule>
    <cfRule type="expression" dxfId="3768" priority="4">
      <formula>J137&lt;0</formula>
    </cfRule>
  </conditionalFormatting>
  <conditionalFormatting sqref="J142">
    <cfRule type="expression" dxfId="3767" priority="1">
      <formula>J142&gt;0</formula>
    </cfRule>
    <cfRule type="expression" dxfId="3766"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5" t="s">
        <v>78</v>
      </c>
      <c r="P42" s="885"/>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65" priority="58">
      <formula>F19&gt;0</formula>
    </cfRule>
    <cfRule type="expression" dxfId="376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63" priority="47">
      <formula>H25&gt;0</formula>
    </cfRule>
    <cfRule type="expression" dxfId="3762" priority="48">
      <formula>H25&lt;0</formula>
    </cfRule>
  </conditionalFormatting>
  <conditionalFormatting sqref="M39">
    <cfRule type="expression" dxfId="3761" priority="45">
      <formula>M39&gt;0</formula>
    </cfRule>
    <cfRule type="expression" dxfId="3760" priority="46">
      <formula>M39&lt;0</formula>
    </cfRule>
  </conditionalFormatting>
  <conditionalFormatting sqref="F61:F67">
    <cfRule type="expression" dxfId="3759" priority="43">
      <formula>F61&gt;0</formula>
    </cfRule>
    <cfRule type="expression" dxfId="3758" priority="44">
      <formula>F61&lt;0</formula>
    </cfRule>
  </conditionalFormatting>
  <conditionalFormatting sqref="H61:H67">
    <cfRule type="expression" dxfId="3757" priority="41">
      <formula>H61&gt;0</formula>
    </cfRule>
    <cfRule type="expression" dxfId="3756" priority="42">
      <formula>H61&lt;0</formula>
    </cfRule>
  </conditionalFormatting>
  <conditionalFormatting sqref="F21:F24">
    <cfRule type="expression" dxfId="3755" priority="39">
      <formula>F21&gt;0</formula>
    </cfRule>
    <cfRule type="expression" dxfId="3754" priority="40">
      <formula>F21&lt;0</formula>
    </cfRule>
  </conditionalFormatting>
  <conditionalFormatting sqref="H21:H24">
    <cfRule type="expression" dxfId="3753" priority="37">
      <formula>H21&gt;0</formula>
    </cfRule>
    <cfRule type="expression" dxfId="3752" priority="38">
      <formula>H21&lt;0</formula>
    </cfRule>
  </conditionalFormatting>
  <conditionalFormatting sqref="I25:I28">
    <cfRule type="expression" dxfId="3751" priority="31">
      <formula>I25&gt;0</formula>
    </cfRule>
    <cfRule type="expression" dxfId="3750" priority="32">
      <formula>I25&lt;0</formula>
    </cfRule>
  </conditionalFormatting>
  <conditionalFormatting sqref="I21:I24">
    <cfRule type="expression" dxfId="3749" priority="29">
      <formula>I21&gt;0</formula>
    </cfRule>
    <cfRule type="expression" dxfId="3748" priority="30">
      <formula>I21&lt;0</formula>
    </cfRule>
  </conditionalFormatting>
  <conditionalFormatting sqref="H29">
    <cfRule type="expression" dxfId="3747" priority="27">
      <formula>H29&gt;0</formula>
    </cfRule>
    <cfRule type="expression" dxfId="3746" priority="28">
      <formula>H29&lt;0</formula>
    </cfRule>
  </conditionalFormatting>
  <conditionalFormatting sqref="H30">
    <cfRule type="expression" dxfId="3745" priority="25">
      <formula>H30&gt;0</formula>
    </cfRule>
    <cfRule type="expression" dxfId="3744" priority="26">
      <formula>H30&lt;0</formula>
    </cfRule>
  </conditionalFormatting>
  <conditionalFormatting sqref="H31">
    <cfRule type="expression" dxfId="3743" priority="23">
      <formula>H31&gt;0</formula>
    </cfRule>
    <cfRule type="expression" dxfId="3742" priority="24">
      <formula>H31&lt;0</formula>
    </cfRule>
  </conditionalFormatting>
  <conditionalFormatting sqref="Q7">
    <cfRule type="expression" dxfId="3741" priority="21">
      <formula>Q7&gt;0</formula>
    </cfRule>
    <cfRule type="expression" dxfId="3740" priority="22">
      <formula>Q7&lt;0</formula>
    </cfRule>
  </conditionalFormatting>
  <conditionalFormatting sqref="Q8">
    <cfRule type="expression" dxfId="3739" priority="19">
      <formula>Q8&gt;0</formula>
    </cfRule>
    <cfRule type="expression" dxfId="3738" priority="20">
      <formula>Q8&lt;0</formula>
    </cfRule>
  </conditionalFormatting>
  <conditionalFormatting sqref="F73:F82">
    <cfRule type="expression" dxfId="3737" priority="17">
      <formula>F73&gt;0</formula>
    </cfRule>
    <cfRule type="expression" dxfId="3736" priority="18">
      <formula>F73&lt;0</formula>
    </cfRule>
  </conditionalFormatting>
  <conditionalFormatting sqref="H73:H76">
    <cfRule type="expression" dxfId="3735" priority="15">
      <formula>H73&gt;0</formula>
    </cfRule>
    <cfRule type="expression" dxfId="3734" priority="16">
      <formula>H73&lt;0</formula>
    </cfRule>
  </conditionalFormatting>
  <conditionalFormatting sqref="F69:F72">
    <cfRule type="expression" dxfId="3733" priority="13">
      <formula>F69&gt;0</formula>
    </cfRule>
    <cfRule type="expression" dxfId="3732" priority="14">
      <formula>F69&lt;0</formula>
    </cfRule>
  </conditionalFormatting>
  <conditionalFormatting sqref="H69:H72">
    <cfRule type="expression" dxfId="3731" priority="11">
      <formula>H69&gt;0</formula>
    </cfRule>
    <cfRule type="expression" dxfId="3730" priority="12">
      <formula>H69&lt;0</formula>
    </cfRule>
  </conditionalFormatting>
  <conditionalFormatting sqref="I73:I76">
    <cfRule type="expression" dxfId="3729" priority="9">
      <formula>I73&gt;0</formula>
    </cfRule>
    <cfRule type="expression" dxfId="3728" priority="10">
      <formula>I73&lt;0</formula>
    </cfRule>
  </conditionalFormatting>
  <conditionalFormatting sqref="I69:I72">
    <cfRule type="expression" dxfId="3727" priority="7">
      <formula>I69&gt;0</formula>
    </cfRule>
    <cfRule type="expression" dxfId="3726" priority="8">
      <formula>I69&lt;0</formula>
    </cfRule>
  </conditionalFormatting>
  <conditionalFormatting sqref="H77">
    <cfRule type="expression" dxfId="3725" priority="5">
      <formula>H77&gt;0</formula>
    </cfRule>
    <cfRule type="expression" dxfId="3724" priority="6">
      <formula>H77&lt;0</formula>
    </cfRule>
  </conditionalFormatting>
  <conditionalFormatting sqref="H78">
    <cfRule type="expression" dxfId="3723" priority="3">
      <formula>H78&gt;0</formula>
    </cfRule>
    <cfRule type="expression" dxfId="3722" priority="4">
      <formula>H78&lt;0</formula>
    </cfRule>
  </conditionalFormatting>
  <conditionalFormatting sqref="H79">
    <cfRule type="expression" dxfId="3721" priority="1">
      <formula>H79&gt;0</formula>
    </cfRule>
    <cfRule type="expression" dxfId="372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28.47</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3302.52</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81.679999999999836</v>
      </c>
      <c r="R7">
        <v>116</v>
      </c>
    </row>
    <row r="8" spans="1:21" x14ac:dyDescent="0.25">
      <c r="B8" s="69"/>
      <c r="C8" s="4"/>
      <c r="D8" s="3"/>
      <c r="E8" s="3"/>
      <c r="F8" s="3"/>
      <c r="G8" s="69"/>
      <c r="H8" s="158"/>
      <c r="I8" s="3"/>
      <c r="J8" s="3"/>
      <c r="K8" s="3"/>
      <c r="L8" s="4"/>
      <c r="M8" s="4"/>
      <c r="O8" s="11" t="s">
        <v>177</v>
      </c>
      <c r="P8" s="33"/>
      <c r="Q8" s="2">
        <f>K18+M18-F18+Q2*Q4</f>
        <v>81.679999999999836</v>
      </c>
      <c r="T8" s="1"/>
      <c r="U8" s="727"/>
    </row>
    <row r="9" spans="1:21" x14ac:dyDescent="0.25">
      <c r="B9" s="69"/>
      <c r="C9" s="4"/>
      <c r="D9" s="3"/>
      <c r="E9" s="3"/>
      <c r="F9" s="3"/>
      <c r="G9" s="4"/>
      <c r="H9" s="158"/>
      <c r="I9" s="3"/>
      <c r="J9" s="3"/>
      <c r="K9" s="3"/>
      <c r="L9" s="4"/>
      <c r="M9" s="4"/>
      <c r="O9" s="11" t="s">
        <v>202</v>
      </c>
      <c r="Q9" s="131">
        <f>IF(Q2=0, 0, Q8/Q6)</f>
        <v>2.5359844015846747E-2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1.8264840182648404E-2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31.317</v>
      </c>
    </row>
    <row r="20" spans="1:20" x14ac:dyDescent="0.25">
      <c r="O20" s="78">
        <v>1.0900000000000001</v>
      </c>
      <c r="P20" s="78">
        <f t="shared" ref="P20:P39" si="1">O20*$Q$4</f>
        <v>31.032299999999999</v>
      </c>
    </row>
    <row r="21" spans="1:20" x14ac:dyDescent="0.25">
      <c r="O21" s="78">
        <v>1.08</v>
      </c>
      <c r="P21" s="78">
        <f t="shared" si="1"/>
        <v>30.747600000000002</v>
      </c>
      <c r="T21" s="1"/>
    </row>
    <row r="22" spans="1:20" x14ac:dyDescent="0.25">
      <c r="O22" s="78">
        <v>1.07</v>
      </c>
      <c r="P22" s="78">
        <f t="shared" si="1"/>
        <v>30.462900000000001</v>
      </c>
    </row>
    <row r="23" spans="1:20" x14ac:dyDescent="0.25">
      <c r="O23" s="78">
        <v>1.06</v>
      </c>
      <c r="P23" s="78">
        <f t="shared" si="1"/>
        <v>30.1782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29.8935</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29.608799999999999</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29.324099999999998</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29.039400000000001</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28.7547</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28.47</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28.185299999999998</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27.900599999999997</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27.6159</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27.331199999999999</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27.046499999999998</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26.761799999999997</v>
      </c>
    </row>
    <row r="36" spans="1:17" x14ac:dyDescent="0.25">
      <c r="B36" s="161"/>
      <c r="C36" s="10"/>
      <c r="D36" s="39"/>
      <c r="E36" s="39"/>
      <c r="F36" s="39"/>
      <c r="G36" s="39"/>
      <c r="H36" s="175"/>
      <c r="I36" s="39"/>
      <c r="J36" s="39"/>
      <c r="K36" s="39"/>
      <c r="L36" s="39"/>
      <c r="O36" s="78">
        <v>0.93</v>
      </c>
      <c r="P36" s="78">
        <f t="shared" si="1"/>
        <v>26.4771</v>
      </c>
    </row>
    <row r="37" spans="1:17" x14ac:dyDescent="0.25">
      <c r="B37" s="161"/>
      <c r="C37" s="10"/>
      <c r="D37" s="39"/>
      <c r="E37" s="39"/>
      <c r="F37" s="39"/>
      <c r="G37" s="39"/>
      <c r="H37" s="175"/>
      <c r="I37" s="39"/>
      <c r="J37" s="39"/>
      <c r="K37" s="39"/>
      <c r="L37" s="39"/>
      <c r="O37" s="78">
        <v>0.92</v>
      </c>
      <c r="P37" s="78">
        <f t="shared" si="1"/>
        <v>26.192399999999999</v>
      </c>
    </row>
    <row r="38" spans="1:17" x14ac:dyDescent="0.25">
      <c r="B38" s="161"/>
      <c r="C38" s="10"/>
      <c r="D38" s="39"/>
      <c r="E38" s="39"/>
      <c r="F38" s="39"/>
      <c r="G38" s="39"/>
      <c r="H38" s="175"/>
      <c r="I38" s="39"/>
      <c r="J38" s="39"/>
      <c r="K38" s="39"/>
      <c r="L38" s="39"/>
      <c r="O38" s="78">
        <v>0.91</v>
      </c>
      <c r="P38" s="78">
        <f t="shared" si="1"/>
        <v>25.907699999999998</v>
      </c>
    </row>
    <row r="39" spans="1:17" x14ac:dyDescent="0.25">
      <c r="B39" s="161"/>
      <c r="C39" s="10"/>
      <c r="D39" s="39"/>
      <c r="E39" s="39"/>
      <c r="F39" s="39"/>
      <c r="G39" s="39"/>
      <c r="H39" s="175"/>
      <c r="I39" s="39"/>
      <c r="J39" s="39"/>
      <c r="K39" s="39"/>
      <c r="L39" s="39"/>
      <c r="O39" s="78">
        <v>0.9</v>
      </c>
      <c r="P39" s="78">
        <f t="shared" si="1"/>
        <v>25.623000000000001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19" priority="37">
      <formula>Q7&gt;0</formula>
    </cfRule>
    <cfRule type="expression" dxfId="3718" priority="38">
      <formula>Q7&lt;0</formula>
    </cfRule>
  </conditionalFormatting>
  <conditionalFormatting sqref="Q8">
    <cfRule type="expression" dxfId="3717" priority="35">
      <formula>Q8&gt;0</formula>
    </cfRule>
    <cfRule type="expression" dxfId="3716" priority="36">
      <formula>Q8&lt;0</formula>
    </cfRule>
  </conditionalFormatting>
  <conditionalFormatting sqref="F34:F54 F58:F63">
    <cfRule type="expression" dxfId="3715" priority="33">
      <formula>F34&gt;0</formula>
    </cfRule>
    <cfRule type="expression" dxfId="3714" priority="34">
      <formula>F34&lt;0</formula>
    </cfRule>
  </conditionalFormatting>
  <conditionalFormatting sqref="H34:H54 H58:H63">
    <cfRule type="expression" dxfId="3713" priority="31">
      <formula>H34&gt;0</formula>
    </cfRule>
    <cfRule type="expression" dxfId="3712" priority="32">
      <formula>H34&lt;0</formula>
    </cfRule>
  </conditionalFormatting>
  <conditionalFormatting sqref="Q10">
    <cfRule type="expression" dxfId="3711" priority="29">
      <formula>Q10&gt;0</formula>
    </cfRule>
    <cfRule type="expression" dxfId="3710" priority="30">
      <formula>Q10&lt;0</formula>
    </cfRule>
  </conditionalFormatting>
  <conditionalFormatting sqref="J25:J38">
    <cfRule type="expression" dxfId="3709" priority="27">
      <formula>J25&gt;0</formula>
    </cfRule>
    <cfRule type="expression" dxfId="3708" priority="28">
      <formula>J25&lt;0</formula>
    </cfRule>
  </conditionalFormatting>
  <conditionalFormatting sqref="K25:K35 K37:K38">
    <cfRule type="expression" dxfId="3707" priority="25">
      <formula>K25&gt;0</formula>
    </cfRule>
    <cfRule type="expression" dxfId="3706" priority="26">
      <formula>K25&lt;0</formula>
    </cfRule>
  </conditionalFormatting>
  <conditionalFormatting sqref="F89:F110">
    <cfRule type="expression" dxfId="3705" priority="23">
      <formula>F89&gt;0</formula>
    </cfRule>
    <cfRule type="expression" dxfId="3704" priority="24">
      <formula>F89&lt;0</formula>
    </cfRule>
  </conditionalFormatting>
  <conditionalFormatting sqref="H89:H110">
    <cfRule type="expression" dxfId="3703" priority="21">
      <formula>H89&gt;0</formula>
    </cfRule>
    <cfRule type="expression" dxfId="3702" priority="22">
      <formula>H89&lt;0</formula>
    </cfRule>
  </conditionalFormatting>
  <conditionalFormatting sqref="J89:J102">
    <cfRule type="expression" dxfId="3701" priority="19">
      <formula>J89&gt;0</formula>
    </cfRule>
    <cfRule type="expression" dxfId="3700" priority="20">
      <formula>J89&lt;0</formula>
    </cfRule>
  </conditionalFormatting>
  <conditionalFormatting sqref="K89:K102">
    <cfRule type="expression" dxfId="3699" priority="17">
      <formula>K89&gt;0</formula>
    </cfRule>
    <cfRule type="expression" dxfId="3698" priority="18">
      <formula>K89&lt;0</formula>
    </cfRule>
  </conditionalFormatting>
  <conditionalFormatting sqref="L89:L102">
    <cfRule type="expression" dxfId="3697" priority="15">
      <formula>L89&gt;0</formula>
    </cfRule>
    <cfRule type="expression" dxfId="3696" priority="16">
      <formula>L89&lt;0</formula>
    </cfRule>
  </conditionalFormatting>
  <conditionalFormatting sqref="F30:F33">
    <cfRule type="expression" dxfId="3695" priority="13">
      <formula>F30&gt;0</formula>
    </cfRule>
    <cfRule type="expression" dxfId="3694" priority="14">
      <formula>F30&lt;0</formula>
    </cfRule>
  </conditionalFormatting>
  <conditionalFormatting sqref="H30:H33">
    <cfRule type="expression" dxfId="3693" priority="11">
      <formula>H30&gt;0</formula>
    </cfRule>
    <cfRule type="expression" dxfId="3692" priority="12">
      <formula>H30&lt;0</formula>
    </cfRule>
  </conditionalFormatting>
  <conditionalFormatting sqref="J54">
    <cfRule type="expression" dxfId="3691" priority="9">
      <formula>J54&gt;0</formula>
    </cfRule>
    <cfRule type="expression" dxfId="3690" priority="10">
      <formula>J54&lt;0</formula>
    </cfRule>
  </conditionalFormatting>
  <conditionalFormatting sqref="F55:F57">
    <cfRule type="expression" dxfId="3689" priority="7">
      <formula>F55&gt;0</formula>
    </cfRule>
    <cfRule type="expression" dxfId="3688" priority="8">
      <formula>F55&lt;0</formula>
    </cfRule>
  </conditionalFormatting>
  <conditionalFormatting sqref="H55:H57">
    <cfRule type="expression" dxfId="3687" priority="5">
      <formula>H55&gt;0</formula>
    </cfRule>
    <cfRule type="expression" dxfId="3686" priority="6">
      <formula>H55&lt;0</formula>
    </cfRule>
  </conditionalFormatting>
  <conditionalFormatting sqref="F25:F29">
    <cfRule type="expression" dxfId="3685" priority="3">
      <formula>F25&gt;0</formula>
    </cfRule>
    <cfRule type="expression" dxfId="3684" priority="4">
      <formula>F25&lt;0</formula>
    </cfRule>
  </conditionalFormatting>
  <conditionalFormatting sqref="H25:H29">
    <cfRule type="expression" dxfId="3683" priority="1">
      <formula>H25&gt;0</formula>
    </cfRule>
    <cfRule type="expression" dxfId="3682"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81" priority="11">
      <formula>Q8&gt;0</formula>
    </cfRule>
    <cfRule type="expression" dxfId="3680" priority="12">
      <formula>Q8&lt;0</formula>
    </cfRule>
  </conditionalFormatting>
  <conditionalFormatting sqref="Q7">
    <cfRule type="expression" dxfId="3679" priority="13">
      <formula>Q7&gt;0</formula>
    </cfRule>
    <cfRule type="expression" dxfId="3678" priority="14">
      <formula>Q7&lt;0</formula>
    </cfRule>
  </conditionalFormatting>
  <conditionalFormatting sqref="F22">
    <cfRule type="expression" dxfId="3677" priority="9">
      <formula>F22&gt;0</formula>
    </cfRule>
    <cfRule type="expression" dxfId="3676" priority="10">
      <formula>F22&lt;0</formula>
    </cfRule>
  </conditionalFormatting>
  <conditionalFormatting sqref="H22">
    <cfRule type="expression" dxfId="3675" priority="7">
      <formula>H22&gt;0</formula>
    </cfRule>
    <cfRule type="expression" dxfId="3674" priority="8">
      <formula>H22&lt;0</formula>
    </cfRule>
  </conditionalFormatting>
  <conditionalFormatting sqref="F59">
    <cfRule type="expression" dxfId="3673" priority="5">
      <formula>F59&gt;0</formula>
    </cfRule>
    <cfRule type="expression" dxfId="3672" priority="6">
      <formula>F59&lt;0</formula>
    </cfRule>
  </conditionalFormatting>
  <conditionalFormatting sqref="H59">
    <cfRule type="expression" dxfId="3671" priority="3">
      <formula>H59&gt;0</formula>
    </cfRule>
    <cfRule type="expression" dxfId="3670" priority="4">
      <formula>H59&lt;0</formula>
    </cfRule>
  </conditionalFormatting>
  <conditionalFormatting sqref="M30">
    <cfRule type="expression" dxfId="3669" priority="1">
      <formula>M30&gt;0</formula>
    </cfRule>
    <cfRule type="expression" dxfId="366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5" t="s">
        <v>78</v>
      </c>
      <c r="P24" s="885"/>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67" priority="32">
      <formula>F51&gt;0</formula>
    </cfRule>
    <cfRule type="expression" dxfId="3666" priority="33">
      <formula>F51&lt;0</formula>
    </cfRule>
  </conditionalFormatting>
  <conditionalFormatting sqref="Q7">
    <cfRule type="expression" dxfId="3665" priority="30">
      <formula>Q7&gt;0</formula>
    </cfRule>
    <cfRule type="expression" dxfId="3664" priority="31">
      <formula>Q7&lt;0</formula>
    </cfRule>
  </conditionalFormatting>
  <conditionalFormatting sqref="Q8">
    <cfRule type="expression" dxfId="3663" priority="28">
      <formula>Q8&gt;0</formula>
    </cfRule>
    <cfRule type="expression" dxfId="3662" priority="29">
      <formula>Q8&lt;0</formula>
    </cfRule>
  </conditionalFormatting>
  <conditionalFormatting sqref="F25:F44 F46:F50">
    <cfRule type="expression" dxfId="3661" priority="26">
      <formula>F25&gt;0</formula>
    </cfRule>
    <cfRule type="expression" dxfId="3660" priority="27">
      <formula>F25&lt;0</formula>
    </cfRule>
  </conditionalFormatting>
  <conditionalFormatting sqref="H25:H44 H46:H50">
    <cfRule type="expression" dxfId="3659" priority="24">
      <formula>H25&gt;0</formula>
    </cfRule>
    <cfRule type="expression" dxfId="3658" priority="25">
      <formula>H25&lt;0</formula>
    </cfRule>
  </conditionalFormatting>
  <conditionalFormatting sqref="F89:F110">
    <cfRule type="expression" dxfId="3657" priority="22">
      <formula>F89&gt;0</formula>
    </cfRule>
    <cfRule type="expression" dxfId="3656" priority="23">
      <formula>F89&lt;0</formula>
    </cfRule>
  </conditionalFormatting>
  <conditionalFormatting sqref="H89:H110">
    <cfRule type="expression" dxfId="3655" priority="20">
      <formula>H89&gt;0</formula>
    </cfRule>
    <cfRule type="expression" dxfId="3654" priority="21">
      <formula>H89&lt;0</formula>
    </cfRule>
  </conditionalFormatting>
  <conditionalFormatting sqref="Q10">
    <cfRule type="expression" dxfId="3653" priority="18">
      <formula>Q10&gt;0</formula>
    </cfRule>
    <cfRule type="expression" dxfId="3652" priority="19">
      <formula>Q10&lt;0</formula>
    </cfRule>
  </conditionalFormatting>
  <conditionalFormatting sqref="J25:J39">
    <cfRule type="expression" dxfId="3651" priority="16">
      <formula>J25&gt;0</formula>
    </cfRule>
    <cfRule type="expression" dxfId="3650" priority="17">
      <formula>J25&lt;0</formula>
    </cfRule>
  </conditionalFormatting>
  <conditionalFormatting sqref="K25:K38">
    <cfRule type="expression" dxfId="3649" priority="14">
      <formula>K25&gt;0</formula>
    </cfRule>
    <cfRule type="expression" dxfId="3648" priority="15">
      <formula>K25&lt;0</formula>
    </cfRule>
  </conditionalFormatting>
  <conditionalFormatting sqref="L25:L38">
    <cfRule type="expression" dxfId="3647" priority="12">
      <formula>L25&gt;0</formula>
    </cfRule>
    <cfRule type="expression" dxfId="364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45" priority="9">
      <formula>J40&gt;0</formula>
    </cfRule>
    <cfRule type="expression" dxfId="364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43" priority="7">
      <formula>F45&gt;0</formula>
    </cfRule>
    <cfRule type="expression" dxfId="3642" priority="8">
      <formula>F45&lt;0</formula>
    </cfRule>
  </conditionalFormatting>
  <conditionalFormatting sqref="H45">
    <cfRule type="expression" dxfId="3641" priority="5">
      <formula>H45&gt;0</formula>
    </cfRule>
    <cfRule type="expression" dxfId="3640" priority="6">
      <formula>H45&lt;0</formula>
    </cfRule>
  </conditionalFormatting>
  <conditionalFormatting sqref="J45">
    <cfRule type="expression" dxfId="3639" priority="3">
      <formula>J45&gt;0</formula>
    </cfRule>
    <cfRule type="expression" dxfId="3638" priority="4">
      <formula>J45&lt;0</formula>
    </cfRule>
  </conditionalFormatting>
  <conditionalFormatting sqref="J46">
    <cfRule type="expression" dxfId="3637" priority="1">
      <formula>J46&gt;0</formula>
    </cfRule>
    <cfRule type="expression" dxfId="363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5" t="s">
        <v>78</v>
      </c>
      <c r="Q39" s="885"/>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35" priority="66">
      <formula>F22&gt;0</formula>
    </cfRule>
    <cfRule type="expression" dxfId="363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33" priority="53">
      <formula>F41&gt;0</formula>
    </cfRule>
    <cfRule type="expression" dxfId="3632" priority="54">
      <formula>F41&lt;0</formula>
    </cfRule>
  </conditionalFormatting>
  <conditionalFormatting sqref="F41">
    <cfRule type="expression" dxfId="3631" priority="57">
      <formula>F41&gt;0</formula>
    </cfRule>
    <cfRule type="expression" dxfId="3630" priority="58">
      <formula>F41&lt;0</formula>
    </cfRule>
  </conditionalFormatting>
  <conditionalFormatting sqref="H41">
    <cfRule type="expression" dxfId="3629" priority="35">
      <formula>H41&gt;0</formula>
    </cfRule>
    <cfRule type="expression" dxfId="3628" priority="36">
      <formula>H41&lt;0</formula>
    </cfRule>
  </conditionalFormatting>
  <conditionalFormatting sqref="F89:F95">
    <cfRule type="expression" dxfId="3627" priority="29">
      <formula>F89&gt;0</formula>
    </cfRule>
    <cfRule type="expression" dxfId="3626" priority="30">
      <formula>F89&lt;0</formula>
    </cfRule>
  </conditionalFormatting>
  <conditionalFormatting sqref="F96:F110">
    <cfRule type="expression" dxfId="3625" priority="25">
      <formula>F96&gt;0</formula>
    </cfRule>
    <cfRule type="expression" dxfId="3624" priority="26">
      <formula>F96&lt;0</formula>
    </cfRule>
  </conditionalFormatting>
  <conditionalFormatting sqref="F96:F110">
    <cfRule type="expression" dxfId="3623" priority="27">
      <formula>F96&gt;0</formula>
    </cfRule>
    <cfRule type="expression" dxfId="3622" priority="28">
      <formula>F96&lt;0</formula>
    </cfRule>
  </conditionalFormatting>
  <conditionalFormatting sqref="H89:H100">
    <cfRule type="expression" dxfId="3621" priority="23">
      <formula>H89&gt;0</formula>
    </cfRule>
    <cfRule type="expression" dxfId="3620" priority="24">
      <formula>H89&lt;0</formula>
    </cfRule>
  </conditionalFormatting>
  <conditionalFormatting sqref="H101">
    <cfRule type="expression" dxfId="3619" priority="21">
      <formula>H101&gt;0</formula>
    </cfRule>
    <cfRule type="expression" dxfId="3618" priority="22">
      <formula>H101&lt;0</formula>
    </cfRule>
  </conditionalFormatting>
  <conditionalFormatting sqref="F111:F116">
    <cfRule type="expression" dxfId="3617" priority="19">
      <formula>F111&gt;0</formula>
    </cfRule>
    <cfRule type="expression" dxfId="3616" priority="20">
      <formula>F111&lt;0</formula>
    </cfRule>
  </conditionalFormatting>
  <conditionalFormatting sqref="H103:H116">
    <cfRule type="expression" dxfId="3615" priority="17">
      <formula>H103&gt;0</formula>
    </cfRule>
    <cfRule type="expression" dxfId="3614" priority="18">
      <formula>H103&lt;0</formula>
    </cfRule>
  </conditionalFormatting>
  <conditionalFormatting sqref="H102">
    <cfRule type="expression" dxfId="3613" priority="15">
      <formula>H102&gt;0</formula>
    </cfRule>
    <cfRule type="expression" dxfId="3612" priority="16">
      <formula>H102&lt;0</formula>
    </cfRule>
  </conditionalFormatting>
  <conditionalFormatting sqref="M42">
    <cfRule type="expression" dxfId="3611" priority="13">
      <formula>M42&gt;0</formula>
    </cfRule>
    <cfRule type="expression" dxfId="3610" priority="14">
      <formula>M42&lt;0</formula>
    </cfRule>
  </conditionalFormatting>
  <conditionalFormatting sqref="Q7">
    <cfRule type="expression" dxfId="3609" priority="9">
      <formula>Q7&gt;0</formula>
    </cfRule>
    <cfRule type="expression" dxfId="3608" priority="10">
      <formula>Q7&lt;0</formula>
    </cfRule>
  </conditionalFormatting>
  <conditionalFormatting sqref="Q8">
    <cfRule type="expression" dxfId="3607" priority="7">
      <formula>Q8&gt;0</formula>
    </cfRule>
    <cfRule type="expression" dxfId="3606" priority="8">
      <formula>Q8&lt;0</formula>
    </cfRule>
  </conditionalFormatting>
  <conditionalFormatting sqref="F117:F130 H117:H130">
    <cfRule type="expression" dxfId="3605" priority="1">
      <formula>F117&gt;0</formula>
    </cfRule>
    <cfRule type="expression" dxfId="360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5" t="s">
        <v>78</v>
      </c>
      <c r="P40" s="885"/>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03" priority="21">
      <formula>F47&gt;0</formula>
    </cfRule>
    <cfRule type="expression" dxfId="3602" priority="22">
      <formula>F47&lt;0</formula>
    </cfRule>
  </conditionalFormatting>
  <conditionalFormatting sqref="Q7">
    <cfRule type="expression" dxfId="3601" priority="19">
      <formula>Q7&gt;0</formula>
    </cfRule>
    <cfRule type="expression" dxfId="3600" priority="20">
      <formula>Q7&lt;0</formula>
    </cfRule>
  </conditionalFormatting>
  <conditionalFormatting sqref="Q8">
    <cfRule type="expression" dxfId="3599" priority="17">
      <formula>Q8&gt;0</formula>
    </cfRule>
    <cfRule type="expression" dxfId="3598" priority="18">
      <formula>Q8&lt;0</formula>
    </cfRule>
  </conditionalFormatting>
  <conditionalFormatting sqref="F25:F46">
    <cfRule type="expression" dxfId="3597" priority="15">
      <formula>F25&gt;0</formula>
    </cfRule>
    <cfRule type="expression" dxfId="3596" priority="16">
      <formula>F25&lt;0</formula>
    </cfRule>
  </conditionalFormatting>
  <conditionalFormatting sqref="H25:H46">
    <cfRule type="expression" dxfId="3595" priority="13">
      <formula>H25&gt;0</formula>
    </cfRule>
    <cfRule type="expression" dxfId="3594" priority="14">
      <formula>H25&lt;0</formula>
    </cfRule>
  </conditionalFormatting>
  <conditionalFormatting sqref="F89:F110">
    <cfRule type="expression" dxfId="3593" priority="11">
      <formula>F89&gt;0</formula>
    </cfRule>
    <cfRule type="expression" dxfId="3592" priority="12">
      <formula>F89&lt;0</formula>
    </cfRule>
  </conditionalFormatting>
  <conditionalFormatting sqref="H89:H110">
    <cfRule type="expression" dxfId="3591" priority="9">
      <formula>H89&gt;0</formula>
    </cfRule>
    <cfRule type="expression" dxfId="3590" priority="10">
      <formula>H89&lt;0</formula>
    </cfRule>
  </conditionalFormatting>
  <conditionalFormatting sqref="Q10">
    <cfRule type="expression" dxfId="3589" priority="7">
      <formula>Q10&gt;0</formula>
    </cfRule>
    <cfRule type="expression" dxfId="3588" priority="8">
      <formula>Q10&lt;0</formula>
    </cfRule>
  </conditionalFormatting>
  <conditionalFormatting sqref="J25:J38">
    <cfRule type="expression" dxfId="3587" priority="5">
      <formula>J25&gt;0</formula>
    </cfRule>
    <cfRule type="expression" dxfId="3586" priority="6">
      <formula>J25&lt;0</formula>
    </cfRule>
  </conditionalFormatting>
  <conditionalFormatting sqref="K25:K38">
    <cfRule type="expression" dxfId="3585" priority="3">
      <formula>K25&gt;0</formula>
    </cfRule>
    <cfRule type="expression" dxfId="3584" priority="4">
      <formula>K25&lt;0</formula>
    </cfRule>
  </conditionalFormatting>
  <conditionalFormatting sqref="L25:L38">
    <cfRule type="expression" dxfId="3583" priority="1">
      <formula>L25&gt;0</formula>
    </cfRule>
    <cfRule type="expression" dxfId="3582"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81" priority="35">
      <formula>F47&gt;0</formula>
    </cfRule>
    <cfRule type="expression" dxfId="3580" priority="36">
      <formula>F47&lt;0</formula>
    </cfRule>
  </conditionalFormatting>
  <conditionalFormatting sqref="Q7">
    <cfRule type="expression" dxfId="3579" priority="33">
      <formula>Q7&gt;0</formula>
    </cfRule>
    <cfRule type="expression" dxfId="3578" priority="34">
      <formula>Q7&lt;0</formula>
    </cfRule>
  </conditionalFormatting>
  <conditionalFormatting sqref="Q8">
    <cfRule type="expression" dxfId="3577" priority="31">
      <formula>Q8&gt;0</formula>
    </cfRule>
    <cfRule type="expression" dxfId="3576" priority="32">
      <formula>Q8&lt;0</formula>
    </cfRule>
  </conditionalFormatting>
  <conditionalFormatting sqref="F30:F46">
    <cfRule type="expression" dxfId="3575" priority="29">
      <formula>F30&gt;0</formula>
    </cfRule>
    <cfRule type="expression" dxfId="3574" priority="30">
      <formula>F30&lt;0</formula>
    </cfRule>
  </conditionalFormatting>
  <conditionalFormatting sqref="H30:H46">
    <cfRule type="expression" dxfId="3573" priority="27">
      <formula>H30&gt;0</formula>
    </cfRule>
    <cfRule type="expression" dxfId="3572" priority="28">
      <formula>H30&lt;0</formula>
    </cfRule>
  </conditionalFormatting>
  <conditionalFormatting sqref="Q10">
    <cfRule type="expression" dxfId="3571" priority="25">
      <formula>Q10&gt;0</formula>
    </cfRule>
    <cfRule type="expression" dxfId="3570" priority="26">
      <formula>Q10&lt;0</formula>
    </cfRule>
  </conditionalFormatting>
  <conditionalFormatting sqref="J25:J38">
    <cfRule type="expression" dxfId="3569" priority="23">
      <formula>J25&gt;0</formula>
    </cfRule>
    <cfRule type="expression" dxfId="3568" priority="24">
      <formula>J25&lt;0</formula>
    </cfRule>
  </conditionalFormatting>
  <conditionalFormatting sqref="K25:K38">
    <cfRule type="expression" dxfId="3567" priority="21">
      <formula>K25&gt;0</formula>
    </cfRule>
    <cfRule type="expression" dxfId="3566" priority="22">
      <formula>K25&lt;0</formula>
    </cfRule>
  </conditionalFormatting>
  <conditionalFormatting sqref="L25 L38">
    <cfRule type="expression" dxfId="3565" priority="19">
      <formula>L25&gt;0</formula>
    </cfRule>
    <cfRule type="expression" dxfId="3564" priority="20">
      <formula>L25&lt;0</formula>
    </cfRule>
  </conditionalFormatting>
  <conditionalFormatting sqref="F89:F110">
    <cfRule type="expression" dxfId="3563" priority="17">
      <formula>F89&gt;0</formula>
    </cfRule>
    <cfRule type="expression" dxfId="3562" priority="18">
      <formula>F89&lt;0</formula>
    </cfRule>
  </conditionalFormatting>
  <conditionalFormatting sqref="H89:H110">
    <cfRule type="expression" dxfId="3561" priority="15">
      <formula>H89&gt;0</formula>
    </cfRule>
    <cfRule type="expression" dxfId="3560" priority="16">
      <formula>H89&lt;0</formula>
    </cfRule>
  </conditionalFormatting>
  <conditionalFormatting sqref="J89:J102">
    <cfRule type="expression" dxfId="3559" priority="13">
      <formula>J89&gt;0</formula>
    </cfRule>
    <cfRule type="expression" dxfId="3558" priority="14">
      <formula>J89&lt;0</formula>
    </cfRule>
  </conditionalFormatting>
  <conditionalFormatting sqref="K89:K102">
    <cfRule type="expression" dxfId="3557" priority="11">
      <formula>K89&gt;0</formula>
    </cfRule>
    <cfRule type="expression" dxfId="3556" priority="12">
      <formula>K89&lt;0</formula>
    </cfRule>
  </conditionalFormatting>
  <conditionalFormatting sqref="L89:L102">
    <cfRule type="expression" dxfId="3555" priority="9">
      <formula>L89&gt;0</formula>
    </cfRule>
    <cfRule type="expression" dxfId="3554" priority="10">
      <formula>L89&lt;0</formula>
    </cfRule>
  </conditionalFormatting>
  <conditionalFormatting sqref="F29 F25:F26">
    <cfRule type="expression" dxfId="3553" priority="7">
      <formula>F25&gt;0</formula>
    </cfRule>
    <cfRule type="expression" dxfId="3552" priority="8">
      <formula>F25&lt;0</formula>
    </cfRule>
  </conditionalFormatting>
  <conditionalFormatting sqref="H29 H25:H27">
    <cfRule type="expression" dxfId="3551" priority="5">
      <formula>H25&gt;0</formula>
    </cfRule>
    <cfRule type="expression" dxfId="3550" priority="6">
      <formula>H25&lt;0</formula>
    </cfRule>
  </conditionalFormatting>
  <conditionalFormatting sqref="F27:F28">
    <cfRule type="expression" dxfId="3549" priority="3">
      <formula>F27&gt;0</formula>
    </cfRule>
    <cfRule type="expression" dxfId="3548" priority="4">
      <formula>F27&lt;0</formula>
    </cfRule>
  </conditionalFormatting>
  <conditionalFormatting sqref="H28">
    <cfRule type="expression" dxfId="3547" priority="1">
      <formula>H28&gt;0</formula>
    </cfRule>
    <cfRule type="expression" dxfId="3546"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5" t="s">
        <v>78</v>
      </c>
      <c r="P17" s="885"/>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45" priority="25">
      <formula>F7&gt;0</formula>
    </cfRule>
    <cfRule type="expression" dxfId="3544" priority="26">
      <formula>F7&lt;0</formula>
    </cfRule>
  </conditionalFormatting>
  <conditionalFormatting sqref="Q8">
    <cfRule type="expression" dxfId="3543" priority="23">
      <formula>Q8&gt;0</formula>
    </cfRule>
    <cfRule type="expression" dxfId="3542" priority="24">
      <formula>Q8&lt;0</formula>
    </cfRule>
  </conditionalFormatting>
  <conditionalFormatting sqref="F93:F114">
    <cfRule type="expression" dxfId="3541" priority="17">
      <formula>F93&gt;0</formula>
    </cfRule>
    <cfRule type="expression" dxfId="3540" priority="18">
      <formula>F93&lt;0</formula>
    </cfRule>
  </conditionalFormatting>
  <conditionalFormatting sqref="H93:H114">
    <cfRule type="expression" dxfId="3539" priority="15">
      <formula>H93&gt;0</formula>
    </cfRule>
    <cfRule type="expression" dxfId="3538" priority="16">
      <formula>H93&lt;0</formula>
    </cfRule>
  </conditionalFormatting>
  <conditionalFormatting sqref="Q10">
    <cfRule type="expression" dxfId="3537" priority="13">
      <formula>Q10&gt;0</formula>
    </cfRule>
    <cfRule type="expression" dxfId="3536" priority="14">
      <formula>Q10&lt;0</formula>
    </cfRule>
  </conditionalFormatting>
  <conditionalFormatting sqref="J25:J38">
    <cfRule type="expression" dxfId="3535" priority="11">
      <formula>J25&gt;0</formula>
    </cfRule>
    <cfRule type="expression" dxfId="3534" priority="12">
      <formula>J25&lt;0</formula>
    </cfRule>
  </conditionalFormatting>
  <conditionalFormatting sqref="K25:K38">
    <cfRule type="expression" dxfId="3533" priority="9">
      <formula>K25&gt;0</formula>
    </cfRule>
    <cfRule type="expression" dxfId="3532" priority="10">
      <formula>K25&lt;0</formula>
    </cfRule>
  </conditionalFormatting>
  <conditionalFormatting sqref="L25:L34">
    <cfRule type="expression" dxfId="3531" priority="7">
      <formula>L25&gt;0</formula>
    </cfRule>
    <cfRule type="expression" dxfId="3530" priority="8">
      <formula>L25&lt;0</formula>
    </cfRule>
  </conditionalFormatting>
  <conditionalFormatting sqref="J43">
    <cfRule type="expression" dxfId="3529" priority="5">
      <formula>J43&gt;0</formula>
    </cfRule>
    <cfRule type="expression" dxfId="3528" priority="6">
      <formula>J43&lt;0</formula>
    </cfRule>
  </conditionalFormatting>
  <conditionalFormatting sqref="M25:M34">
    <cfRule type="expression" dxfId="3527" priority="3">
      <formula>M25&gt;0</formula>
    </cfRule>
    <cfRule type="expression" dxfId="3526" priority="4">
      <formula>M25&lt;0</formula>
    </cfRule>
  </conditionalFormatting>
  <conditionalFormatting sqref="H61:H64 F61:F64">
    <cfRule type="expression" dxfId="3525" priority="1">
      <formula>F61&gt;0</formula>
    </cfRule>
    <cfRule type="expression" dxfId="3524"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5" t="s">
        <v>78</v>
      </c>
      <c r="P40" s="885"/>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23" priority="21">
      <formula>F47&gt;0</formula>
    </cfRule>
    <cfRule type="expression" dxfId="3522" priority="22">
      <formula>F47&lt;0</formula>
    </cfRule>
  </conditionalFormatting>
  <conditionalFormatting sqref="Q7">
    <cfRule type="expression" dxfId="3521" priority="19">
      <formula>Q7&gt;0</formula>
    </cfRule>
    <cfRule type="expression" dxfId="3520" priority="20">
      <formula>Q7&lt;0</formula>
    </cfRule>
  </conditionalFormatting>
  <conditionalFormatting sqref="Q8">
    <cfRule type="expression" dxfId="3519" priority="17">
      <formula>Q8&gt;0</formula>
    </cfRule>
    <cfRule type="expression" dxfId="3518" priority="18">
      <formula>Q8&lt;0</formula>
    </cfRule>
  </conditionalFormatting>
  <conditionalFormatting sqref="F25:F46">
    <cfRule type="expression" dxfId="3517" priority="15">
      <formula>F25&gt;0</formula>
    </cfRule>
    <cfRule type="expression" dxfId="3516" priority="16">
      <formula>F25&lt;0</formula>
    </cfRule>
  </conditionalFormatting>
  <conditionalFormatting sqref="H25:H46">
    <cfRule type="expression" dxfId="3515" priority="13">
      <formula>H25&gt;0</formula>
    </cfRule>
    <cfRule type="expression" dxfId="3514" priority="14">
      <formula>H25&lt;0</formula>
    </cfRule>
  </conditionalFormatting>
  <conditionalFormatting sqref="F89:F110">
    <cfRule type="expression" dxfId="3513" priority="11">
      <formula>F89&gt;0</formula>
    </cfRule>
    <cfRule type="expression" dxfId="3512" priority="12">
      <formula>F89&lt;0</formula>
    </cfRule>
  </conditionalFormatting>
  <conditionalFormatting sqref="H89:H110">
    <cfRule type="expression" dxfId="3511" priority="9">
      <formula>H89&gt;0</formula>
    </cfRule>
    <cfRule type="expression" dxfId="3510" priority="10">
      <formula>H89&lt;0</formula>
    </cfRule>
  </conditionalFormatting>
  <conditionalFormatting sqref="Q10">
    <cfRule type="expression" dxfId="3509" priority="7">
      <formula>Q10&gt;0</formula>
    </cfRule>
    <cfRule type="expression" dxfId="3508" priority="8">
      <formula>Q10&lt;0</formula>
    </cfRule>
  </conditionalFormatting>
  <conditionalFormatting sqref="J25:J38">
    <cfRule type="expression" dxfId="3507" priority="5">
      <formula>J25&gt;0</formula>
    </cfRule>
    <cfRule type="expression" dxfId="3506" priority="6">
      <formula>J25&lt;0</formula>
    </cfRule>
  </conditionalFormatting>
  <conditionalFormatting sqref="K25:K38">
    <cfRule type="expression" dxfId="3505" priority="3">
      <formula>K25&gt;0</formula>
    </cfRule>
    <cfRule type="expression" dxfId="3504" priority="4">
      <formula>K25&lt;0</formula>
    </cfRule>
  </conditionalFormatting>
  <conditionalFormatting sqref="L25:L38">
    <cfRule type="expression" dxfId="3503" priority="1">
      <formula>L25&gt;0</formula>
    </cfRule>
    <cfRule type="expression" dxfId="350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5" t="s">
        <v>78</v>
      </c>
      <c r="P14" s="885"/>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01" priority="29">
      <formula>F29&gt;0</formula>
    </cfRule>
    <cfRule type="expression" dxfId="3500" priority="30">
      <formula>F29&lt;0</formula>
    </cfRule>
  </conditionalFormatting>
  <conditionalFormatting sqref="Q7">
    <cfRule type="expression" dxfId="3499" priority="27">
      <formula>Q7&gt;0</formula>
    </cfRule>
    <cfRule type="expression" dxfId="3498" priority="28">
      <formula>Q7&lt;0</formula>
    </cfRule>
  </conditionalFormatting>
  <conditionalFormatting sqref="Q8">
    <cfRule type="expression" dxfId="3497" priority="25">
      <formula>Q8&gt;0</formula>
    </cfRule>
    <cfRule type="expression" dxfId="3496" priority="26">
      <formula>Q8&lt;0</formula>
    </cfRule>
  </conditionalFormatting>
  <conditionalFormatting sqref="F96:F110">
    <cfRule type="expression" dxfId="3495" priority="19">
      <formula>F96&gt;0</formula>
    </cfRule>
    <cfRule type="expression" dxfId="3494" priority="20">
      <formula>F96&lt;0</formula>
    </cfRule>
  </conditionalFormatting>
  <conditionalFormatting sqref="H96:H110">
    <cfRule type="expression" dxfId="3493" priority="17">
      <formula>H96&gt;0</formula>
    </cfRule>
    <cfRule type="expression" dxfId="3492" priority="18">
      <formula>H96&lt;0</formula>
    </cfRule>
  </conditionalFormatting>
  <conditionalFormatting sqref="Q10">
    <cfRule type="expression" dxfId="3491" priority="15">
      <formula>Q10&gt;0</formula>
    </cfRule>
    <cfRule type="expression" dxfId="3490" priority="16">
      <formula>Q10&lt;0</formula>
    </cfRule>
  </conditionalFormatting>
  <conditionalFormatting sqref="L29:L38">
    <cfRule type="expression" dxfId="3489" priority="9">
      <formula>L29&gt;0</formula>
    </cfRule>
    <cfRule type="expression" dxfId="3488" priority="10">
      <formula>L29&lt;0</formula>
    </cfRule>
  </conditionalFormatting>
  <conditionalFormatting sqref="F27:F29 H27:H29 J25:K29">
    <cfRule type="expression" dxfId="3487" priority="7">
      <formula>F25&gt;0</formula>
    </cfRule>
    <cfRule type="expression" dxfId="3486" priority="8">
      <formula>F25&lt;0</formula>
    </cfRule>
  </conditionalFormatting>
  <conditionalFormatting sqref="L25:L29">
    <cfRule type="expression" dxfId="3485" priority="5">
      <formula>L25&gt;0</formula>
    </cfRule>
    <cfRule type="expression" dxfId="3484" priority="6">
      <formula>L25&lt;0</formula>
    </cfRule>
  </conditionalFormatting>
  <conditionalFormatting sqref="F25:F26">
    <cfRule type="expression" dxfId="3483" priority="3">
      <formula>F25&gt;0</formula>
    </cfRule>
    <cfRule type="expression" dxfId="3482" priority="4">
      <formula>F25&lt;0</formula>
    </cfRule>
  </conditionalFormatting>
  <conditionalFormatting sqref="H25:H26">
    <cfRule type="expression" dxfId="3481" priority="1">
      <formula>H25&gt;0</formula>
    </cfRule>
    <cfRule type="expression" dxfId="348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6" t="s">
        <v>1330</v>
      </c>
    </row>
    <row r="14" spans="1:21" x14ac:dyDescent="0.25">
      <c r="H14" s="67"/>
      <c r="O14" s="11" t="s">
        <v>988</v>
      </c>
      <c r="Q14" s="1">
        <v>43324</v>
      </c>
      <c r="U14" s="886"/>
    </row>
    <row r="15" spans="1:21" x14ac:dyDescent="0.25">
      <c r="H15" s="67"/>
      <c r="U15" s="886"/>
    </row>
    <row r="16" spans="1:21" x14ac:dyDescent="0.25">
      <c r="H16" s="67"/>
      <c r="U16" s="886"/>
    </row>
    <row r="17" spans="1:21" x14ac:dyDescent="0.25">
      <c r="U17" s="886"/>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6"/>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6"/>
    </row>
    <row r="20" spans="1:21" ht="20.25" thickBot="1" x14ac:dyDescent="0.35">
      <c r="O20" s="751" t="s">
        <v>78</v>
      </c>
      <c r="P20" s="751"/>
      <c r="U20" s="886"/>
    </row>
    <row r="21" spans="1:21" ht="15.75" thickTop="1" x14ac:dyDescent="0.25">
      <c r="O21" s="78">
        <v>1.1000000000000001</v>
      </c>
      <c r="P21" s="78">
        <f>O21*$Q$4</f>
        <v>84.238</v>
      </c>
      <c r="U21" s="886"/>
    </row>
    <row r="22" spans="1:21" x14ac:dyDescent="0.25">
      <c r="O22" s="78">
        <v>1.0900000000000001</v>
      </c>
      <c r="P22" s="78">
        <f t="shared" ref="P22:P41" si="2">O22*$Q$4</f>
        <v>83.472200000000001</v>
      </c>
      <c r="U22" s="886"/>
    </row>
    <row r="23" spans="1:21" x14ac:dyDescent="0.25">
      <c r="O23" s="78">
        <v>1.08</v>
      </c>
      <c r="P23" s="78">
        <f t="shared" si="2"/>
        <v>82.706400000000002</v>
      </c>
      <c r="U23" s="886"/>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6"/>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79" priority="55">
      <formula>F25&gt;0</formula>
    </cfRule>
    <cfRule type="expression" dxfId="3478" priority="56">
      <formula>F25&lt;0</formula>
    </cfRule>
  </conditionalFormatting>
  <conditionalFormatting sqref="Q7">
    <cfRule type="expression" dxfId="3477" priority="53">
      <formula>Q7&gt;0</formula>
    </cfRule>
    <cfRule type="expression" dxfId="3476" priority="54">
      <formula>Q7&lt;0</formula>
    </cfRule>
  </conditionalFormatting>
  <conditionalFormatting sqref="Q8">
    <cfRule type="expression" dxfId="3475" priority="51">
      <formula>Q8&gt;0</formula>
    </cfRule>
    <cfRule type="expression" dxfId="3474" priority="52">
      <formula>Q8&lt;0</formula>
    </cfRule>
  </conditionalFormatting>
  <conditionalFormatting sqref="M68">
    <cfRule type="expression" dxfId="3473" priority="45">
      <formula>M68&gt;0</formula>
    </cfRule>
    <cfRule type="expression" dxfId="3472" priority="46">
      <formula>M68&lt;0</formula>
    </cfRule>
  </conditionalFormatting>
  <conditionalFormatting sqref="F94:F125">
    <cfRule type="expression" dxfId="3471" priority="43">
      <formula>F94&gt;0</formula>
    </cfRule>
    <cfRule type="expression" dxfId="3470" priority="44">
      <formula>F94&lt;0</formula>
    </cfRule>
  </conditionalFormatting>
  <conditionalFormatting sqref="H94:H125">
    <cfRule type="expression" dxfId="3469" priority="41">
      <formula>H94&gt;0</formula>
    </cfRule>
    <cfRule type="expression" dxfId="3468" priority="42">
      <formula>H94&lt;0</formula>
    </cfRule>
  </conditionalFormatting>
  <conditionalFormatting sqref="J28:J30 K25:K30 J31:K38">
    <cfRule type="expression" dxfId="3467" priority="35">
      <formula>J25&gt;0</formula>
    </cfRule>
    <cfRule type="expression" dxfId="3466" priority="36">
      <formula>J25&lt;0</formula>
    </cfRule>
  </conditionalFormatting>
  <conditionalFormatting sqref="K39:K42">
    <cfRule type="expression" dxfId="3465" priority="33">
      <formula>K39&gt;0</formula>
    </cfRule>
    <cfRule type="expression" dxfId="3464" priority="34">
      <formula>K39&lt;0</formula>
    </cfRule>
  </conditionalFormatting>
  <conditionalFormatting sqref="K43">
    <cfRule type="expression" dxfId="3463" priority="31">
      <formula>K43&gt;0</formula>
    </cfRule>
    <cfRule type="expression" dxfId="3462" priority="32">
      <formula>K43&lt;0</formula>
    </cfRule>
  </conditionalFormatting>
  <conditionalFormatting sqref="K44">
    <cfRule type="expression" dxfId="3461" priority="29">
      <formula>K44&gt;0</formula>
    </cfRule>
    <cfRule type="expression" dxfId="3460" priority="30">
      <formula>K44&lt;0</formula>
    </cfRule>
  </conditionalFormatting>
  <conditionalFormatting sqref="K45">
    <cfRule type="expression" dxfId="3459" priority="27">
      <formula>K45&gt;0</formula>
    </cfRule>
    <cfRule type="expression" dxfId="3458" priority="28">
      <formula>K45&lt;0</formula>
    </cfRule>
  </conditionalFormatting>
  <conditionalFormatting sqref="K46:K51">
    <cfRule type="expression" dxfId="3457" priority="15">
      <formula>K46&gt;0</formula>
    </cfRule>
    <cfRule type="expression" dxfId="3456" priority="16">
      <formula>K46&lt;0</formula>
    </cfRule>
  </conditionalFormatting>
  <conditionalFormatting sqref="K52:K60">
    <cfRule type="expression" dxfId="3455" priority="13">
      <formula>K52&gt;0</formula>
    </cfRule>
    <cfRule type="expression" dxfId="3454" priority="14">
      <formula>K52&lt;0</formula>
    </cfRule>
  </conditionalFormatting>
  <conditionalFormatting sqref="H55:H57 F54:F57">
    <cfRule type="expression" dxfId="3453" priority="11">
      <formula>F54&gt;0</formula>
    </cfRule>
    <cfRule type="expression" dxfId="3452" priority="12">
      <formula>F54&lt;0</formula>
    </cfRule>
  </conditionalFormatting>
  <conditionalFormatting sqref="F63:F64 H63:H64">
    <cfRule type="expression" dxfId="3451" priority="9">
      <formula>F63&gt;0</formula>
    </cfRule>
    <cfRule type="expression" dxfId="3450" priority="10">
      <formula>F63&lt;0</formula>
    </cfRule>
  </conditionalFormatting>
  <conditionalFormatting sqref="F62 H62">
    <cfRule type="expression" dxfId="3449" priority="7">
      <formula>F62&gt;0</formula>
    </cfRule>
    <cfRule type="expression" dxfId="3448" priority="8">
      <formula>F62&lt;0</formula>
    </cfRule>
  </conditionalFormatting>
  <conditionalFormatting sqref="F59:F61 H59:H61">
    <cfRule type="expression" dxfId="3447" priority="5">
      <formula>F59&gt;0</formula>
    </cfRule>
    <cfRule type="expression" dxfId="3446" priority="6">
      <formula>F59&lt;0</formula>
    </cfRule>
  </conditionalFormatting>
  <conditionalFormatting sqref="K61">
    <cfRule type="expression" dxfId="3445" priority="3">
      <formula>K61&gt;0</formula>
    </cfRule>
    <cfRule type="expression" dxfId="3444" priority="4">
      <formula>K61&lt;0</formula>
    </cfRule>
  </conditionalFormatting>
  <conditionalFormatting sqref="K62">
    <cfRule type="expression" dxfId="3443" priority="1">
      <formula>K62&gt;0</formula>
    </cfRule>
    <cfRule type="expression" dxfId="3442"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41" priority="35">
      <formula>F47&gt;0</formula>
    </cfRule>
    <cfRule type="expression" dxfId="3440" priority="36">
      <formula>F47&lt;0</formula>
    </cfRule>
  </conditionalFormatting>
  <conditionalFormatting sqref="Q7">
    <cfRule type="expression" dxfId="3439" priority="33">
      <formula>Q7&gt;0</formula>
    </cfRule>
    <cfRule type="expression" dxfId="3438" priority="34">
      <formula>Q7&lt;0</formula>
    </cfRule>
  </conditionalFormatting>
  <conditionalFormatting sqref="Q8">
    <cfRule type="expression" dxfId="3437" priority="31">
      <formula>Q8&gt;0</formula>
    </cfRule>
    <cfRule type="expression" dxfId="3436" priority="32">
      <formula>Q8&lt;0</formula>
    </cfRule>
  </conditionalFormatting>
  <conditionalFormatting sqref="F30:F46">
    <cfRule type="expression" dxfId="3435" priority="29">
      <formula>F30&gt;0</formula>
    </cfRule>
    <cfRule type="expression" dxfId="3434" priority="30">
      <formula>F30&lt;0</formula>
    </cfRule>
  </conditionalFormatting>
  <conditionalFormatting sqref="H30:H46">
    <cfRule type="expression" dxfId="3433" priority="27">
      <formula>H30&gt;0</formula>
    </cfRule>
    <cfRule type="expression" dxfId="3432" priority="28">
      <formula>H30&lt;0</formula>
    </cfRule>
  </conditionalFormatting>
  <conditionalFormatting sqref="Q10">
    <cfRule type="expression" dxfId="3431" priority="25">
      <formula>Q10&gt;0</formula>
    </cfRule>
    <cfRule type="expression" dxfId="3430" priority="26">
      <formula>Q10&lt;0</formula>
    </cfRule>
  </conditionalFormatting>
  <conditionalFormatting sqref="J25:J38">
    <cfRule type="expression" dxfId="3429" priority="23">
      <formula>J25&gt;0</formula>
    </cfRule>
    <cfRule type="expression" dxfId="3428" priority="24">
      <formula>J25&lt;0</formula>
    </cfRule>
  </conditionalFormatting>
  <conditionalFormatting sqref="K25:K38">
    <cfRule type="expression" dxfId="3427" priority="21">
      <formula>K25&gt;0</formula>
    </cfRule>
    <cfRule type="expression" dxfId="3426" priority="22">
      <formula>K25&lt;0</formula>
    </cfRule>
  </conditionalFormatting>
  <conditionalFormatting sqref="L25 L38">
    <cfRule type="expression" dxfId="3425" priority="19">
      <formula>L25&gt;0</formula>
    </cfRule>
    <cfRule type="expression" dxfId="3424" priority="20">
      <formula>L25&lt;0</formula>
    </cfRule>
  </conditionalFormatting>
  <conditionalFormatting sqref="F89:F110">
    <cfRule type="expression" dxfId="3423" priority="17">
      <formula>F89&gt;0</formula>
    </cfRule>
    <cfRule type="expression" dxfId="3422" priority="18">
      <formula>F89&lt;0</formula>
    </cfRule>
  </conditionalFormatting>
  <conditionalFormatting sqref="H89:H110">
    <cfRule type="expression" dxfId="3421" priority="15">
      <formula>H89&gt;0</formula>
    </cfRule>
    <cfRule type="expression" dxfId="3420" priority="16">
      <formula>H89&lt;0</formula>
    </cfRule>
  </conditionalFormatting>
  <conditionalFormatting sqref="J89:J102">
    <cfRule type="expression" dxfId="3419" priority="13">
      <formula>J89&gt;0</formula>
    </cfRule>
    <cfRule type="expression" dxfId="3418" priority="14">
      <formula>J89&lt;0</formula>
    </cfRule>
  </conditionalFormatting>
  <conditionalFormatting sqref="K89:K102">
    <cfRule type="expression" dxfId="3417" priority="11">
      <formula>K89&gt;0</formula>
    </cfRule>
    <cfRule type="expression" dxfId="3416" priority="12">
      <formula>K89&lt;0</formula>
    </cfRule>
  </conditionalFormatting>
  <conditionalFormatting sqref="L89:L102">
    <cfRule type="expression" dxfId="3415" priority="9">
      <formula>L89&gt;0</formula>
    </cfRule>
    <cfRule type="expression" dxfId="3414" priority="10">
      <formula>L89&lt;0</formula>
    </cfRule>
  </conditionalFormatting>
  <conditionalFormatting sqref="F29 F25:F26">
    <cfRule type="expression" dxfId="3413" priority="7">
      <formula>F25&gt;0</formula>
    </cfRule>
    <cfRule type="expression" dxfId="3412" priority="8">
      <formula>F25&lt;0</formula>
    </cfRule>
  </conditionalFormatting>
  <conditionalFormatting sqref="H29 H25:H27">
    <cfRule type="expression" dxfId="3411" priority="5">
      <formula>H25&gt;0</formula>
    </cfRule>
    <cfRule type="expression" dxfId="3410" priority="6">
      <formula>H25&lt;0</formula>
    </cfRule>
  </conditionalFormatting>
  <conditionalFormatting sqref="F27:F28">
    <cfRule type="expression" dxfId="3409" priority="3">
      <formula>F27&gt;0</formula>
    </cfRule>
    <cfRule type="expression" dxfId="3408" priority="4">
      <formula>F27&lt;0</formula>
    </cfRule>
  </conditionalFormatting>
  <conditionalFormatting sqref="H28">
    <cfRule type="expression" dxfId="3407" priority="1">
      <formula>H28&gt;0</formula>
    </cfRule>
    <cfRule type="expression" dxfId="3406"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05" priority="43">
      <formula>F54&gt;0</formula>
    </cfRule>
    <cfRule type="expression" dxfId="3404" priority="44">
      <formula>F54&lt;0</formula>
    </cfRule>
  </conditionalFormatting>
  <conditionalFormatting sqref="Q7">
    <cfRule type="expression" dxfId="3403" priority="41">
      <formula>Q7&gt;0</formula>
    </cfRule>
    <cfRule type="expression" dxfId="3402" priority="42">
      <formula>Q7&lt;0</formula>
    </cfRule>
  </conditionalFormatting>
  <conditionalFormatting sqref="Q8">
    <cfRule type="expression" dxfId="3401" priority="39">
      <formula>Q8&gt;0</formula>
    </cfRule>
    <cfRule type="expression" dxfId="3400" priority="40">
      <formula>Q8&lt;0</formula>
    </cfRule>
  </conditionalFormatting>
  <conditionalFormatting sqref="F33:F36 F38:F53">
    <cfRule type="expression" dxfId="3399" priority="37">
      <formula>F33&gt;0</formula>
    </cfRule>
    <cfRule type="expression" dxfId="3398" priority="38">
      <formula>F33&lt;0</formula>
    </cfRule>
  </conditionalFormatting>
  <conditionalFormatting sqref="H33:H36 H38:H53">
    <cfRule type="expression" dxfId="3397" priority="35">
      <formula>H33&gt;0</formula>
    </cfRule>
    <cfRule type="expression" dxfId="3396" priority="36">
      <formula>H33&lt;0</formula>
    </cfRule>
  </conditionalFormatting>
  <conditionalFormatting sqref="Q10">
    <cfRule type="expression" dxfId="3395" priority="33">
      <formula>Q10&gt;0</formula>
    </cfRule>
    <cfRule type="expression" dxfId="3394" priority="34">
      <formula>Q10&lt;0</formula>
    </cfRule>
  </conditionalFormatting>
  <conditionalFormatting sqref="J25:J37">
    <cfRule type="expression" dxfId="3393" priority="31">
      <formula>J25&gt;0</formula>
    </cfRule>
    <cfRule type="expression" dxfId="3392" priority="32">
      <formula>J25&lt;0</formula>
    </cfRule>
  </conditionalFormatting>
  <conditionalFormatting sqref="K25:K38">
    <cfRule type="expression" dxfId="3391" priority="29">
      <formula>K25&gt;0</formula>
    </cfRule>
    <cfRule type="expression" dxfId="3390" priority="30">
      <formula>K25&lt;0</formula>
    </cfRule>
  </conditionalFormatting>
  <conditionalFormatting sqref="L25">
    <cfRule type="expression" dxfId="3389" priority="27">
      <formula>L25&gt;0</formula>
    </cfRule>
    <cfRule type="expression" dxfId="3388" priority="28">
      <formula>L25&lt;0</formula>
    </cfRule>
  </conditionalFormatting>
  <conditionalFormatting sqref="F89:F110">
    <cfRule type="expression" dxfId="3387" priority="25">
      <formula>F89&gt;0</formula>
    </cfRule>
    <cfRule type="expression" dxfId="3386" priority="26">
      <formula>F89&lt;0</formula>
    </cfRule>
  </conditionalFormatting>
  <conditionalFormatting sqref="H89:H110">
    <cfRule type="expression" dxfId="3385" priority="23">
      <formula>H89&gt;0</formula>
    </cfRule>
    <cfRule type="expression" dxfId="3384" priority="24">
      <formula>H89&lt;0</formula>
    </cfRule>
  </conditionalFormatting>
  <conditionalFormatting sqref="J89:J102">
    <cfRule type="expression" dxfId="3383" priority="21">
      <formula>J89&gt;0</formula>
    </cfRule>
    <cfRule type="expression" dxfId="3382" priority="22">
      <formula>J89&lt;0</formula>
    </cfRule>
  </conditionalFormatting>
  <conditionalFormatting sqref="K89:K102">
    <cfRule type="expression" dxfId="3381" priority="19">
      <formula>K89&gt;0</formula>
    </cfRule>
    <cfRule type="expression" dxfId="3380" priority="20">
      <formula>K89&lt;0</formula>
    </cfRule>
  </conditionalFormatting>
  <conditionalFormatting sqref="L89:L102">
    <cfRule type="expression" dxfId="3379" priority="17">
      <formula>L89&gt;0</formula>
    </cfRule>
    <cfRule type="expression" dxfId="3378" priority="18">
      <formula>L89&lt;0</formula>
    </cfRule>
  </conditionalFormatting>
  <conditionalFormatting sqref="F29:F32">
    <cfRule type="expression" dxfId="3377" priority="15">
      <formula>F29&gt;0</formula>
    </cfRule>
    <cfRule type="expression" dxfId="3376" priority="16">
      <formula>F29&lt;0</formula>
    </cfRule>
  </conditionalFormatting>
  <conditionalFormatting sqref="H29:H32">
    <cfRule type="expression" dxfId="3375" priority="13">
      <formula>H29&gt;0</formula>
    </cfRule>
    <cfRule type="expression" dxfId="3374" priority="14">
      <formula>H29&lt;0</formula>
    </cfRule>
  </conditionalFormatting>
  <conditionalFormatting sqref="F25:F28">
    <cfRule type="expression" dxfId="3373" priority="11">
      <formula>F25&gt;0</formula>
    </cfRule>
    <cfRule type="expression" dxfId="3372" priority="12">
      <formula>F25&lt;0</formula>
    </cfRule>
  </conditionalFormatting>
  <conditionalFormatting sqref="H25:H28">
    <cfRule type="expression" dxfId="3371" priority="9">
      <formula>H25&gt;0</formula>
    </cfRule>
    <cfRule type="expression" dxfId="3370" priority="10">
      <formula>H25&lt;0</formula>
    </cfRule>
  </conditionalFormatting>
  <conditionalFormatting sqref="F37">
    <cfRule type="expression" dxfId="3369" priority="7">
      <formula>F37&gt;0</formula>
    </cfRule>
    <cfRule type="expression" dxfId="3368" priority="8">
      <formula>F37&lt;0</formula>
    </cfRule>
  </conditionalFormatting>
  <conditionalFormatting sqref="H37">
    <cfRule type="expression" dxfId="3367" priority="5">
      <formula>H37&gt;0</formula>
    </cfRule>
    <cfRule type="expression" dxfId="3366" priority="6">
      <formula>H37&lt;0</formula>
    </cfRule>
  </conditionalFormatting>
  <conditionalFormatting sqref="J49">
    <cfRule type="expression" dxfId="3365" priority="3">
      <formula>J49&gt;0</formula>
    </cfRule>
    <cfRule type="expression" dxfId="3364" priority="4">
      <formula>J49&lt;0</formula>
    </cfRule>
  </conditionalFormatting>
  <conditionalFormatting sqref="J38:J48">
    <cfRule type="expression" dxfId="3363" priority="1">
      <formula>J38&gt;0</formula>
    </cfRule>
    <cfRule type="expression" dxfId="3362"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N25" sqref="N25"/>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60.77</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6077</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-1681.2700000000004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-1681.2700000000004</v>
      </c>
      <c r="T8" s="1"/>
      <c r="U8" s="727"/>
    </row>
    <row r="9" spans="1:21" x14ac:dyDescent="0.25">
      <c r="B9" s="398"/>
      <c r="C9" s="4"/>
      <c r="D9" s="3"/>
      <c r="E9" s="3"/>
      <c r="F9" s="3"/>
      <c r="G9" s="398"/>
      <c r="H9" s="158"/>
      <c r="I9" s="3"/>
      <c r="J9" s="3"/>
      <c r="K9" s="3"/>
      <c r="L9" s="4"/>
      <c r="M9" s="4"/>
      <c r="O9" s="11" t="s">
        <v>202</v>
      </c>
      <c r="Q9" s="131">
        <f>IF(Q2=0, 0, Q8/Q6)</f>
        <v>-0.21670681737036737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66.847000000000008</v>
      </c>
    </row>
    <row r="20" spans="1:20" x14ac:dyDescent="0.25">
      <c r="O20" s="78">
        <v>1.0900000000000001</v>
      </c>
      <c r="P20" s="78">
        <f t="shared" ref="P20:P39" si="1">O20*$Q$4</f>
        <v>66.239300000000014</v>
      </c>
    </row>
    <row r="21" spans="1:20" x14ac:dyDescent="0.25">
      <c r="O21" s="78">
        <v>1.08</v>
      </c>
      <c r="P21" s="78">
        <f t="shared" si="1"/>
        <v>65.631600000000006</v>
      </c>
      <c r="T21" s="1"/>
    </row>
    <row r="22" spans="1:20" x14ac:dyDescent="0.25">
      <c r="O22" s="78">
        <v>1.07</v>
      </c>
      <c r="P22" s="78">
        <f t="shared" si="1"/>
        <v>65.023900000000012</v>
      </c>
    </row>
    <row r="23" spans="1:20" x14ac:dyDescent="0.25">
      <c r="O23" s="78">
        <v>1.06</v>
      </c>
      <c r="P23" s="78">
        <f t="shared" si="1"/>
        <v>64.416200000000003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63.808500000000009</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63.200800000000008</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62.593100000000007</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61.985400000000006</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61.377700000000004</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60.77</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60.162300000000002</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59.554600000000001</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58.946899999999999</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58.339199999999998</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57.731499999999997</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57.123800000000003</v>
      </c>
    </row>
    <row r="36" spans="1:17" x14ac:dyDescent="0.25">
      <c r="B36" s="161"/>
      <c r="C36" s="10"/>
      <c r="D36" s="39"/>
      <c r="E36" s="39"/>
      <c r="F36" s="39"/>
      <c r="G36" s="39"/>
      <c r="H36" s="175"/>
      <c r="I36" s="39"/>
      <c r="J36" s="39"/>
      <c r="K36" s="39"/>
      <c r="L36" s="39"/>
      <c r="O36" s="78">
        <v>0.93</v>
      </c>
      <c r="P36" s="78">
        <f t="shared" si="1"/>
        <v>56.516100000000009</v>
      </c>
    </row>
    <row r="37" spans="1:17" x14ac:dyDescent="0.25">
      <c r="B37" s="161"/>
      <c r="C37" s="10"/>
      <c r="D37" s="39"/>
      <c r="E37" s="39"/>
      <c r="F37" s="39"/>
      <c r="G37" s="39"/>
      <c r="H37" s="175"/>
      <c r="I37" s="39"/>
      <c r="J37" s="39"/>
      <c r="K37" s="39"/>
      <c r="L37" s="39"/>
      <c r="O37" s="78">
        <v>0.92</v>
      </c>
      <c r="P37" s="78">
        <f t="shared" si="1"/>
        <v>55.908400000000007</v>
      </c>
    </row>
    <row r="38" spans="1:17" x14ac:dyDescent="0.25">
      <c r="B38" s="161"/>
      <c r="C38" s="10"/>
      <c r="D38" s="39"/>
      <c r="E38" s="39"/>
      <c r="F38" s="39"/>
      <c r="G38" s="39"/>
      <c r="H38" s="175"/>
      <c r="I38" s="39"/>
      <c r="J38" s="39"/>
      <c r="K38" s="39"/>
      <c r="L38" s="39"/>
      <c r="O38" s="78">
        <v>0.91</v>
      </c>
      <c r="P38" s="78">
        <f t="shared" si="1"/>
        <v>55.300700000000006</v>
      </c>
    </row>
    <row r="39" spans="1:17" x14ac:dyDescent="0.25">
      <c r="B39" s="161"/>
      <c r="C39" s="10"/>
      <c r="D39" s="39"/>
      <c r="E39" s="39"/>
      <c r="F39" s="39"/>
      <c r="G39" s="39"/>
      <c r="H39" s="175"/>
      <c r="I39" s="39"/>
      <c r="J39" s="39"/>
      <c r="K39" s="39"/>
      <c r="L39" s="39"/>
      <c r="O39" s="78">
        <v>0.9</v>
      </c>
      <c r="P39" s="78">
        <f t="shared" si="1"/>
        <v>54.693000000000005</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61" priority="37">
      <formula>F7&gt;0</formula>
    </cfRule>
    <cfRule type="expression" dxfId="3360" priority="38">
      <formula>F7&lt;0</formula>
    </cfRule>
  </conditionalFormatting>
  <conditionalFormatting sqref="Q8">
    <cfRule type="expression" dxfId="3359" priority="35">
      <formula>Q8&gt;0</formula>
    </cfRule>
    <cfRule type="expression" dxfId="3358" priority="36">
      <formula>Q8&lt;0</formula>
    </cfRule>
  </conditionalFormatting>
  <conditionalFormatting sqref="F46:F51">
    <cfRule type="expression" dxfId="3357" priority="33">
      <formula>F46&gt;0</formula>
    </cfRule>
    <cfRule type="expression" dxfId="3356" priority="34">
      <formula>F46&lt;0</formula>
    </cfRule>
  </conditionalFormatting>
  <conditionalFormatting sqref="H46:H51">
    <cfRule type="expression" dxfId="3355" priority="31">
      <formula>H46&gt;0</formula>
    </cfRule>
    <cfRule type="expression" dxfId="3354" priority="32">
      <formula>H46&lt;0</formula>
    </cfRule>
  </conditionalFormatting>
  <conditionalFormatting sqref="Q10">
    <cfRule type="expression" dxfId="3353" priority="29">
      <formula>Q10&gt;0</formula>
    </cfRule>
    <cfRule type="expression" dxfId="3352" priority="30">
      <formula>Q10&lt;0</formula>
    </cfRule>
  </conditionalFormatting>
  <conditionalFormatting sqref="K25:K26">
    <cfRule type="expression" dxfId="3351" priority="25">
      <formula>K25&gt;0</formula>
    </cfRule>
    <cfRule type="expression" dxfId="3350" priority="26">
      <formula>K25&lt;0</formula>
    </cfRule>
  </conditionalFormatting>
  <conditionalFormatting sqref="F77:F98">
    <cfRule type="expression" dxfId="3349" priority="21">
      <formula>F77&gt;0</formula>
    </cfRule>
    <cfRule type="expression" dxfId="3348" priority="22">
      <formula>F77&lt;0</formula>
    </cfRule>
  </conditionalFormatting>
  <conditionalFormatting sqref="H77:H98">
    <cfRule type="expression" dxfId="3347" priority="19">
      <formula>H77&gt;0</formula>
    </cfRule>
    <cfRule type="expression" dxfId="3346" priority="20">
      <formula>H77&lt;0</formula>
    </cfRule>
  </conditionalFormatting>
  <conditionalFormatting sqref="J77:J90">
    <cfRule type="expression" dxfId="3345" priority="17">
      <formula>J77&gt;0</formula>
    </cfRule>
    <cfRule type="expression" dxfId="3344" priority="18">
      <formula>J77&lt;0</formula>
    </cfRule>
  </conditionalFormatting>
  <conditionalFormatting sqref="K77:K90">
    <cfRule type="expression" dxfId="3343" priority="15">
      <formula>K77&gt;0</formula>
    </cfRule>
    <cfRule type="expression" dxfId="3342" priority="16">
      <formula>K77&lt;0</formula>
    </cfRule>
  </conditionalFormatting>
  <conditionalFormatting sqref="L77:L90">
    <cfRule type="expression" dxfId="3341" priority="13">
      <formula>L77&gt;0</formula>
    </cfRule>
    <cfRule type="expression" dxfId="3340" priority="14">
      <formula>L77&lt;0</formula>
    </cfRule>
  </conditionalFormatting>
  <conditionalFormatting sqref="J42">
    <cfRule type="expression" dxfId="3339" priority="7">
      <formula>J42&gt;0</formula>
    </cfRule>
    <cfRule type="expression" dxfId="3338" priority="8">
      <formula>J42&lt;0</formula>
    </cfRule>
  </conditionalFormatting>
  <conditionalFormatting sqref="F43:F45">
    <cfRule type="expression" dxfId="3337" priority="5">
      <formula>F43&gt;0</formula>
    </cfRule>
    <cfRule type="expression" dxfId="3336" priority="6">
      <formula>F43&lt;0</formula>
    </cfRule>
  </conditionalFormatting>
  <conditionalFormatting sqref="H43:H45">
    <cfRule type="expression" dxfId="3335" priority="3">
      <formula>H43&gt;0</formula>
    </cfRule>
    <cfRule type="expression" dxfId="3334" priority="4">
      <formula>H43&lt;0</formula>
    </cfRule>
  </conditionalFormatting>
  <conditionalFormatting sqref="F26:F28 H26:H28">
    <cfRule type="expression" dxfId="3333" priority="1">
      <formula>F26&gt;0</formula>
    </cfRule>
    <cfRule type="expression" dxfId="3332"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5" t="s">
        <v>78</v>
      </c>
      <c r="P16" s="885"/>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31" priority="43">
      <formula>F54&gt;0</formula>
    </cfRule>
    <cfRule type="expression" dxfId="3330" priority="44">
      <formula>F54&lt;0</formula>
    </cfRule>
  </conditionalFormatting>
  <conditionalFormatting sqref="Q7">
    <cfRule type="expression" dxfId="3329" priority="41">
      <formula>Q7&gt;0</formula>
    </cfRule>
    <cfRule type="expression" dxfId="3328" priority="42">
      <formula>Q7&lt;0</formula>
    </cfRule>
  </conditionalFormatting>
  <conditionalFormatting sqref="Q8">
    <cfRule type="expression" dxfId="3327" priority="39">
      <formula>Q8&gt;0</formula>
    </cfRule>
    <cfRule type="expression" dxfId="3326" priority="40">
      <formula>Q8&lt;0</formula>
    </cfRule>
  </conditionalFormatting>
  <conditionalFormatting sqref="F33:F36 F38:F53">
    <cfRule type="expression" dxfId="3325" priority="37">
      <formula>F33&gt;0</formula>
    </cfRule>
    <cfRule type="expression" dxfId="3324" priority="38">
      <formula>F33&lt;0</formula>
    </cfRule>
  </conditionalFormatting>
  <conditionalFormatting sqref="H33:H36 H38:H53">
    <cfRule type="expression" dxfId="3323" priority="35">
      <formula>H33&gt;0</formula>
    </cfRule>
    <cfRule type="expression" dxfId="3322" priority="36">
      <formula>H33&lt;0</formula>
    </cfRule>
  </conditionalFormatting>
  <conditionalFormatting sqref="Q10">
    <cfRule type="expression" dxfId="3321" priority="33">
      <formula>Q10&gt;0</formula>
    </cfRule>
    <cfRule type="expression" dxfId="3320" priority="34">
      <formula>Q10&lt;0</formula>
    </cfRule>
  </conditionalFormatting>
  <conditionalFormatting sqref="J25:J37">
    <cfRule type="expression" dxfId="3319" priority="31">
      <formula>J25&gt;0</formula>
    </cfRule>
    <cfRule type="expression" dxfId="3318" priority="32">
      <formula>J25&lt;0</formula>
    </cfRule>
  </conditionalFormatting>
  <conditionalFormatting sqref="K25:K38">
    <cfRule type="expression" dxfId="3317" priority="29">
      <formula>K25&gt;0</formula>
    </cfRule>
    <cfRule type="expression" dxfId="3316" priority="30">
      <formula>K25&lt;0</formula>
    </cfRule>
  </conditionalFormatting>
  <conditionalFormatting sqref="L25">
    <cfRule type="expression" dxfId="3315" priority="27">
      <formula>L25&gt;0</formula>
    </cfRule>
    <cfRule type="expression" dxfId="3314" priority="28">
      <formula>L25&lt;0</formula>
    </cfRule>
  </conditionalFormatting>
  <conditionalFormatting sqref="F89:F110">
    <cfRule type="expression" dxfId="3313" priority="25">
      <formula>F89&gt;0</formula>
    </cfRule>
    <cfRule type="expression" dxfId="3312" priority="26">
      <formula>F89&lt;0</formula>
    </cfRule>
  </conditionalFormatting>
  <conditionalFormatting sqref="H89:H110">
    <cfRule type="expression" dxfId="3311" priority="23">
      <formula>H89&gt;0</formula>
    </cfRule>
    <cfRule type="expression" dxfId="3310" priority="24">
      <formula>H89&lt;0</formula>
    </cfRule>
  </conditionalFormatting>
  <conditionalFormatting sqref="J89:J102">
    <cfRule type="expression" dxfId="3309" priority="21">
      <formula>J89&gt;0</formula>
    </cfRule>
    <cfRule type="expression" dxfId="3308" priority="22">
      <formula>J89&lt;0</formula>
    </cfRule>
  </conditionalFormatting>
  <conditionalFormatting sqref="K89:K102">
    <cfRule type="expression" dxfId="3307" priority="19">
      <formula>K89&gt;0</formula>
    </cfRule>
    <cfRule type="expression" dxfId="3306" priority="20">
      <formula>K89&lt;0</formula>
    </cfRule>
  </conditionalFormatting>
  <conditionalFormatting sqref="L89:L102">
    <cfRule type="expression" dxfId="3305" priority="17">
      <formula>L89&gt;0</formula>
    </cfRule>
    <cfRule type="expression" dxfId="3304" priority="18">
      <formula>L89&lt;0</formula>
    </cfRule>
  </conditionalFormatting>
  <conditionalFormatting sqref="F29:F32">
    <cfRule type="expression" dxfId="3303" priority="15">
      <formula>F29&gt;0</formula>
    </cfRule>
    <cfRule type="expression" dxfId="3302" priority="16">
      <formula>F29&lt;0</formula>
    </cfRule>
  </conditionalFormatting>
  <conditionalFormatting sqref="H29:H32">
    <cfRule type="expression" dxfId="3301" priority="13">
      <formula>H29&gt;0</formula>
    </cfRule>
    <cfRule type="expression" dxfId="3300" priority="14">
      <formula>H29&lt;0</formula>
    </cfRule>
  </conditionalFormatting>
  <conditionalFormatting sqref="F25:F28">
    <cfRule type="expression" dxfId="3299" priority="11">
      <formula>F25&gt;0</formula>
    </cfRule>
    <cfRule type="expression" dxfId="3298" priority="12">
      <formula>F25&lt;0</formula>
    </cfRule>
  </conditionalFormatting>
  <conditionalFormatting sqref="H25:H28">
    <cfRule type="expression" dxfId="3297" priority="9">
      <formula>H25&gt;0</formula>
    </cfRule>
    <cfRule type="expression" dxfId="3296" priority="10">
      <formula>H25&lt;0</formula>
    </cfRule>
  </conditionalFormatting>
  <conditionalFormatting sqref="F37">
    <cfRule type="expression" dxfId="3295" priority="7">
      <formula>F37&gt;0</formula>
    </cfRule>
    <cfRule type="expression" dxfId="3294" priority="8">
      <formula>F37&lt;0</formula>
    </cfRule>
  </conditionalFormatting>
  <conditionalFormatting sqref="H37">
    <cfRule type="expression" dxfId="3293" priority="5">
      <formula>H37&gt;0</formula>
    </cfRule>
    <cfRule type="expression" dxfId="3292" priority="6">
      <formula>H37&lt;0</formula>
    </cfRule>
  </conditionalFormatting>
  <conditionalFormatting sqref="J49">
    <cfRule type="expression" dxfId="3291" priority="3">
      <formula>J49&gt;0</formula>
    </cfRule>
    <cfRule type="expression" dxfId="3290" priority="4">
      <formula>J49&lt;0</formula>
    </cfRule>
  </conditionalFormatting>
  <conditionalFormatting sqref="J38:J48">
    <cfRule type="expression" dxfId="3289" priority="1">
      <formula>J38&gt;0</formula>
    </cfRule>
    <cfRule type="expression" dxfId="3288"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5" t="s">
        <v>78</v>
      </c>
      <c r="P40" s="885"/>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87" priority="11">
      <formula>F33&gt;0</formula>
    </cfRule>
    <cfRule type="expression" dxfId="3286" priority="12">
      <formula>F33&lt;0</formula>
    </cfRule>
  </conditionalFormatting>
  <conditionalFormatting sqref="Q7">
    <cfRule type="expression" dxfId="3285" priority="9">
      <formula>Q7&gt;0</formula>
    </cfRule>
    <cfRule type="expression" dxfId="3284" priority="10">
      <formula>Q7&lt;0</formula>
    </cfRule>
  </conditionalFormatting>
  <conditionalFormatting sqref="Q8">
    <cfRule type="expression" dxfId="3283" priority="7">
      <formula>Q8&gt;0</formula>
    </cfRule>
    <cfRule type="expression" dxfId="3282" priority="8">
      <formula>Q8&lt;0</formula>
    </cfRule>
  </conditionalFormatting>
  <conditionalFormatting sqref="F25:F32">
    <cfRule type="expression" dxfId="3281" priority="5">
      <formula>F25&gt;0</formula>
    </cfRule>
    <cfRule type="expression" dxfId="3280" priority="6">
      <formula>F25&lt;0</formula>
    </cfRule>
  </conditionalFormatting>
  <conditionalFormatting sqref="H25:H32">
    <cfRule type="expression" dxfId="3279" priority="3">
      <formula>H25&gt;0</formula>
    </cfRule>
    <cfRule type="expression" dxfId="3278" priority="4">
      <formula>H25&lt;0</formula>
    </cfRule>
  </conditionalFormatting>
  <conditionalFormatting sqref="Q10">
    <cfRule type="expression" dxfId="3277" priority="1">
      <formula>Q10&gt;0</formula>
    </cfRule>
    <cfRule type="expression" dxfId="327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5" priority="39">
      <formula>F47&gt;0</formula>
    </cfRule>
    <cfRule type="expression" dxfId="3274" priority="40">
      <formula>F47&lt;0</formula>
    </cfRule>
  </conditionalFormatting>
  <conditionalFormatting sqref="Q7">
    <cfRule type="expression" dxfId="3273" priority="37">
      <formula>Q7&gt;0</formula>
    </cfRule>
    <cfRule type="expression" dxfId="3272" priority="38">
      <formula>Q7&lt;0</formula>
    </cfRule>
  </conditionalFormatting>
  <conditionalFormatting sqref="Q8">
    <cfRule type="expression" dxfId="3271" priority="35">
      <formula>Q8&gt;0</formula>
    </cfRule>
    <cfRule type="expression" dxfId="3270" priority="36">
      <formula>Q8&lt;0</formula>
    </cfRule>
  </conditionalFormatting>
  <conditionalFormatting sqref="F30:F46">
    <cfRule type="expression" dxfId="3269" priority="33">
      <formula>F30&gt;0</formula>
    </cfRule>
    <cfRule type="expression" dxfId="3268" priority="34">
      <formula>F30&lt;0</formula>
    </cfRule>
  </conditionalFormatting>
  <conditionalFormatting sqref="H30:H46">
    <cfRule type="expression" dxfId="3267" priority="31">
      <formula>H30&gt;0</formula>
    </cfRule>
    <cfRule type="expression" dxfId="3266" priority="32">
      <formula>H30&lt;0</formula>
    </cfRule>
  </conditionalFormatting>
  <conditionalFormatting sqref="Q10">
    <cfRule type="expression" dxfId="3265" priority="29">
      <formula>Q10&gt;0</formula>
    </cfRule>
    <cfRule type="expression" dxfId="3264" priority="30">
      <formula>Q10&lt;0</formula>
    </cfRule>
  </conditionalFormatting>
  <conditionalFormatting sqref="J25:J38">
    <cfRule type="expression" dxfId="3263" priority="27">
      <formula>J25&gt;0</formula>
    </cfRule>
    <cfRule type="expression" dxfId="3262" priority="28">
      <formula>J25&lt;0</formula>
    </cfRule>
  </conditionalFormatting>
  <conditionalFormatting sqref="K25:K38">
    <cfRule type="expression" dxfId="3261" priority="25">
      <formula>K25&gt;0</formula>
    </cfRule>
    <cfRule type="expression" dxfId="3260" priority="26">
      <formula>K25&lt;0</formula>
    </cfRule>
  </conditionalFormatting>
  <conditionalFormatting sqref="L25 L38">
    <cfRule type="expression" dxfId="3259" priority="23">
      <formula>L25&gt;0</formula>
    </cfRule>
    <cfRule type="expression" dxfId="3258" priority="24">
      <formula>L25&lt;0</formula>
    </cfRule>
  </conditionalFormatting>
  <conditionalFormatting sqref="F89:F110">
    <cfRule type="expression" dxfId="3257" priority="21">
      <formula>F89&gt;0</formula>
    </cfRule>
    <cfRule type="expression" dxfId="3256" priority="22">
      <formula>F89&lt;0</formula>
    </cfRule>
  </conditionalFormatting>
  <conditionalFormatting sqref="H89:H110">
    <cfRule type="expression" dxfId="3255" priority="19">
      <formula>H89&gt;0</formula>
    </cfRule>
    <cfRule type="expression" dxfId="3254" priority="20">
      <formula>H89&lt;0</formula>
    </cfRule>
  </conditionalFormatting>
  <conditionalFormatting sqref="J89:J102">
    <cfRule type="expression" dxfId="3253" priority="17">
      <formula>J89&gt;0</formula>
    </cfRule>
    <cfRule type="expression" dxfId="3252" priority="18">
      <formula>J89&lt;0</formula>
    </cfRule>
  </conditionalFormatting>
  <conditionalFormatting sqref="K89:K102">
    <cfRule type="expression" dxfId="3251" priority="15">
      <formula>K89&gt;0</formula>
    </cfRule>
    <cfRule type="expression" dxfId="3250" priority="16">
      <formula>K89&lt;0</formula>
    </cfRule>
  </conditionalFormatting>
  <conditionalFormatting sqref="L89:L102">
    <cfRule type="expression" dxfId="3249" priority="13">
      <formula>L89&gt;0</formula>
    </cfRule>
    <cfRule type="expression" dxfId="3248" priority="14">
      <formula>L89&lt;0</formula>
    </cfRule>
  </conditionalFormatting>
  <conditionalFormatting sqref="F25">
    <cfRule type="expression" dxfId="3247" priority="11">
      <formula>F25&gt;0</formula>
    </cfRule>
    <cfRule type="expression" dxfId="3246" priority="12">
      <formula>F25&lt;0</formula>
    </cfRule>
  </conditionalFormatting>
  <conditionalFormatting sqref="H25:H26">
    <cfRule type="expression" dxfId="3245" priority="9">
      <formula>H25&gt;0</formula>
    </cfRule>
    <cfRule type="expression" dxfId="3244" priority="10">
      <formula>H25&lt;0</formula>
    </cfRule>
  </conditionalFormatting>
  <conditionalFormatting sqref="F26">
    <cfRule type="expression" dxfId="3243" priority="7">
      <formula>F26&gt;0</formula>
    </cfRule>
    <cfRule type="expression" dxfId="3242" priority="8">
      <formula>F26&lt;0</formula>
    </cfRule>
  </conditionalFormatting>
  <conditionalFormatting sqref="F27:F29">
    <cfRule type="expression" dxfId="3241" priority="3">
      <formula>F27&gt;0</formula>
    </cfRule>
    <cfRule type="expression" dxfId="3240" priority="4">
      <formula>F27&lt;0</formula>
    </cfRule>
  </conditionalFormatting>
  <conditionalFormatting sqref="H27:H29">
    <cfRule type="expression" dxfId="3239" priority="1">
      <formula>H27&gt;0</formula>
    </cfRule>
    <cfRule type="expression" dxfId="3238"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7" priority="43">
      <formula>F54&gt;0</formula>
    </cfRule>
    <cfRule type="expression" dxfId="3236" priority="44">
      <formula>F54&lt;0</formula>
    </cfRule>
  </conditionalFormatting>
  <conditionalFormatting sqref="Q7">
    <cfRule type="expression" dxfId="3235" priority="41">
      <formula>Q7&gt;0</formula>
    </cfRule>
    <cfRule type="expression" dxfId="3234" priority="42">
      <formula>Q7&lt;0</formula>
    </cfRule>
  </conditionalFormatting>
  <conditionalFormatting sqref="Q8">
    <cfRule type="expression" dxfId="3233" priority="39">
      <formula>Q8&gt;0</formula>
    </cfRule>
    <cfRule type="expression" dxfId="3232" priority="40">
      <formula>Q8&lt;0</formula>
    </cfRule>
  </conditionalFormatting>
  <conditionalFormatting sqref="F33:F36 F38:F53">
    <cfRule type="expression" dxfId="3231" priority="37">
      <formula>F33&gt;0</formula>
    </cfRule>
    <cfRule type="expression" dxfId="3230" priority="38">
      <formula>F33&lt;0</formula>
    </cfRule>
  </conditionalFormatting>
  <conditionalFormatting sqref="H33:H36 H38:H53">
    <cfRule type="expression" dxfId="3229" priority="35">
      <formula>H33&gt;0</formula>
    </cfRule>
    <cfRule type="expression" dxfId="3228" priority="36">
      <formula>H33&lt;0</formula>
    </cfRule>
  </conditionalFormatting>
  <conditionalFormatting sqref="Q10">
    <cfRule type="expression" dxfId="3227" priority="33">
      <formula>Q10&gt;0</formula>
    </cfRule>
    <cfRule type="expression" dxfId="3226" priority="34">
      <formula>Q10&lt;0</formula>
    </cfRule>
  </conditionalFormatting>
  <conditionalFormatting sqref="J25:J37">
    <cfRule type="expression" dxfId="3225" priority="31">
      <formula>J25&gt;0</formula>
    </cfRule>
    <cfRule type="expression" dxfId="3224" priority="32">
      <formula>J25&lt;0</formula>
    </cfRule>
  </conditionalFormatting>
  <conditionalFormatting sqref="K25:K38">
    <cfRule type="expression" dxfId="3223" priority="29">
      <formula>K25&gt;0</formula>
    </cfRule>
    <cfRule type="expression" dxfId="3222" priority="30">
      <formula>K25&lt;0</formula>
    </cfRule>
  </conditionalFormatting>
  <conditionalFormatting sqref="L25">
    <cfRule type="expression" dxfId="3221" priority="27">
      <formula>L25&gt;0</formula>
    </cfRule>
    <cfRule type="expression" dxfId="3220" priority="28">
      <formula>L25&lt;0</formula>
    </cfRule>
  </conditionalFormatting>
  <conditionalFormatting sqref="F89:F110">
    <cfRule type="expression" dxfId="3219" priority="25">
      <formula>F89&gt;0</formula>
    </cfRule>
    <cfRule type="expression" dxfId="3218" priority="26">
      <formula>F89&lt;0</formula>
    </cfRule>
  </conditionalFormatting>
  <conditionalFormatting sqref="H89:H110">
    <cfRule type="expression" dxfId="3217" priority="23">
      <formula>H89&gt;0</formula>
    </cfRule>
    <cfRule type="expression" dxfId="3216" priority="24">
      <formula>H89&lt;0</formula>
    </cfRule>
  </conditionalFormatting>
  <conditionalFormatting sqref="J89:J102">
    <cfRule type="expression" dxfId="3215" priority="21">
      <formula>J89&gt;0</formula>
    </cfRule>
    <cfRule type="expression" dxfId="3214" priority="22">
      <formula>J89&lt;0</formula>
    </cfRule>
  </conditionalFormatting>
  <conditionalFormatting sqref="K89:K102">
    <cfRule type="expression" dxfId="3213" priority="19">
      <formula>K89&gt;0</formula>
    </cfRule>
    <cfRule type="expression" dxfId="3212" priority="20">
      <formula>K89&lt;0</formula>
    </cfRule>
  </conditionalFormatting>
  <conditionalFormatting sqref="L89:L102">
    <cfRule type="expression" dxfId="3211" priority="17">
      <formula>L89&gt;0</formula>
    </cfRule>
    <cfRule type="expression" dxfId="3210" priority="18">
      <formula>L89&lt;0</formula>
    </cfRule>
  </conditionalFormatting>
  <conditionalFormatting sqref="F29:F32">
    <cfRule type="expression" dxfId="3209" priority="15">
      <formula>F29&gt;0</formula>
    </cfRule>
    <cfRule type="expression" dxfId="3208" priority="16">
      <formula>F29&lt;0</formula>
    </cfRule>
  </conditionalFormatting>
  <conditionalFormatting sqref="H29:H32">
    <cfRule type="expression" dxfId="3207" priority="13">
      <formula>H29&gt;0</formula>
    </cfRule>
    <cfRule type="expression" dxfId="3206" priority="14">
      <formula>H29&lt;0</formula>
    </cfRule>
  </conditionalFormatting>
  <conditionalFormatting sqref="F25:F28">
    <cfRule type="expression" dxfId="3205" priority="11">
      <formula>F25&gt;0</formula>
    </cfRule>
    <cfRule type="expression" dxfId="3204" priority="12">
      <formula>F25&lt;0</formula>
    </cfRule>
  </conditionalFormatting>
  <conditionalFormatting sqref="H25:H28">
    <cfRule type="expression" dxfId="3203" priority="9">
      <formula>H25&gt;0</formula>
    </cfRule>
    <cfRule type="expression" dxfId="3202" priority="10">
      <formula>H25&lt;0</formula>
    </cfRule>
  </conditionalFormatting>
  <conditionalFormatting sqref="F37">
    <cfRule type="expression" dxfId="3201" priority="7">
      <formula>F37&gt;0</formula>
    </cfRule>
    <cfRule type="expression" dxfId="3200" priority="8">
      <formula>F37&lt;0</formula>
    </cfRule>
  </conditionalFormatting>
  <conditionalFormatting sqref="H37">
    <cfRule type="expression" dxfId="3199" priority="5">
      <formula>H37&gt;0</formula>
    </cfRule>
    <cfRule type="expression" dxfId="3198" priority="6">
      <formula>H37&lt;0</formula>
    </cfRule>
  </conditionalFormatting>
  <conditionalFormatting sqref="J49">
    <cfRule type="expression" dxfId="3197" priority="3">
      <formula>J49&gt;0</formula>
    </cfRule>
    <cfRule type="expression" dxfId="3196" priority="4">
      <formula>J49&lt;0</formula>
    </cfRule>
  </conditionalFormatting>
  <conditionalFormatting sqref="J38:J48">
    <cfRule type="expression" dxfId="3195" priority="1">
      <formula>J38&gt;0</formula>
    </cfRule>
    <cfRule type="expression" dxfId="3194"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52.19</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2609.5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52.429999999999382</v>
      </c>
      <c r="R7">
        <v>50</v>
      </c>
    </row>
    <row r="8" spans="1:21" x14ac:dyDescent="0.25">
      <c r="B8" s="398"/>
      <c r="C8" s="4"/>
      <c r="D8" s="3"/>
      <c r="E8" s="3"/>
      <c r="F8" s="3"/>
      <c r="G8" s="398"/>
      <c r="H8" s="158"/>
      <c r="I8" s="3"/>
      <c r="J8" s="3"/>
      <c r="K8" s="3"/>
      <c r="L8" s="4"/>
      <c r="M8" s="4"/>
      <c r="O8" s="11" t="s">
        <v>177</v>
      </c>
      <c r="P8" s="33"/>
      <c r="Q8" s="2">
        <f>K18+M18-F18+Q2*Q4</f>
        <v>52.429999999999382</v>
      </c>
      <c r="T8" s="1"/>
      <c r="U8" s="727"/>
    </row>
    <row r="9" spans="1:21" x14ac:dyDescent="0.25">
      <c r="B9" s="398"/>
      <c r="C9" s="4"/>
      <c r="D9" s="3"/>
      <c r="E9" s="3"/>
      <c r="F9" s="3"/>
      <c r="G9" s="398"/>
      <c r="H9" s="158"/>
      <c r="I9" s="3"/>
      <c r="J9" s="3"/>
      <c r="K9" s="3"/>
      <c r="L9" s="4"/>
      <c r="M9" s="4"/>
      <c r="O9" s="11" t="s">
        <v>202</v>
      </c>
      <c r="Q9" s="175">
        <f>IF(Q2=0, 0, Q8/Q6)</f>
        <v>2.0503936145666472E-2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57.408999999999999</v>
      </c>
    </row>
    <row r="20" spans="1:20" x14ac:dyDescent="0.25">
      <c r="O20" s="78">
        <v>1.0900000000000001</v>
      </c>
      <c r="P20" s="78">
        <f t="shared" ref="P20:P39" si="0">O20*$Q$4</f>
        <v>56.887100000000004</v>
      </c>
    </row>
    <row r="21" spans="1:20" x14ac:dyDescent="0.25">
      <c r="O21" s="78">
        <v>1.08</v>
      </c>
      <c r="P21" s="78">
        <f t="shared" si="0"/>
        <v>56.365200000000002</v>
      </c>
      <c r="T21" s="1"/>
    </row>
    <row r="22" spans="1:20" x14ac:dyDescent="0.25">
      <c r="O22" s="78">
        <v>1.07</v>
      </c>
      <c r="P22" s="78">
        <f t="shared" si="0"/>
        <v>55.843299999999999</v>
      </c>
    </row>
    <row r="23" spans="1:20" x14ac:dyDescent="0.25">
      <c r="O23" s="78">
        <v>1.06</v>
      </c>
      <c r="P23" s="78">
        <f t="shared" si="0"/>
        <v>55.321399999999997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54.799500000000002</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54.2776</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53.755699999999997</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53.233799999999995</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52.7119</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52.19</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51.668099999999995</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51.1462</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50.624299999999998</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50.102399999999996</v>
      </c>
    </row>
    <row r="34" spans="2:17" x14ac:dyDescent="0.25">
      <c r="B34" s="161"/>
      <c r="C34" s="10"/>
      <c r="D34" s="39"/>
      <c r="E34" s="39"/>
      <c r="F34" s="39"/>
      <c r="G34" s="39"/>
      <c r="H34" s="175"/>
      <c r="I34" s="39"/>
      <c r="J34" s="39"/>
      <c r="K34" s="39"/>
      <c r="L34" s="39"/>
      <c r="O34" s="78">
        <v>0.95</v>
      </c>
      <c r="P34" s="78">
        <f t="shared" si="0"/>
        <v>49.580499999999994</v>
      </c>
    </row>
    <row r="35" spans="2:17" x14ac:dyDescent="0.25">
      <c r="B35" s="161"/>
      <c r="C35" s="10"/>
      <c r="D35" s="39"/>
      <c r="E35" s="39"/>
      <c r="F35" s="39"/>
      <c r="G35" s="39"/>
      <c r="H35" s="175"/>
      <c r="I35" s="39"/>
      <c r="J35" s="39"/>
      <c r="K35" s="39"/>
      <c r="L35" s="39"/>
      <c r="O35" s="78">
        <v>0.94</v>
      </c>
      <c r="P35" s="78">
        <f t="shared" si="0"/>
        <v>49.058599999999998</v>
      </c>
    </row>
    <row r="36" spans="2:17" x14ac:dyDescent="0.25">
      <c r="B36" s="161"/>
      <c r="C36" s="10"/>
      <c r="D36" s="39"/>
      <c r="E36" s="39"/>
      <c r="F36" s="39"/>
      <c r="G36" s="39"/>
      <c r="H36" s="175"/>
      <c r="I36" s="39"/>
      <c r="J36" s="39"/>
      <c r="K36" s="39"/>
      <c r="L36" s="39"/>
      <c r="O36" s="78">
        <v>0.93</v>
      </c>
      <c r="P36" s="78">
        <f t="shared" si="0"/>
        <v>48.536700000000003</v>
      </c>
    </row>
    <row r="37" spans="2:17" x14ac:dyDescent="0.25">
      <c r="B37" s="161"/>
      <c r="C37" s="10"/>
      <c r="D37" s="39"/>
      <c r="E37" s="39"/>
      <c r="F37" s="39"/>
      <c r="G37" s="39"/>
      <c r="H37" s="175"/>
      <c r="I37" s="39"/>
      <c r="J37" s="39"/>
      <c r="K37" s="39"/>
      <c r="L37" s="39"/>
      <c r="O37" s="78">
        <v>0.92</v>
      </c>
      <c r="P37" s="78">
        <f t="shared" si="0"/>
        <v>48.014800000000001</v>
      </c>
    </row>
    <row r="38" spans="2:17" x14ac:dyDescent="0.25">
      <c r="B38" s="161"/>
      <c r="C38" s="10"/>
      <c r="D38" s="39"/>
      <c r="E38" s="39"/>
      <c r="F38" s="39"/>
      <c r="G38" s="39"/>
      <c r="H38" s="175"/>
      <c r="I38" s="39"/>
      <c r="J38" s="39"/>
      <c r="K38" s="39"/>
      <c r="L38" s="39"/>
      <c r="O38" s="78">
        <v>0.91</v>
      </c>
      <c r="P38" s="78">
        <f t="shared" si="0"/>
        <v>47.492899999999999</v>
      </c>
    </row>
    <row r="39" spans="2:17" x14ac:dyDescent="0.25">
      <c r="B39" s="161"/>
      <c r="C39" s="10"/>
      <c r="D39" s="39"/>
      <c r="E39" s="39"/>
      <c r="F39" s="39"/>
      <c r="G39" s="39"/>
      <c r="H39" s="175"/>
      <c r="I39" s="39"/>
      <c r="J39" s="39"/>
      <c r="K39" s="39"/>
      <c r="L39" s="39"/>
      <c r="O39" s="78">
        <v>0.9</v>
      </c>
      <c r="P39" s="78">
        <f t="shared" si="0"/>
        <v>46.970999999999997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93" priority="35">
      <formula>Q7&gt;0</formula>
    </cfRule>
    <cfRule type="expression" dxfId="3192" priority="36">
      <formula>Q7&lt;0</formula>
    </cfRule>
  </conditionalFormatting>
  <conditionalFormatting sqref="Q8">
    <cfRule type="expression" dxfId="3191" priority="33">
      <formula>Q8&gt;0</formula>
    </cfRule>
    <cfRule type="expression" dxfId="3190" priority="34">
      <formula>Q8&lt;0</formula>
    </cfRule>
  </conditionalFormatting>
  <conditionalFormatting sqref="F34:F54 F58:F63">
    <cfRule type="expression" dxfId="3189" priority="31">
      <formula>F34&gt;0</formula>
    </cfRule>
    <cfRule type="expression" dxfId="3188" priority="32">
      <formula>F34&lt;0</formula>
    </cfRule>
  </conditionalFormatting>
  <conditionalFormatting sqref="H34:H54 H58:H63">
    <cfRule type="expression" dxfId="3187" priority="29">
      <formula>H34&gt;0</formula>
    </cfRule>
    <cfRule type="expression" dxfId="3186" priority="30">
      <formula>H34&lt;0</formula>
    </cfRule>
  </conditionalFormatting>
  <conditionalFormatting sqref="Q10">
    <cfRule type="expression" dxfId="3185" priority="27">
      <formula>Q10&gt;0</formula>
    </cfRule>
    <cfRule type="expression" dxfId="3184" priority="28">
      <formula>Q10&lt;0</formula>
    </cfRule>
  </conditionalFormatting>
  <conditionalFormatting sqref="J25:J38">
    <cfRule type="expression" dxfId="3183" priority="25">
      <formula>J25&gt;0</formula>
    </cfRule>
    <cfRule type="expression" dxfId="3182" priority="26">
      <formula>J25&lt;0</formula>
    </cfRule>
  </conditionalFormatting>
  <conditionalFormatting sqref="K25:K35 K37:K38">
    <cfRule type="expression" dxfId="3181" priority="23">
      <formula>K25&gt;0</formula>
    </cfRule>
    <cfRule type="expression" dxfId="3180" priority="24">
      <formula>K25&lt;0</formula>
    </cfRule>
  </conditionalFormatting>
  <conditionalFormatting sqref="F89:F110">
    <cfRule type="expression" dxfId="3179" priority="21">
      <formula>F89&gt;0</formula>
    </cfRule>
    <cfRule type="expression" dxfId="3178" priority="22">
      <formula>F89&lt;0</formula>
    </cfRule>
  </conditionalFormatting>
  <conditionalFormatting sqref="H89:H110">
    <cfRule type="expression" dxfId="3177" priority="19">
      <formula>H89&gt;0</formula>
    </cfRule>
    <cfRule type="expression" dxfId="3176" priority="20">
      <formula>H89&lt;0</formula>
    </cfRule>
  </conditionalFormatting>
  <conditionalFormatting sqref="J89:J102">
    <cfRule type="expression" dxfId="3175" priority="17">
      <formula>J89&gt;0</formula>
    </cfRule>
    <cfRule type="expression" dxfId="3174" priority="18">
      <formula>J89&lt;0</formula>
    </cfRule>
  </conditionalFormatting>
  <conditionalFormatting sqref="K89:K102">
    <cfRule type="expression" dxfId="3173" priority="15">
      <formula>K89&gt;0</formula>
    </cfRule>
    <cfRule type="expression" dxfId="3172" priority="16">
      <formula>K89&lt;0</formula>
    </cfRule>
  </conditionalFormatting>
  <conditionalFormatting sqref="L89:L102">
    <cfRule type="expression" dxfId="3171" priority="13">
      <formula>L89&gt;0</formula>
    </cfRule>
    <cfRule type="expression" dxfId="3170" priority="14">
      <formula>L89&lt;0</formula>
    </cfRule>
  </conditionalFormatting>
  <conditionalFormatting sqref="F25:F33">
    <cfRule type="expression" dxfId="3169" priority="11">
      <formula>F25&gt;0</formula>
    </cfRule>
    <cfRule type="expression" dxfId="3168" priority="12">
      <formula>F25&lt;0</formula>
    </cfRule>
  </conditionalFormatting>
  <conditionalFormatting sqref="H25:H33">
    <cfRule type="expression" dxfId="3167" priority="9">
      <formula>H25&gt;0</formula>
    </cfRule>
    <cfRule type="expression" dxfId="3166" priority="10">
      <formula>H25&lt;0</formula>
    </cfRule>
  </conditionalFormatting>
  <conditionalFormatting sqref="J54">
    <cfRule type="expression" dxfId="3165" priority="7">
      <formula>J54&gt;0</formula>
    </cfRule>
    <cfRule type="expression" dxfId="3164" priority="8">
      <formula>J54&lt;0</formula>
    </cfRule>
  </conditionalFormatting>
  <conditionalFormatting sqref="F55:F57">
    <cfRule type="expression" dxfId="3163" priority="5">
      <formula>F55&gt;0</formula>
    </cfRule>
    <cfRule type="expression" dxfId="3162" priority="6">
      <formula>F55&lt;0</formula>
    </cfRule>
  </conditionalFormatting>
  <conditionalFormatting sqref="H55:H57">
    <cfRule type="expression" dxfId="3161" priority="3">
      <formula>H55&gt;0</formula>
    </cfRule>
    <cfRule type="expression" dxfId="3160" priority="4">
      <formula>H55&lt;0</formula>
    </cfRule>
  </conditionalFormatting>
  <conditionalFormatting sqref="Q9">
    <cfRule type="expression" dxfId="3159" priority="1">
      <formula>Q9&gt;0</formula>
    </cfRule>
    <cfRule type="expression" dxfId="3158"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57" priority="53">
      <formula>F54&gt;0</formula>
    </cfRule>
    <cfRule type="expression" dxfId="3156" priority="54">
      <formula>F54&lt;0</formula>
    </cfRule>
  </conditionalFormatting>
  <conditionalFormatting sqref="Q7">
    <cfRule type="expression" dxfId="3155" priority="51">
      <formula>Q7&gt;0</formula>
    </cfRule>
    <cfRule type="expression" dxfId="3154" priority="52">
      <formula>Q7&lt;0</formula>
    </cfRule>
  </conditionalFormatting>
  <conditionalFormatting sqref="Q8">
    <cfRule type="expression" dxfId="3153" priority="49">
      <formula>Q8&gt;0</formula>
    </cfRule>
    <cfRule type="expression" dxfId="3152" priority="50">
      <formula>Q8&lt;0</formula>
    </cfRule>
  </conditionalFormatting>
  <conditionalFormatting sqref="F33:F36 F38:F53">
    <cfRule type="expression" dxfId="3151" priority="47">
      <formula>F33&gt;0</formula>
    </cfRule>
    <cfRule type="expression" dxfId="3150" priority="48">
      <formula>F33&lt;0</formula>
    </cfRule>
  </conditionalFormatting>
  <conditionalFormatting sqref="H38:H53 H33:H36">
    <cfRule type="expression" dxfId="3149" priority="45">
      <formula>H33&gt;0</formula>
    </cfRule>
    <cfRule type="expression" dxfId="3148" priority="46">
      <formula>H33&lt;0</formula>
    </cfRule>
  </conditionalFormatting>
  <conditionalFormatting sqref="Q10">
    <cfRule type="expression" dxfId="3147" priority="43">
      <formula>Q10&gt;0</formula>
    </cfRule>
    <cfRule type="expression" dxfId="3146" priority="44">
      <formula>Q10&lt;0</formula>
    </cfRule>
  </conditionalFormatting>
  <conditionalFormatting sqref="J25:J27 J34:J37">
    <cfRule type="expression" dxfId="3145" priority="41">
      <formula>J25&gt;0</formula>
    </cfRule>
    <cfRule type="expression" dxfId="3144" priority="42">
      <formula>J25&lt;0</formula>
    </cfRule>
  </conditionalFormatting>
  <conditionalFormatting sqref="K25:K38">
    <cfRule type="expression" dxfId="3143" priority="39">
      <formula>K25&gt;0</formula>
    </cfRule>
    <cfRule type="expression" dxfId="3142" priority="40">
      <formula>K25&lt;0</formula>
    </cfRule>
  </conditionalFormatting>
  <conditionalFormatting sqref="L25">
    <cfRule type="expression" dxfId="3141" priority="37">
      <formula>L25&gt;0</formula>
    </cfRule>
    <cfRule type="expression" dxfId="3140" priority="38">
      <formula>L25&lt;0</formula>
    </cfRule>
  </conditionalFormatting>
  <conditionalFormatting sqref="F89:F110">
    <cfRule type="expression" dxfId="3139" priority="35">
      <formula>F89&gt;0</formula>
    </cfRule>
    <cfRule type="expression" dxfId="3138" priority="36">
      <formula>F89&lt;0</formula>
    </cfRule>
  </conditionalFormatting>
  <conditionalFormatting sqref="H89:H110">
    <cfRule type="expression" dxfId="3137" priority="33">
      <formula>H89&gt;0</formula>
    </cfRule>
    <cfRule type="expression" dxfId="3136" priority="34">
      <formula>H89&lt;0</formula>
    </cfRule>
  </conditionalFormatting>
  <conditionalFormatting sqref="J89:J102">
    <cfRule type="expression" dxfId="3135" priority="31">
      <formula>J89&gt;0</formula>
    </cfRule>
    <cfRule type="expression" dxfId="3134" priority="32">
      <formula>J89&lt;0</formula>
    </cfRule>
  </conditionalFormatting>
  <conditionalFormatting sqref="K89:K102">
    <cfRule type="expression" dxfId="3133" priority="29">
      <formula>K89&gt;0</formula>
    </cfRule>
    <cfRule type="expression" dxfId="3132" priority="30">
      <formula>K89&lt;0</formula>
    </cfRule>
  </conditionalFormatting>
  <conditionalFormatting sqref="L89:L102">
    <cfRule type="expression" dxfId="3131" priority="27">
      <formula>L89&gt;0</formula>
    </cfRule>
    <cfRule type="expression" dxfId="3130" priority="28">
      <formula>L89&lt;0</formula>
    </cfRule>
  </conditionalFormatting>
  <conditionalFormatting sqref="F31:F32">
    <cfRule type="expression" dxfId="3129" priority="25">
      <formula>F31&gt;0</formula>
    </cfRule>
    <cfRule type="expression" dxfId="3128" priority="26">
      <formula>F31&lt;0</formula>
    </cfRule>
  </conditionalFormatting>
  <conditionalFormatting sqref="H31:H32">
    <cfRule type="expression" dxfId="3127" priority="23">
      <formula>H31&gt;0</formula>
    </cfRule>
    <cfRule type="expression" dxfId="3126" priority="24">
      <formula>H31&lt;0</formula>
    </cfRule>
  </conditionalFormatting>
  <conditionalFormatting sqref="F25:F26">
    <cfRule type="expression" dxfId="3125" priority="21">
      <formula>F25&gt;0</formula>
    </cfRule>
    <cfRule type="expression" dxfId="3124" priority="22">
      <formula>F25&lt;0</formula>
    </cfRule>
  </conditionalFormatting>
  <conditionalFormatting sqref="H25:H26">
    <cfRule type="expression" dxfId="3123" priority="19">
      <formula>H25&gt;0</formula>
    </cfRule>
    <cfRule type="expression" dxfId="3122" priority="20">
      <formula>H25&lt;0</formula>
    </cfRule>
  </conditionalFormatting>
  <conditionalFormatting sqref="F37">
    <cfRule type="expression" dxfId="3121" priority="17">
      <formula>F37&gt;0</formula>
    </cfRule>
    <cfRule type="expression" dxfId="3120" priority="18">
      <formula>F37&lt;0</formula>
    </cfRule>
  </conditionalFormatting>
  <conditionalFormatting sqref="H37">
    <cfRule type="expression" dxfId="3119" priority="15">
      <formula>H37&gt;0</formula>
    </cfRule>
    <cfRule type="expression" dxfId="3118" priority="16">
      <formula>H37&lt;0</formula>
    </cfRule>
  </conditionalFormatting>
  <conditionalFormatting sqref="J49">
    <cfRule type="expression" dxfId="3117" priority="13">
      <formula>J49&gt;0</formula>
    </cfRule>
    <cfRule type="expression" dxfId="3116" priority="14">
      <formula>J49&lt;0</formula>
    </cfRule>
  </conditionalFormatting>
  <conditionalFormatting sqref="J38:J48">
    <cfRule type="expression" dxfId="3115" priority="11">
      <formula>J38&gt;0</formula>
    </cfRule>
    <cfRule type="expression" dxfId="3114" priority="12">
      <formula>J38&lt;0</formula>
    </cfRule>
  </conditionalFormatting>
  <conditionalFormatting sqref="F27:F30">
    <cfRule type="expression" dxfId="3113" priority="9">
      <formula>F27&gt;0</formula>
    </cfRule>
    <cfRule type="expression" dxfId="3112" priority="10">
      <formula>F27&lt;0</formula>
    </cfRule>
  </conditionalFormatting>
  <conditionalFormatting sqref="H27:H30">
    <cfRule type="expression" dxfId="3111" priority="7">
      <formula>H27&gt;0</formula>
    </cfRule>
    <cfRule type="expression" dxfId="3110" priority="8">
      <formula>H27&lt;0</formula>
    </cfRule>
  </conditionalFormatting>
  <conditionalFormatting sqref="J33">
    <cfRule type="expression" dxfId="3109" priority="5">
      <formula>J33&gt;0</formula>
    </cfRule>
    <cfRule type="expression" dxfId="3108" priority="6">
      <formula>J33&lt;0</formula>
    </cfRule>
  </conditionalFormatting>
  <conditionalFormatting sqref="J31:J32">
    <cfRule type="expression" dxfId="3107" priority="3">
      <formula>J31&gt;0</formula>
    </cfRule>
    <cfRule type="expression" dxfId="3106" priority="4">
      <formula>J31&lt;0</formula>
    </cfRule>
  </conditionalFormatting>
  <conditionalFormatting sqref="J28:J30">
    <cfRule type="expression" dxfId="3105" priority="1">
      <formula>J28&gt;0</formula>
    </cfRule>
    <cfRule type="expression" dxfId="3104"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3" priority="35">
      <formula>F47&gt;0</formula>
    </cfRule>
    <cfRule type="expression" dxfId="3102" priority="36">
      <formula>F47&lt;0</formula>
    </cfRule>
  </conditionalFormatting>
  <conditionalFormatting sqref="Q7">
    <cfRule type="expression" dxfId="3101" priority="33">
      <formula>Q7&gt;0</formula>
    </cfRule>
    <cfRule type="expression" dxfId="3100" priority="34">
      <formula>Q7&lt;0</formula>
    </cfRule>
  </conditionalFormatting>
  <conditionalFormatting sqref="Q8">
    <cfRule type="expression" dxfId="3099" priority="31">
      <formula>Q8&gt;0</formula>
    </cfRule>
    <cfRule type="expression" dxfId="3098" priority="32">
      <formula>Q8&lt;0</formula>
    </cfRule>
  </conditionalFormatting>
  <conditionalFormatting sqref="F30:F46">
    <cfRule type="expression" dxfId="3097" priority="29">
      <formula>F30&gt;0</formula>
    </cfRule>
    <cfRule type="expression" dxfId="3096" priority="30">
      <formula>F30&lt;0</formula>
    </cfRule>
  </conditionalFormatting>
  <conditionalFormatting sqref="H30:H46">
    <cfRule type="expression" dxfId="3095" priority="27">
      <formula>H30&gt;0</formula>
    </cfRule>
    <cfRule type="expression" dxfId="3094" priority="28">
      <formula>H30&lt;0</formula>
    </cfRule>
  </conditionalFormatting>
  <conditionalFormatting sqref="Q10">
    <cfRule type="expression" dxfId="3093" priority="25">
      <formula>Q10&gt;0</formula>
    </cfRule>
    <cfRule type="expression" dxfId="3092" priority="26">
      <formula>Q10&lt;0</formula>
    </cfRule>
  </conditionalFormatting>
  <conditionalFormatting sqref="J25:J38">
    <cfRule type="expression" dxfId="3091" priority="23">
      <formula>J25&gt;0</formula>
    </cfRule>
    <cfRule type="expression" dxfId="3090" priority="24">
      <formula>J25&lt;0</formula>
    </cfRule>
  </conditionalFormatting>
  <conditionalFormatting sqref="K25:K38">
    <cfRule type="expression" dxfId="3089" priority="21">
      <formula>K25&gt;0</formula>
    </cfRule>
    <cfRule type="expression" dxfId="3088" priority="22">
      <formula>K25&lt;0</formula>
    </cfRule>
  </conditionalFormatting>
  <conditionalFormatting sqref="L25 L38">
    <cfRule type="expression" dxfId="3087" priority="19">
      <formula>L25&gt;0</formula>
    </cfRule>
    <cfRule type="expression" dxfId="3086" priority="20">
      <formula>L25&lt;0</formula>
    </cfRule>
  </conditionalFormatting>
  <conditionalFormatting sqref="F89:F110">
    <cfRule type="expression" dxfId="3085" priority="17">
      <formula>F89&gt;0</formula>
    </cfRule>
    <cfRule type="expression" dxfId="3084" priority="18">
      <formula>F89&lt;0</formula>
    </cfRule>
  </conditionalFormatting>
  <conditionalFormatting sqref="H89:H110">
    <cfRule type="expression" dxfId="3083" priority="15">
      <formula>H89&gt;0</formula>
    </cfRule>
    <cfRule type="expression" dxfId="3082" priority="16">
      <formula>H89&lt;0</formula>
    </cfRule>
  </conditionalFormatting>
  <conditionalFormatting sqref="J89:J102">
    <cfRule type="expression" dxfId="3081" priority="13">
      <formula>J89&gt;0</formula>
    </cfRule>
    <cfRule type="expression" dxfId="3080" priority="14">
      <formula>J89&lt;0</formula>
    </cfRule>
  </conditionalFormatting>
  <conditionalFormatting sqref="K89:K102">
    <cfRule type="expression" dxfId="3079" priority="11">
      <formula>K89&gt;0</formula>
    </cfRule>
    <cfRule type="expression" dxfId="3078" priority="12">
      <formula>K89&lt;0</formula>
    </cfRule>
  </conditionalFormatting>
  <conditionalFormatting sqref="L89:L102">
    <cfRule type="expression" dxfId="3077" priority="9">
      <formula>L89&gt;0</formula>
    </cfRule>
    <cfRule type="expression" dxfId="3076" priority="10">
      <formula>L89&lt;0</formula>
    </cfRule>
  </conditionalFormatting>
  <conditionalFormatting sqref="F29 F25:F26">
    <cfRule type="expression" dxfId="3075" priority="7">
      <formula>F25&gt;0</formula>
    </cfRule>
    <cfRule type="expression" dxfId="3074" priority="8">
      <formula>F25&lt;0</formula>
    </cfRule>
  </conditionalFormatting>
  <conditionalFormatting sqref="H29 H25:H27">
    <cfRule type="expression" dxfId="3073" priority="5">
      <formula>H25&gt;0</formula>
    </cfRule>
    <cfRule type="expression" dxfId="3072" priority="6">
      <formula>H25&lt;0</formula>
    </cfRule>
  </conditionalFormatting>
  <conditionalFormatting sqref="F27:F28">
    <cfRule type="expression" dxfId="3071" priority="3">
      <formula>F27&gt;0</formula>
    </cfRule>
    <cfRule type="expression" dxfId="3070" priority="4">
      <formula>F27&lt;0</formula>
    </cfRule>
  </conditionalFormatting>
  <conditionalFormatting sqref="H28">
    <cfRule type="expression" dxfId="3069" priority="1">
      <formula>H28&gt;0</formula>
    </cfRule>
    <cfRule type="expression" dxfId="3068"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67" priority="39">
      <formula>F51&gt;0</formula>
    </cfRule>
    <cfRule type="expression" dxfId="3066" priority="40">
      <formula>F51&lt;0</formula>
    </cfRule>
  </conditionalFormatting>
  <conditionalFormatting sqref="Q7">
    <cfRule type="expression" dxfId="3065" priority="37">
      <formula>Q7&gt;0</formula>
    </cfRule>
    <cfRule type="expression" dxfId="3064" priority="38">
      <formula>Q7&lt;0</formula>
    </cfRule>
  </conditionalFormatting>
  <conditionalFormatting sqref="Q8">
    <cfRule type="expression" dxfId="3063" priority="35">
      <formula>Q8&gt;0</formula>
    </cfRule>
    <cfRule type="expression" dxfId="3062" priority="36">
      <formula>Q8&lt;0</formula>
    </cfRule>
  </conditionalFormatting>
  <conditionalFormatting sqref="F31:F49">
    <cfRule type="expression" dxfId="3061" priority="33">
      <formula>F31&gt;0</formula>
    </cfRule>
    <cfRule type="expression" dxfId="3060" priority="34">
      <formula>F31&lt;0</formula>
    </cfRule>
  </conditionalFormatting>
  <conditionalFormatting sqref="H31:H49">
    <cfRule type="expression" dxfId="3059" priority="31">
      <formula>H31&gt;0</formula>
    </cfRule>
    <cfRule type="expression" dxfId="3058" priority="32">
      <formula>H31&lt;0</formula>
    </cfRule>
  </conditionalFormatting>
  <conditionalFormatting sqref="Q10">
    <cfRule type="expression" dxfId="3057" priority="29">
      <formula>Q10&gt;0</formula>
    </cfRule>
    <cfRule type="expression" dxfId="3056" priority="30">
      <formula>Q10&lt;0</formula>
    </cfRule>
  </conditionalFormatting>
  <conditionalFormatting sqref="J25:J38">
    <cfRule type="expression" dxfId="3055" priority="27">
      <formula>J25&gt;0</formula>
    </cfRule>
    <cfRule type="expression" dxfId="3054" priority="28">
      <formula>J25&lt;0</formula>
    </cfRule>
  </conditionalFormatting>
  <conditionalFormatting sqref="K38">
    <cfRule type="expression" dxfId="3053" priority="25">
      <formula>K38&gt;0</formula>
    </cfRule>
    <cfRule type="expression" dxfId="3052" priority="26">
      <formula>K38&lt;0</formula>
    </cfRule>
  </conditionalFormatting>
  <conditionalFormatting sqref="L25:L38">
    <cfRule type="expression" dxfId="3051" priority="23">
      <formula>L25&gt;0</formula>
    </cfRule>
    <cfRule type="expression" dxfId="3050" priority="24">
      <formula>L25&lt;0</formula>
    </cfRule>
  </conditionalFormatting>
  <conditionalFormatting sqref="F95:F116">
    <cfRule type="expression" dxfId="3049" priority="21">
      <formula>F95&gt;0</formula>
    </cfRule>
    <cfRule type="expression" dxfId="3048" priority="22">
      <formula>F95&lt;0</formula>
    </cfRule>
  </conditionalFormatting>
  <conditionalFormatting sqref="H95:H116">
    <cfRule type="expression" dxfId="3047" priority="19">
      <formula>H95&gt;0</formula>
    </cfRule>
    <cfRule type="expression" dxfId="3046" priority="20">
      <formula>H95&lt;0</formula>
    </cfRule>
  </conditionalFormatting>
  <conditionalFormatting sqref="J95:J108">
    <cfRule type="expression" dxfId="3045" priority="17">
      <formula>J95&gt;0</formula>
    </cfRule>
    <cfRule type="expression" dxfId="3044" priority="18">
      <formula>J95&lt;0</formula>
    </cfRule>
  </conditionalFormatting>
  <conditionalFormatting sqref="K95:K108">
    <cfRule type="expression" dxfId="3043" priority="15">
      <formula>K95&gt;0</formula>
    </cfRule>
    <cfRule type="expression" dxfId="3042" priority="16">
      <formula>K95&lt;0</formula>
    </cfRule>
  </conditionalFormatting>
  <conditionalFormatting sqref="L95:L108">
    <cfRule type="expression" dxfId="3041" priority="13">
      <formula>L95&gt;0</formula>
    </cfRule>
    <cfRule type="expression" dxfId="3040" priority="14">
      <formula>L95&lt;0</formula>
    </cfRule>
  </conditionalFormatting>
  <conditionalFormatting sqref="F25:F30">
    <cfRule type="expression" dxfId="3039" priority="11">
      <formula>F25&gt;0</formula>
    </cfRule>
    <cfRule type="expression" dxfId="3038" priority="12">
      <formula>F25&lt;0</formula>
    </cfRule>
  </conditionalFormatting>
  <conditionalFormatting sqref="H25:H30">
    <cfRule type="expression" dxfId="3037" priority="9">
      <formula>H25&gt;0</formula>
    </cfRule>
    <cfRule type="expression" dxfId="3036" priority="10">
      <formula>H25&lt;0</formula>
    </cfRule>
  </conditionalFormatting>
  <conditionalFormatting sqref="F50">
    <cfRule type="expression" dxfId="3035" priority="7">
      <formula>F50&gt;0</formula>
    </cfRule>
    <cfRule type="expression" dxfId="3034" priority="8">
      <formula>F50&lt;0</formula>
    </cfRule>
  </conditionalFormatting>
  <conditionalFormatting sqref="H50">
    <cfRule type="expression" dxfId="3033" priority="5">
      <formula>H50&gt;0</formula>
    </cfRule>
    <cfRule type="expression" dxfId="3032" priority="6">
      <formula>H50&lt;0</formula>
    </cfRule>
  </conditionalFormatting>
  <conditionalFormatting sqref="H62:H63 F62:F63">
    <cfRule type="expression" dxfId="3031" priority="3">
      <formula>F62&gt;0</formula>
    </cfRule>
    <cfRule type="expression" dxfId="3030" priority="4">
      <formula>F62&lt;0</formula>
    </cfRule>
  </conditionalFormatting>
  <conditionalFormatting sqref="J60">
    <cfRule type="expression" dxfId="3029" priority="1">
      <formula>J60&gt;0</formula>
    </cfRule>
    <cfRule type="expression" dxfId="3028"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7" priority="35">
      <formula>F47&gt;0</formula>
    </cfRule>
    <cfRule type="expression" dxfId="3026" priority="36">
      <formula>F47&lt;0</formula>
    </cfRule>
  </conditionalFormatting>
  <conditionalFormatting sqref="Q7">
    <cfRule type="expression" dxfId="3025" priority="33">
      <formula>Q7&gt;0</formula>
    </cfRule>
    <cfRule type="expression" dxfId="3024" priority="34">
      <formula>Q7&lt;0</formula>
    </cfRule>
  </conditionalFormatting>
  <conditionalFormatting sqref="Q8">
    <cfRule type="expression" dxfId="3023" priority="31">
      <formula>Q8&gt;0</formula>
    </cfRule>
    <cfRule type="expression" dxfId="3022" priority="32">
      <formula>Q8&lt;0</formula>
    </cfRule>
  </conditionalFormatting>
  <conditionalFormatting sqref="F30:F46">
    <cfRule type="expression" dxfId="3021" priority="29">
      <formula>F30&gt;0</formula>
    </cfRule>
    <cfRule type="expression" dxfId="3020" priority="30">
      <formula>F30&lt;0</formula>
    </cfRule>
  </conditionalFormatting>
  <conditionalFormatting sqref="H30:H46">
    <cfRule type="expression" dxfId="3019" priority="27">
      <formula>H30&gt;0</formula>
    </cfRule>
    <cfRule type="expression" dxfId="3018" priority="28">
      <formula>H30&lt;0</formula>
    </cfRule>
  </conditionalFormatting>
  <conditionalFormatting sqref="Q10">
    <cfRule type="expression" dxfId="3017" priority="25">
      <formula>Q10&gt;0</formula>
    </cfRule>
    <cfRule type="expression" dxfId="3016" priority="26">
      <formula>Q10&lt;0</formula>
    </cfRule>
  </conditionalFormatting>
  <conditionalFormatting sqref="J25:J38">
    <cfRule type="expression" dxfId="3015" priority="23">
      <formula>J25&gt;0</formula>
    </cfRule>
    <cfRule type="expression" dxfId="3014" priority="24">
      <formula>J25&lt;0</formula>
    </cfRule>
  </conditionalFormatting>
  <conditionalFormatting sqref="K25:K38">
    <cfRule type="expression" dxfId="3013" priority="21">
      <formula>K25&gt;0</formula>
    </cfRule>
    <cfRule type="expression" dxfId="3012" priority="22">
      <formula>K25&lt;0</formula>
    </cfRule>
  </conditionalFormatting>
  <conditionalFormatting sqref="L25 L38">
    <cfRule type="expression" dxfId="3011" priority="19">
      <formula>L25&gt;0</formula>
    </cfRule>
    <cfRule type="expression" dxfId="3010" priority="20">
      <formula>L25&lt;0</formula>
    </cfRule>
  </conditionalFormatting>
  <conditionalFormatting sqref="F89:F110">
    <cfRule type="expression" dxfId="3009" priority="17">
      <formula>F89&gt;0</formula>
    </cfRule>
    <cfRule type="expression" dxfId="3008" priority="18">
      <formula>F89&lt;0</formula>
    </cfRule>
  </conditionalFormatting>
  <conditionalFormatting sqref="H89:H110">
    <cfRule type="expression" dxfId="3007" priority="15">
      <formula>H89&gt;0</formula>
    </cfRule>
    <cfRule type="expression" dxfId="3006" priority="16">
      <formula>H89&lt;0</formula>
    </cfRule>
  </conditionalFormatting>
  <conditionalFormatting sqref="J89:J102">
    <cfRule type="expression" dxfId="3005" priority="13">
      <formula>J89&gt;0</formula>
    </cfRule>
    <cfRule type="expression" dxfId="3004" priority="14">
      <formula>J89&lt;0</formula>
    </cfRule>
  </conditionalFormatting>
  <conditionalFormatting sqref="K89:K102">
    <cfRule type="expression" dxfId="3003" priority="11">
      <formula>K89&gt;0</formula>
    </cfRule>
    <cfRule type="expression" dxfId="3002" priority="12">
      <formula>K89&lt;0</formula>
    </cfRule>
  </conditionalFormatting>
  <conditionalFormatting sqref="L89:L102">
    <cfRule type="expression" dxfId="3001" priority="9">
      <formula>L89&gt;0</formula>
    </cfRule>
    <cfRule type="expression" dxfId="3000" priority="10">
      <formula>L89&lt;0</formula>
    </cfRule>
  </conditionalFormatting>
  <conditionalFormatting sqref="F25:F29">
    <cfRule type="expression" dxfId="2999" priority="7">
      <formula>F25&gt;0</formula>
    </cfRule>
    <cfRule type="expression" dxfId="2998" priority="8">
      <formula>F25&lt;0</formula>
    </cfRule>
  </conditionalFormatting>
  <conditionalFormatting sqref="H25:H29">
    <cfRule type="expression" dxfId="2997" priority="5">
      <formula>H25&gt;0</formula>
    </cfRule>
    <cfRule type="expression" dxfId="2996"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5" priority="35">
      <formula>F47&gt;0</formula>
    </cfRule>
    <cfRule type="expression" dxfId="2994" priority="36">
      <formula>F47&lt;0</formula>
    </cfRule>
  </conditionalFormatting>
  <conditionalFormatting sqref="Q7">
    <cfRule type="expression" dxfId="2993" priority="33">
      <formula>Q7&gt;0</formula>
    </cfRule>
    <cfRule type="expression" dxfId="2992" priority="34">
      <formula>Q7&lt;0</formula>
    </cfRule>
  </conditionalFormatting>
  <conditionalFormatting sqref="Q8">
    <cfRule type="expression" dxfId="2991" priority="31">
      <formula>Q8&gt;0</formula>
    </cfRule>
    <cfRule type="expression" dxfId="2990" priority="32">
      <formula>Q8&lt;0</formula>
    </cfRule>
  </conditionalFormatting>
  <conditionalFormatting sqref="F30:F46">
    <cfRule type="expression" dxfId="2989" priority="29">
      <formula>F30&gt;0</formula>
    </cfRule>
    <cfRule type="expression" dxfId="2988" priority="30">
      <formula>F30&lt;0</formula>
    </cfRule>
  </conditionalFormatting>
  <conditionalFormatting sqref="H30:H46">
    <cfRule type="expression" dxfId="2987" priority="27">
      <formula>H30&gt;0</formula>
    </cfRule>
    <cfRule type="expression" dxfId="2986" priority="28">
      <formula>H30&lt;0</formula>
    </cfRule>
  </conditionalFormatting>
  <conditionalFormatting sqref="Q10">
    <cfRule type="expression" dxfId="2985" priority="25">
      <formula>Q10&gt;0</formula>
    </cfRule>
    <cfRule type="expression" dxfId="2984" priority="26">
      <formula>Q10&lt;0</formula>
    </cfRule>
  </conditionalFormatting>
  <conditionalFormatting sqref="J25:J38">
    <cfRule type="expression" dxfId="2983" priority="23">
      <formula>J25&gt;0</formula>
    </cfRule>
    <cfRule type="expression" dxfId="2982" priority="24">
      <formula>J25&lt;0</formula>
    </cfRule>
  </conditionalFormatting>
  <conditionalFormatting sqref="K25:K38">
    <cfRule type="expression" dxfId="2981" priority="21">
      <formula>K25&gt;0</formula>
    </cfRule>
    <cfRule type="expression" dxfId="2980" priority="22">
      <formula>K25&lt;0</formula>
    </cfRule>
  </conditionalFormatting>
  <conditionalFormatting sqref="L25 L38">
    <cfRule type="expression" dxfId="2979" priority="19">
      <formula>L25&gt;0</formula>
    </cfRule>
    <cfRule type="expression" dxfId="2978" priority="20">
      <formula>L25&lt;0</formula>
    </cfRule>
  </conditionalFormatting>
  <conditionalFormatting sqref="F89:F110">
    <cfRule type="expression" dxfId="2977" priority="17">
      <formula>F89&gt;0</formula>
    </cfRule>
    <cfRule type="expression" dxfId="2976" priority="18">
      <formula>F89&lt;0</formula>
    </cfRule>
  </conditionalFormatting>
  <conditionalFormatting sqref="H89:H110">
    <cfRule type="expression" dxfId="2975" priority="15">
      <formula>H89&gt;0</formula>
    </cfRule>
    <cfRule type="expression" dxfId="2974" priority="16">
      <formula>H89&lt;0</formula>
    </cfRule>
  </conditionalFormatting>
  <conditionalFormatting sqref="J89:J102">
    <cfRule type="expression" dxfId="2973" priority="13">
      <formula>J89&gt;0</formula>
    </cfRule>
    <cfRule type="expression" dxfId="2972" priority="14">
      <formula>J89&lt;0</formula>
    </cfRule>
  </conditionalFormatting>
  <conditionalFormatting sqref="K89:K102">
    <cfRule type="expression" dxfId="2971" priority="11">
      <formula>K89&gt;0</formula>
    </cfRule>
    <cfRule type="expression" dxfId="2970" priority="12">
      <formula>K89&lt;0</formula>
    </cfRule>
  </conditionalFormatting>
  <conditionalFormatting sqref="L89:L102">
    <cfRule type="expression" dxfId="2969" priority="9">
      <formula>L89&gt;0</formula>
    </cfRule>
    <cfRule type="expression" dxfId="2968" priority="10">
      <formula>L89&lt;0</formula>
    </cfRule>
  </conditionalFormatting>
  <conditionalFormatting sqref="F29 F25:F27">
    <cfRule type="expression" dxfId="2967" priority="7">
      <formula>F25&gt;0</formula>
    </cfRule>
    <cfRule type="expression" dxfId="2966" priority="8">
      <formula>F25&lt;0</formula>
    </cfRule>
  </conditionalFormatting>
  <conditionalFormatting sqref="H25:H29">
    <cfRule type="expression" dxfId="2965" priority="5">
      <formula>H25&gt;0</formula>
    </cfRule>
    <cfRule type="expression" dxfId="2964" priority="6">
      <formula>H25&lt;0</formula>
    </cfRule>
  </conditionalFormatting>
  <conditionalFormatting sqref="F28">
    <cfRule type="expression" dxfId="2963" priority="3">
      <formula>F28&gt;0</formula>
    </cfRule>
    <cfRule type="expression" dxfId="2962"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1" priority="43">
      <formula>F54&gt;0</formula>
    </cfRule>
    <cfRule type="expression" dxfId="2960" priority="44">
      <formula>F54&lt;0</formula>
    </cfRule>
  </conditionalFormatting>
  <conditionalFormatting sqref="Q7">
    <cfRule type="expression" dxfId="2959" priority="41">
      <formula>Q7&gt;0</formula>
    </cfRule>
    <cfRule type="expression" dxfId="2958" priority="42">
      <formula>Q7&lt;0</formula>
    </cfRule>
  </conditionalFormatting>
  <conditionalFormatting sqref="Q8">
    <cfRule type="expression" dxfId="2957" priority="39">
      <formula>Q8&gt;0</formula>
    </cfRule>
    <cfRule type="expression" dxfId="2956" priority="40">
      <formula>Q8&lt;0</formula>
    </cfRule>
  </conditionalFormatting>
  <conditionalFormatting sqref="F33:F36 F38:F53">
    <cfRule type="expression" dxfId="2955" priority="37">
      <formula>F33&gt;0</formula>
    </cfRule>
    <cfRule type="expression" dxfId="2954" priority="38">
      <formula>F33&lt;0</formula>
    </cfRule>
  </conditionalFormatting>
  <conditionalFormatting sqref="H33:H36 H38:H53">
    <cfRule type="expression" dxfId="2953" priority="35">
      <formula>H33&gt;0</formula>
    </cfRule>
    <cfRule type="expression" dxfId="2952" priority="36">
      <formula>H33&lt;0</formula>
    </cfRule>
  </conditionalFormatting>
  <conditionalFormatting sqref="Q10">
    <cfRule type="expression" dxfId="2951" priority="33">
      <formula>Q10&gt;0</formula>
    </cfRule>
    <cfRule type="expression" dxfId="2950" priority="34">
      <formula>Q10&lt;0</formula>
    </cfRule>
  </conditionalFormatting>
  <conditionalFormatting sqref="J25:J37">
    <cfRule type="expression" dxfId="2949" priority="31">
      <formula>J25&gt;0</formula>
    </cfRule>
    <cfRule type="expression" dxfId="2948" priority="32">
      <formula>J25&lt;0</formula>
    </cfRule>
  </conditionalFormatting>
  <conditionalFormatting sqref="K25:K38">
    <cfRule type="expression" dxfId="2947" priority="29">
      <formula>K25&gt;0</formula>
    </cfRule>
    <cfRule type="expression" dxfId="2946" priority="30">
      <formula>K25&lt;0</formula>
    </cfRule>
  </conditionalFormatting>
  <conditionalFormatting sqref="L25">
    <cfRule type="expression" dxfId="2945" priority="27">
      <formula>L25&gt;0</formula>
    </cfRule>
    <cfRule type="expression" dxfId="2944" priority="28">
      <formula>L25&lt;0</formula>
    </cfRule>
  </conditionalFormatting>
  <conditionalFormatting sqref="F89:F110">
    <cfRule type="expression" dxfId="2943" priority="25">
      <formula>F89&gt;0</formula>
    </cfRule>
    <cfRule type="expression" dxfId="2942" priority="26">
      <formula>F89&lt;0</formula>
    </cfRule>
  </conditionalFormatting>
  <conditionalFormatting sqref="H89:H110">
    <cfRule type="expression" dxfId="2941" priority="23">
      <formula>H89&gt;0</formula>
    </cfRule>
    <cfRule type="expression" dxfId="2940" priority="24">
      <formula>H89&lt;0</formula>
    </cfRule>
  </conditionalFormatting>
  <conditionalFormatting sqref="J89:J102">
    <cfRule type="expression" dxfId="2939" priority="21">
      <formula>J89&gt;0</formula>
    </cfRule>
    <cfRule type="expression" dxfId="2938" priority="22">
      <formula>J89&lt;0</formula>
    </cfRule>
  </conditionalFormatting>
  <conditionalFormatting sqref="K89:K102">
    <cfRule type="expression" dxfId="2937" priority="19">
      <formula>K89&gt;0</formula>
    </cfRule>
    <cfRule type="expression" dxfId="2936" priority="20">
      <formula>K89&lt;0</formula>
    </cfRule>
  </conditionalFormatting>
  <conditionalFormatting sqref="L89:L102">
    <cfRule type="expression" dxfId="2935" priority="17">
      <formula>L89&gt;0</formula>
    </cfRule>
    <cfRule type="expression" dxfId="2934" priority="18">
      <formula>L89&lt;0</formula>
    </cfRule>
  </conditionalFormatting>
  <conditionalFormatting sqref="F29:F32">
    <cfRule type="expression" dxfId="2933" priority="15">
      <formula>F29&gt;0</formula>
    </cfRule>
    <cfRule type="expression" dxfId="2932" priority="16">
      <formula>F29&lt;0</formula>
    </cfRule>
  </conditionalFormatting>
  <conditionalFormatting sqref="H29:H32">
    <cfRule type="expression" dxfId="2931" priority="13">
      <formula>H29&gt;0</formula>
    </cfRule>
    <cfRule type="expression" dxfId="2930" priority="14">
      <formula>H29&lt;0</formula>
    </cfRule>
  </conditionalFormatting>
  <conditionalFormatting sqref="F25:F28">
    <cfRule type="expression" dxfId="2929" priority="11">
      <formula>F25&gt;0</formula>
    </cfRule>
    <cfRule type="expression" dxfId="2928" priority="12">
      <formula>F25&lt;0</formula>
    </cfRule>
  </conditionalFormatting>
  <conditionalFormatting sqref="H25:H28">
    <cfRule type="expression" dxfId="2927" priority="9">
      <formula>H25&gt;0</formula>
    </cfRule>
    <cfRule type="expression" dxfId="2926" priority="10">
      <formula>H25&lt;0</formula>
    </cfRule>
  </conditionalFormatting>
  <conditionalFormatting sqref="F37">
    <cfRule type="expression" dxfId="2925" priority="7">
      <formula>F37&gt;0</formula>
    </cfRule>
    <cfRule type="expression" dxfId="2924" priority="8">
      <formula>F37&lt;0</formula>
    </cfRule>
  </conditionalFormatting>
  <conditionalFormatting sqref="H37">
    <cfRule type="expression" dxfId="2923" priority="5">
      <formula>H37&gt;0</formula>
    </cfRule>
    <cfRule type="expression" dxfId="2922" priority="6">
      <formula>H37&lt;0</formula>
    </cfRule>
  </conditionalFormatting>
  <conditionalFormatting sqref="J49">
    <cfRule type="expression" dxfId="2921" priority="3">
      <formula>J49&gt;0</formula>
    </cfRule>
    <cfRule type="expression" dxfId="2920" priority="4">
      <formula>J49&lt;0</formula>
    </cfRule>
  </conditionalFormatting>
  <conditionalFormatting sqref="J38:J48">
    <cfRule type="expression" dxfId="2919" priority="1">
      <formula>J38&gt;0</formula>
    </cfRule>
    <cfRule type="expression" dxfId="2918"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5" t="s">
        <v>78</v>
      </c>
      <c r="P16" s="885"/>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17" priority="47">
      <formula>F54&gt;0</formula>
    </cfRule>
    <cfRule type="expression" dxfId="2916" priority="48">
      <formula>F54&lt;0</formula>
    </cfRule>
  </conditionalFormatting>
  <conditionalFormatting sqref="Q7">
    <cfRule type="expression" dxfId="2915" priority="45">
      <formula>Q7&gt;0</formula>
    </cfRule>
    <cfRule type="expression" dxfId="2914" priority="46">
      <formula>Q7&lt;0</formula>
    </cfRule>
  </conditionalFormatting>
  <conditionalFormatting sqref="Q8">
    <cfRule type="expression" dxfId="2913" priority="43">
      <formula>Q8&gt;0</formula>
    </cfRule>
    <cfRule type="expression" dxfId="2912" priority="44">
      <formula>Q8&lt;0</formula>
    </cfRule>
  </conditionalFormatting>
  <conditionalFormatting sqref="F33:F36 F38:F53">
    <cfRule type="expression" dxfId="2911" priority="41">
      <formula>F33&gt;0</formula>
    </cfRule>
    <cfRule type="expression" dxfId="2910" priority="42">
      <formula>F33&lt;0</formula>
    </cfRule>
  </conditionalFormatting>
  <conditionalFormatting sqref="H33:H36 H38:H53">
    <cfRule type="expression" dxfId="2909" priority="39">
      <formula>H33&gt;0</formula>
    </cfRule>
    <cfRule type="expression" dxfId="2908" priority="40">
      <formula>H33&lt;0</formula>
    </cfRule>
  </conditionalFormatting>
  <conditionalFormatting sqref="Q10">
    <cfRule type="expression" dxfId="2907" priority="37">
      <formula>Q10&gt;0</formula>
    </cfRule>
    <cfRule type="expression" dxfId="2906" priority="38">
      <formula>Q10&lt;0</formula>
    </cfRule>
  </conditionalFormatting>
  <conditionalFormatting sqref="J25:J37">
    <cfRule type="expression" dxfId="2905" priority="35">
      <formula>J25&gt;0</formula>
    </cfRule>
    <cfRule type="expression" dxfId="2904" priority="36">
      <formula>J25&lt;0</formula>
    </cfRule>
  </conditionalFormatting>
  <conditionalFormatting sqref="K25:K38">
    <cfRule type="expression" dxfId="2903" priority="33">
      <formula>K25&gt;0</formula>
    </cfRule>
    <cfRule type="expression" dxfId="2902" priority="34">
      <formula>K25&lt;0</formula>
    </cfRule>
  </conditionalFormatting>
  <conditionalFormatting sqref="L25">
    <cfRule type="expression" dxfId="2901" priority="31">
      <formula>L25&gt;0</formula>
    </cfRule>
    <cfRule type="expression" dxfId="2900" priority="32">
      <formula>L25&lt;0</formula>
    </cfRule>
  </conditionalFormatting>
  <conditionalFormatting sqref="F89:F110">
    <cfRule type="expression" dxfId="2899" priority="29">
      <formula>F89&gt;0</formula>
    </cfRule>
    <cfRule type="expression" dxfId="2898" priority="30">
      <formula>F89&lt;0</formula>
    </cfRule>
  </conditionalFormatting>
  <conditionalFormatting sqref="H89:H110">
    <cfRule type="expression" dxfId="2897" priority="27">
      <formula>H89&gt;0</formula>
    </cfRule>
    <cfRule type="expression" dxfId="2896" priority="28">
      <formula>H89&lt;0</formula>
    </cfRule>
  </conditionalFormatting>
  <conditionalFormatting sqref="J89:J102">
    <cfRule type="expression" dxfId="2895" priority="25">
      <formula>J89&gt;0</formula>
    </cfRule>
    <cfRule type="expression" dxfId="2894" priority="26">
      <formula>J89&lt;0</formula>
    </cfRule>
  </conditionalFormatting>
  <conditionalFormatting sqref="K89:K102">
    <cfRule type="expression" dxfId="2893" priority="23">
      <formula>K89&gt;0</formula>
    </cfRule>
    <cfRule type="expression" dxfId="2892" priority="24">
      <formula>K89&lt;0</formula>
    </cfRule>
  </conditionalFormatting>
  <conditionalFormatting sqref="L89:L102">
    <cfRule type="expression" dxfId="2891" priority="21">
      <formula>L89&gt;0</formula>
    </cfRule>
    <cfRule type="expression" dxfId="2890" priority="22">
      <formula>L89&lt;0</formula>
    </cfRule>
  </conditionalFormatting>
  <conditionalFormatting sqref="F30:F32">
    <cfRule type="expression" dxfId="2889" priority="19">
      <formula>F30&gt;0</formula>
    </cfRule>
    <cfRule type="expression" dxfId="2888" priority="20">
      <formula>F30&lt;0</formula>
    </cfRule>
  </conditionalFormatting>
  <conditionalFormatting sqref="H30:H32">
    <cfRule type="expression" dxfId="2887" priority="17">
      <formula>H30&gt;0</formula>
    </cfRule>
    <cfRule type="expression" dxfId="2886" priority="18">
      <formula>H30&lt;0</formula>
    </cfRule>
  </conditionalFormatting>
  <conditionalFormatting sqref="F25:F27">
    <cfRule type="expression" dxfId="2885" priority="15">
      <formula>F25&gt;0</formula>
    </cfRule>
    <cfRule type="expression" dxfId="2884" priority="16">
      <formula>F25&lt;0</formula>
    </cfRule>
  </conditionalFormatting>
  <conditionalFormatting sqref="H25:H27">
    <cfRule type="expression" dxfId="2883" priority="13">
      <formula>H25&gt;0</formula>
    </cfRule>
    <cfRule type="expression" dxfId="2882" priority="14">
      <formula>H25&lt;0</formula>
    </cfRule>
  </conditionalFormatting>
  <conditionalFormatting sqref="F37">
    <cfRule type="expression" dxfId="2881" priority="11">
      <formula>F37&gt;0</formula>
    </cfRule>
    <cfRule type="expression" dxfId="2880" priority="12">
      <formula>F37&lt;0</formula>
    </cfRule>
  </conditionalFormatting>
  <conditionalFormatting sqref="H37">
    <cfRule type="expression" dxfId="2879" priority="9">
      <formula>H37&gt;0</formula>
    </cfRule>
    <cfRule type="expression" dxfId="2878" priority="10">
      <formula>H37&lt;0</formula>
    </cfRule>
  </conditionalFormatting>
  <conditionalFormatting sqref="J49">
    <cfRule type="expression" dxfId="2877" priority="7">
      <formula>J49&gt;0</formula>
    </cfRule>
    <cfRule type="expression" dxfId="2876" priority="8">
      <formula>J49&lt;0</formula>
    </cfRule>
  </conditionalFormatting>
  <conditionalFormatting sqref="J38:J48">
    <cfRule type="expression" dxfId="2875" priority="5">
      <formula>J38&gt;0</formula>
    </cfRule>
    <cfRule type="expression" dxfId="2874" priority="6">
      <formula>J38&lt;0</formula>
    </cfRule>
  </conditionalFormatting>
  <conditionalFormatting sqref="F28:F29">
    <cfRule type="expression" dxfId="2873" priority="3">
      <formula>F28&gt;0</formula>
    </cfRule>
    <cfRule type="expression" dxfId="2872" priority="4">
      <formula>F28&lt;0</formula>
    </cfRule>
  </conditionalFormatting>
  <conditionalFormatting sqref="H28:H29">
    <cfRule type="expression" dxfId="2871" priority="1">
      <formula>H28&gt;0</formula>
    </cfRule>
    <cfRule type="expression" dxfId="287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9" priority="35">
      <formula>F47&gt;0</formula>
    </cfRule>
    <cfRule type="expression" dxfId="2868" priority="36">
      <formula>F47&lt;0</formula>
    </cfRule>
  </conditionalFormatting>
  <conditionalFormatting sqref="Q7">
    <cfRule type="expression" dxfId="2867" priority="33">
      <formula>Q7&gt;0</formula>
    </cfRule>
    <cfRule type="expression" dxfId="2866" priority="34">
      <formula>Q7&lt;0</formula>
    </cfRule>
  </conditionalFormatting>
  <conditionalFormatting sqref="Q8">
    <cfRule type="expression" dxfId="2865" priority="31">
      <formula>Q8&gt;0</formula>
    </cfRule>
    <cfRule type="expression" dxfId="2864" priority="32">
      <formula>Q8&lt;0</formula>
    </cfRule>
  </conditionalFormatting>
  <conditionalFormatting sqref="F30:F46">
    <cfRule type="expression" dxfId="2863" priority="29">
      <formula>F30&gt;0</formula>
    </cfRule>
    <cfRule type="expression" dxfId="2862" priority="30">
      <formula>F30&lt;0</formula>
    </cfRule>
  </conditionalFormatting>
  <conditionalFormatting sqref="H30:H46">
    <cfRule type="expression" dxfId="2861" priority="27">
      <formula>H30&gt;0</formula>
    </cfRule>
    <cfRule type="expression" dxfId="2860" priority="28">
      <formula>H30&lt;0</formula>
    </cfRule>
  </conditionalFormatting>
  <conditionalFormatting sqref="Q10">
    <cfRule type="expression" dxfId="2859" priority="25">
      <formula>Q10&gt;0</formula>
    </cfRule>
    <cfRule type="expression" dxfId="2858" priority="26">
      <formula>Q10&lt;0</formula>
    </cfRule>
  </conditionalFormatting>
  <conditionalFormatting sqref="J25:J38">
    <cfRule type="expression" dxfId="2857" priority="23">
      <formula>J25&gt;0</formula>
    </cfRule>
    <cfRule type="expression" dxfId="2856" priority="24">
      <formula>J25&lt;0</formula>
    </cfRule>
  </conditionalFormatting>
  <conditionalFormatting sqref="K25:K38">
    <cfRule type="expression" dxfId="2855" priority="21">
      <formula>K25&gt;0</formula>
    </cfRule>
    <cfRule type="expression" dxfId="2854" priority="22">
      <formula>K25&lt;0</formula>
    </cfRule>
  </conditionalFormatting>
  <conditionalFormatting sqref="L25 L38">
    <cfRule type="expression" dxfId="2853" priority="19">
      <formula>L25&gt;0</formula>
    </cfRule>
    <cfRule type="expression" dxfId="2852" priority="20">
      <formula>L25&lt;0</formula>
    </cfRule>
  </conditionalFormatting>
  <conditionalFormatting sqref="F89:F110">
    <cfRule type="expression" dxfId="2851" priority="17">
      <formula>F89&gt;0</formula>
    </cfRule>
    <cfRule type="expression" dxfId="2850" priority="18">
      <formula>F89&lt;0</formula>
    </cfRule>
  </conditionalFormatting>
  <conditionalFormatting sqref="H89:H110">
    <cfRule type="expression" dxfId="2849" priority="15">
      <formula>H89&gt;0</formula>
    </cfRule>
    <cfRule type="expression" dxfId="2848" priority="16">
      <formula>H89&lt;0</formula>
    </cfRule>
  </conditionalFormatting>
  <conditionalFormatting sqref="J89:J102">
    <cfRule type="expression" dxfId="2847" priority="13">
      <formula>J89&gt;0</formula>
    </cfRule>
    <cfRule type="expression" dxfId="2846" priority="14">
      <formula>J89&lt;0</formula>
    </cfRule>
  </conditionalFormatting>
  <conditionalFormatting sqref="K89:K102">
    <cfRule type="expression" dxfId="2845" priority="11">
      <formula>K89&gt;0</formula>
    </cfRule>
    <cfRule type="expression" dxfId="2844" priority="12">
      <formula>K89&lt;0</formula>
    </cfRule>
  </conditionalFormatting>
  <conditionalFormatting sqref="L89:L102">
    <cfRule type="expression" dxfId="2843" priority="9">
      <formula>L89&gt;0</formula>
    </cfRule>
    <cfRule type="expression" dxfId="2842" priority="10">
      <formula>L89&lt;0</formula>
    </cfRule>
  </conditionalFormatting>
  <conditionalFormatting sqref="F25 F29">
    <cfRule type="expression" dxfId="2841" priority="7">
      <formula>F25&gt;0</formula>
    </cfRule>
    <cfRule type="expression" dxfId="2840" priority="8">
      <formula>F25&lt;0</formula>
    </cfRule>
  </conditionalFormatting>
  <conditionalFormatting sqref="H29 H25:H27">
    <cfRule type="expression" dxfId="2839" priority="5">
      <formula>H25&gt;0</formula>
    </cfRule>
    <cfRule type="expression" dxfId="2838" priority="6">
      <formula>H25&lt;0</formula>
    </cfRule>
  </conditionalFormatting>
  <conditionalFormatting sqref="F26:F28">
    <cfRule type="expression" dxfId="2837" priority="3">
      <formula>F26&gt;0</formula>
    </cfRule>
    <cfRule type="expression" dxfId="2836" priority="4">
      <formula>F26&lt;0</formula>
    </cfRule>
  </conditionalFormatting>
  <conditionalFormatting sqref="H28">
    <cfRule type="expression" dxfId="2835" priority="1">
      <formula>H28&gt;0</formula>
    </cfRule>
    <cfRule type="expression" dxfId="283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5" t="s">
        <v>78</v>
      </c>
      <c r="P40" s="885"/>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33" priority="31">
      <formula>Q7&gt;0</formula>
    </cfRule>
    <cfRule type="expression" dxfId="2832" priority="32">
      <formula>Q7&lt;0</formula>
    </cfRule>
  </conditionalFormatting>
  <conditionalFormatting sqref="Q8">
    <cfRule type="expression" dxfId="2831" priority="29">
      <formula>Q8&gt;0</formula>
    </cfRule>
    <cfRule type="expression" dxfId="2830" priority="30">
      <formula>Q8&lt;0</formula>
    </cfRule>
  </conditionalFormatting>
  <conditionalFormatting sqref="F62:F65">
    <cfRule type="expression" dxfId="2829" priority="21">
      <formula>F62&gt;0</formula>
    </cfRule>
    <cfRule type="expression" dxfId="2828" priority="22">
      <formula>F62&lt;0</formula>
    </cfRule>
  </conditionalFormatting>
  <conditionalFormatting sqref="F66:F74 F78:F98 F102:F106">
    <cfRule type="expression" dxfId="2827" priority="17">
      <formula>F66&gt;0</formula>
    </cfRule>
    <cfRule type="expression" dxfId="2826" priority="18">
      <formula>F66&lt;0</formula>
    </cfRule>
  </conditionalFormatting>
  <conditionalFormatting sqref="F66:F74 F78:F98 F102:F106">
    <cfRule type="expression" dxfId="2825" priority="19">
      <formula>F66&gt;0</formula>
    </cfRule>
    <cfRule type="expression" dxfId="2824" priority="20">
      <formula>F66&lt;0</formula>
    </cfRule>
  </conditionalFormatting>
  <conditionalFormatting sqref="H62:H74 H78:H98 H102:H106">
    <cfRule type="expression" dxfId="2823" priority="15">
      <formula>H62&gt;0</formula>
    </cfRule>
    <cfRule type="expression" dxfId="2822" priority="16">
      <formula>H62&lt;0</formula>
    </cfRule>
  </conditionalFormatting>
  <conditionalFormatting sqref="F57:F61">
    <cfRule type="expression" dxfId="2821" priority="13">
      <formula>F57&gt;0</formula>
    </cfRule>
    <cfRule type="expression" dxfId="2820" priority="14">
      <formula>F57&lt;0</formula>
    </cfRule>
  </conditionalFormatting>
  <conditionalFormatting sqref="H57:H61">
    <cfRule type="expression" dxfId="2819" priority="11">
      <formula>H57&gt;0</formula>
    </cfRule>
    <cfRule type="expression" dxfId="2818" priority="12">
      <formula>H57&lt;0</formula>
    </cfRule>
  </conditionalFormatting>
  <conditionalFormatting sqref="F75:F77">
    <cfRule type="expression" dxfId="2817" priority="7">
      <formula>F75&gt;0</formula>
    </cfRule>
    <cfRule type="expression" dxfId="2816" priority="8">
      <formula>F75&lt;0</formula>
    </cfRule>
  </conditionalFormatting>
  <conditionalFormatting sqref="F75:F77">
    <cfRule type="expression" dxfId="2815" priority="9">
      <formula>F75&gt;0</formula>
    </cfRule>
    <cfRule type="expression" dxfId="2814" priority="10">
      <formula>F75&lt;0</formula>
    </cfRule>
  </conditionalFormatting>
  <conditionalFormatting sqref="H75:H77">
    <cfRule type="expression" dxfId="2813" priority="5">
      <formula>H75&gt;0</formula>
    </cfRule>
    <cfRule type="expression" dxfId="2812" priority="6">
      <formula>H75&lt;0</formula>
    </cfRule>
  </conditionalFormatting>
  <conditionalFormatting sqref="F22:F30">
    <cfRule type="expression" dxfId="2811" priority="3">
      <formula>F22&gt;0</formula>
    </cfRule>
    <cfRule type="expression" dxfId="2810" priority="4">
      <formula>F22&lt;0</formula>
    </cfRule>
  </conditionalFormatting>
  <conditionalFormatting sqref="F99:F101">
    <cfRule type="expression" dxfId="2809" priority="1">
      <formula>F99&gt;0</formula>
    </cfRule>
    <cfRule type="expression" dxfId="280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5" t="s">
        <v>78</v>
      </c>
      <c r="P40" s="885"/>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07" priority="25">
      <formula>F30&gt;0</formula>
    </cfRule>
    <cfRule type="expression" dxfId="2806" priority="26">
      <formula>F30&lt;0</formula>
    </cfRule>
  </conditionalFormatting>
  <conditionalFormatting sqref="Q7">
    <cfRule type="expression" dxfId="2805" priority="23">
      <formula>Q7&gt;0</formula>
    </cfRule>
    <cfRule type="expression" dxfId="2804" priority="24">
      <formula>Q7&lt;0</formula>
    </cfRule>
  </conditionalFormatting>
  <conditionalFormatting sqref="Q8">
    <cfRule type="expression" dxfId="2803" priority="21">
      <formula>Q8&gt;0</formula>
    </cfRule>
    <cfRule type="expression" dxfId="2802" priority="22">
      <formula>Q8&lt;0</formula>
    </cfRule>
  </conditionalFormatting>
  <conditionalFormatting sqref="M74">
    <cfRule type="expression" dxfId="2801" priority="15">
      <formula>M74&gt;0</formula>
    </cfRule>
    <cfRule type="expression" dxfId="2800" priority="16">
      <formula>M74&lt;0</formula>
    </cfRule>
  </conditionalFormatting>
  <conditionalFormatting sqref="F113:F149 H113:H149">
    <cfRule type="expression" dxfId="2799" priority="13">
      <formula>F113&gt;0</formula>
    </cfRule>
    <cfRule type="expression" dxfId="2798" priority="14">
      <formula>F113&lt;0</formula>
    </cfRule>
  </conditionalFormatting>
  <conditionalFormatting sqref="F105:F112">
    <cfRule type="expression" dxfId="2797" priority="11">
      <formula>F105&gt;0</formula>
    </cfRule>
    <cfRule type="expression" dxfId="2796" priority="12">
      <formula>F105&lt;0</formula>
    </cfRule>
  </conditionalFormatting>
  <conditionalFormatting sqref="H105:H112">
    <cfRule type="expression" dxfId="2795" priority="9">
      <formula>H105&gt;0</formula>
    </cfRule>
    <cfRule type="expression" dxfId="2794" priority="10">
      <formula>H105&lt;0</formula>
    </cfRule>
  </conditionalFormatting>
  <conditionalFormatting sqref="Q10">
    <cfRule type="expression" dxfId="2793" priority="7">
      <formula>Q10&gt;0</formula>
    </cfRule>
    <cfRule type="expression" dxfId="2792" priority="8">
      <formula>Q10&lt;0</formula>
    </cfRule>
  </conditionalFormatting>
  <conditionalFormatting sqref="F25:F29">
    <cfRule type="expression" dxfId="2791" priority="5">
      <formula>F25&gt;0</formula>
    </cfRule>
    <cfRule type="expression" dxfId="2790" priority="6">
      <formula>F25&lt;0</formula>
    </cfRule>
  </conditionalFormatting>
  <conditionalFormatting sqref="H25:H29">
    <cfRule type="expression" dxfId="2789" priority="3">
      <formula>H25&gt;0</formula>
    </cfRule>
    <cfRule type="expression" dxfId="2788" priority="4">
      <formula>H25&lt;0</formula>
    </cfRule>
  </conditionalFormatting>
  <conditionalFormatting sqref="J26:J35">
    <cfRule type="expression" dxfId="2787" priority="1">
      <formula>J26&gt;0</formula>
    </cfRule>
    <cfRule type="expression" dxfId="278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5" t="s">
        <v>78</v>
      </c>
      <c r="P18" s="885"/>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85" priority="37">
      <formula>F52&gt;0</formula>
    </cfRule>
    <cfRule type="expression" dxfId="2784" priority="38">
      <formula>F52&lt;0</formula>
    </cfRule>
  </conditionalFormatting>
  <conditionalFormatting sqref="Q7">
    <cfRule type="expression" dxfId="2783" priority="35">
      <formula>Q7&gt;0</formula>
    </cfRule>
    <cfRule type="expression" dxfId="2782" priority="36">
      <formula>Q7&lt;0</formula>
    </cfRule>
  </conditionalFormatting>
  <conditionalFormatting sqref="Q8">
    <cfRule type="expression" dxfId="2781" priority="33">
      <formula>Q8&gt;0</formula>
    </cfRule>
    <cfRule type="expression" dxfId="2780" priority="34">
      <formula>Q8&lt;0</formula>
    </cfRule>
  </conditionalFormatting>
  <conditionalFormatting sqref="F25:F37 F43:F51">
    <cfRule type="expression" dxfId="2779" priority="31">
      <formula>F25&gt;0</formula>
    </cfRule>
    <cfRule type="expression" dxfId="2778" priority="32">
      <formula>F25&lt;0</formula>
    </cfRule>
  </conditionalFormatting>
  <conditionalFormatting sqref="H25:H37 H41:H51">
    <cfRule type="expression" dxfId="2777" priority="29">
      <formula>H25&gt;0</formula>
    </cfRule>
    <cfRule type="expression" dxfId="2776" priority="30">
      <formula>H25&lt;0</formula>
    </cfRule>
  </conditionalFormatting>
  <conditionalFormatting sqref="F38:F42">
    <cfRule type="expression" dxfId="2775" priority="15">
      <formula>F38&gt;0</formula>
    </cfRule>
    <cfRule type="expression" dxfId="2774" priority="16">
      <formula>F38&lt;0</formula>
    </cfRule>
  </conditionalFormatting>
  <conditionalFormatting sqref="H38:H40">
    <cfRule type="expression" dxfId="2773" priority="13">
      <formula>H38&gt;0</formula>
    </cfRule>
    <cfRule type="expression" dxfId="2772" priority="14">
      <formula>H38&lt;0</formula>
    </cfRule>
  </conditionalFormatting>
  <conditionalFormatting sqref="Q10">
    <cfRule type="expression" dxfId="2771" priority="23">
      <formula>Q10&gt;0</formula>
    </cfRule>
    <cfRule type="expression" dxfId="2770" priority="24">
      <formula>Q10&lt;0</formula>
    </cfRule>
  </conditionalFormatting>
  <conditionalFormatting sqref="J25:J38">
    <cfRule type="expression" dxfId="2769" priority="21">
      <formula>J25&gt;0</formula>
    </cfRule>
    <cfRule type="expression" dxfId="2768" priority="22">
      <formula>J25&lt;0</formula>
    </cfRule>
  </conditionalFormatting>
  <conditionalFormatting sqref="K25:K38">
    <cfRule type="expression" dxfId="2767" priority="19">
      <formula>K25&gt;0</formula>
    </cfRule>
    <cfRule type="expression" dxfId="2766" priority="20">
      <formula>K25&lt;0</formula>
    </cfRule>
  </conditionalFormatting>
  <conditionalFormatting sqref="F89:F101 F107:F115">
    <cfRule type="expression" dxfId="2765" priority="11">
      <formula>F89&gt;0</formula>
    </cfRule>
    <cfRule type="expression" dxfId="2764" priority="12">
      <formula>F89&lt;0</formula>
    </cfRule>
  </conditionalFormatting>
  <conditionalFormatting sqref="H89:H101 H105:H115">
    <cfRule type="expression" dxfId="2763" priority="9">
      <formula>H89&gt;0</formula>
    </cfRule>
    <cfRule type="expression" dxfId="2762" priority="10">
      <formula>H89&lt;0</formula>
    </cfRule>
  </conditionalFormatting>
  <conditionalFormatting sqref="J89:J102">
    <cfRule type="expression" dxfId="2761" priority="7">
      <formula>J89&gt;0</formula>
    </cfRule>
    <cfRule type="expression" dxfId="2760" priority="8">
      <formula>J89&lt;0</formula>
    </cfRule>
  </conditionalFormatting>
  <conditionalFormatting sqref="K89:K102">
    <cfRule type="expression" dxfId="2759" priority="5">
      <formula>K89&gt;0</formula>
    </cfRule>
    <cfRule type="expression" dxfId="2758" priority="6">
      <formula>K89&lt;0</formula>
    </cfRule>
  </conditionalFormatting>
  <conditionalFormatting sqref="F102:F106">
    <cfRule type="expression" dxfId="2757" priority="3">
      <formula>F102&gt;0</formula>
    </cfRule>
    <cfRule type="expression" dxfId="2756" priority="4">
      <formula>F102&lt;0</formula>
    </cfRule>
  </conditionalFormatting>
  <conditionalFormatting sqref="H102:H104">
    <cfRule type="expression" dxfId="2755" priority="1">
      <formula>H102&gt;0</formula>
    </cfRule>
    <cfRule type="expression" dxfId="2754"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53" priority="35">
      <formula>F62&gt;0</formula>
    </cfRule>
    <cfRule type="expression" dxfId="2752" priority="36">
      <formula>F62&lt;0</formula>
    </cfRule>
  </conditionalFormatting>
  <conditionalFormatting sqref="Q7">
    <cfRule type="expression" dxfId="2751" priority="33">
      <formula>Q7&gt;0</formula>
    </cfRule>
    <cfRule type="expression" dxfId="2750" priority="34">
      <formula>Q7&lt;0</formula>
    </cfRule>
  </conditionalFormatting>
  <conditionalFormatting sqref="Q8">
    <cfRule type="expression" dxfId="2749" priority="31">
      <formula>Q8&gt;0</formula>
    </cfRule>
    <cfRule type="expression" dxfId="2748" priority="32">
      <formula>Q8&lt;0</formula>
    </cfRule>
  </conditionalFormatting>
  <conditionalFormatting sqref="F30:F61">
    <cfRule type="expression" dxfId="2747" priority="29">
      <formula>F30&gt;0</formula>
    </cfRule>
    <cfRule type="expression" dxfId="2746" priority="30">
      <formula>F30&lt;0</formula>
    </cfRule>
  </conditionalFormatting>
  <conditionalFormatting sqref="H30:H61">
    <cfRule type="expression" dxfId="2745" priority="27">
      <formula>H30&gt;0</formula>
    </cfRule>
    <cfRule type="expression" dxfId="2744" priority="28">
      <formula>H30&lt;0</formula>
    </cfRule>
  </conditionalFormatting>
  <conditionalFormatting sqref="Q10">
    <cfRule type="expression" dxfId="2743" priority="25">
      <formula>Q10&gt;0</formula>
    </cfRule>
    <cfRule type="expression" dxfId="2742" priority="26">
      <formula>Q10&lt;0</formula>
    </cfRule>
  </conditionalFormatting>
  <conditionalFormatting sqref="J25:J38">
    <cfRule type="expression" dxfId="2741" priority="23">
      <formula>J25&gt;0</formula>
    </cfRule>
    <cfRule type="expression" dxfId="2740" priority="24">
      <formula>J25&lt;0</formula>
    </cfRule>
  </conditionalFormatting>
  <conditionalFormatting sqref="K25:K33">
    <cfRule type="expression" dxfId="2739" priority="21">
      <formula>K25&gt;0</formula>
    </cfRule>
    <cfRule type="expression" dxfId="2738" priority="22">
      <formula>K25&lt;0</formula>
    </cfRule>
  </conditionalFormatting>
  <conditionalFormatting sqref="L25:L38">
    <cfRule type="expression" dxfId="2737" priority="19">
      <formula>L25&gt;0</formula>
    </cfRule>
    <cfRule type="expression" dxfId="2736" priority="20">
      <formula>L25&lt;0</formula>
    </cfRule>
  </conditionalFormatting>
  <conditionalFormatting sqref="F89:F110">
    <cfRule type="expression" dxfId="2735" priority="17">
      <formula>F89&gt;0</formula>
    </cfRule>
    <cfRule type="expression" dxfId="2734" priority="18">
      <formula>F89&lt;0</formula>
    </cfRule>
  </conditionalFormatting>
  <conditionalFormatting sqref="H89:H110">
    <cfRule type="expression" dxfId="2733" priority="15">
      <formula>H89&gt;0</formula>
    </cfRule>
    <cfRule type="expression" dxfId="2732" priority="16">
      <formula>H89&lt;0</formula>
    </cfRule>
  </conditionalFormatting>
  <conditionalFormatting sqref="J89:J102">
    <cfRule type="expression" dxfId="2731" priority="13">
      <formula>J89&gt;0</formula>
    </cfRule>
    <cfRule type="expression" dxfId="2730" priority="14">
      <formula>J89&lt;0</formula>
    </cfRule>
  </conditionalFormatting>
  <conditionalFormatting sqref="K89:K102">
    <cfRule type="expression" dxfId="2729" priority="11">
      <formula>K89&gt;0</formula>
    </cfRule>
    <cfRule type="expression" dxfId="2728" priority="12">
      <formula>K89&lt;0</formula>
    </cfRule>
  </conditionalFormatting>
  <conditionalFormatting sqref="L89:L102">
    <cfRule type="expression" dxfId="2727" priority="9">
      <formula>L89&gt;0</formula>
    </cfRule>
    <cfRule type="expression" dxfId="2726" priority="10">
      <formula>L89&lt;0</formula>
    </cfRule>
  </conditionalFormatting>
  <conditionalFormatting sqref="F25:F29">
    <cfRule type="expression" dxfId="2725" priority="7">
      <formula>F25&gt;0</formula>
    </cfRule>
    <cfRule type="expression" dxfId="2724" priority="8">
      <formula>F25&lt;0</formula>
    </cfRule>
  </conditionalFormatting>
  <conditionalFormatting sqref="H25:H29">
    <cfRule type="expression" dxfId="2723" priority="5">
      <formula>H25&gt;0</formula>
    </cfRule>
    <cfRule type="expression" dxfId="2722" priority="6">
      <formula>H25&lt;0</formula>
    </cfRule>
  </conditionalFormatting>
  <conditionalFormatting sqref="F29">
    <cfRule type="expression" dxfId="2721" priority="3">
      <formula>F29&gt;0</formula>
    </cfRule>
    <cfRule type="expression" dxfId="2720" priority="4">
      <formula>F29&lt;0</formula>
    </cfRule>
  </conditionalFormatting>
  <conditionalFormatting sqref="J57">
    <cfRule type="expression" dxfId="2719" priority="1">
      <formula>J57&gt;0</formula>
    </cfRule>
    <cfRule type="expression" dxfId="271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17" priority="31">
      <formula>F47&gt;0</formula>
    </cfRule>
    <cfRule type="expression" dxfId="2716" priority="32">
      <formula>F47&lt;0</formula>
    </cfRule>
  </conditionalFormatting>
  <conditionalFormatting sqref="Q7">
    <cfRule type="expression" dxfId="2715" priority="29">
      <formula>Q7&gt;0</formula>
    </cfRule>
    <cfRule type="expression" dxfId="2714" priority="30">
      <formula>Q7&lt;0</formula>
    </cfRule>
  </conditionalFormatting>
  <conditionalFormatting sqref="Q8">
    <cfRule type="expression" dxfId="2713" priority="27">
      <formula>Q8&gt;0</formula>
    </cfRule>
    <cfRule type="expression" dxfId="2712" priority="28">
      <formula>Q8&lt;0</formula>
    </cfRule>
  </conditionalFormatting>
  <conditionalFormatting sqref="F30:F46">
    <cfRule type="expression" dxfId="2711" priority="25">
      <formula>F30&gt;0</formula>
    </cfRule>
    <cfRule type="expression" dxfId="2710" priority="26">
      <formula>F30&lt;0</formula>
    </cfRule>
  </conditionalFormatting>
  <conditionalFormatting sqref="H30:H46">
    <cfRule type="expression" dxfId="2709" priority="23">
      <formula>H30&gt;0</formula>
    </cfRule>
    <cfRule type="expression" dxfId="2708" priority="24">
      <formula>H30&lt;0</formula>
    </cfRule>
  </conditionalFormatting>
  <conditionalFormatting sqref="Q10">
    <cfRule type="expression" dxfId="2707" priority="21">
      <formula>Q10&gt;0</formula>
    </cfRule>
    <cfRule type="expression" dxfId="2706" priority="22">
      <formula>Q10&lt;0</formula>
    </cfRule>
  </conditionalFormatting>
  <conditionalFormatting sqref="J25:J38">
    <cfRule type="expression" dxfId="2705" priority="19">
      <formula>J25&gt;0</formula>
    </cfRule>
    <cfRule type="expression" dxfId="2704" priority="20">
      <formula>J25&lt;0</formula>
    </cfRule>
  </conditionalFormatting>
  <conditionalFormatting sqref="K25:K38">
    <cfRule type="expression" dxfId="2703" priority="17">
      <formula>K25&gt;0</formula>
    </cfRule>
    <cfRule type="expression" dxfId="2702" priority="18">
      <formula>K25&lt;0</formula>
    </cfRule>
  </conditionalFormatting>
  <conditionalFormatting sqref="L25:L38">
    <cfRule type="expression" dxfId="2701" priority="15">
      <formula>L25&gt;0</formula>
    </cfRule>
    <cfRule type="expression" dxfId="2700" priority="16">
      <formula>L25&lt;0</formula>
    </cfRule>
  </conditionalFormatting>
  <conditionalFormatting sqref="F89:F110">
    <cfRule type="expression" dxfId="2699" priority="13">
      <formula>F89&gt;0</formula>
    </cfRule>
    <cfRule type="expression" dxfId="2698" priority="14">
      <formula>F89&lt;0</formula>
    </cfRule>
  </conditionalFormatting>
  <conditionalFormatting sqref="H89:H110">
    <cfRule type="expression" dxfId="2697" priority="11">
      <formula>H89&gt;0</formula>
    </cfRule>
    <cfRule type="expression" dxfId="2696" priority="12">
      <formula>H89&lt;0</formula>
    </cfRule>
  </conditionalFormatting>
  <conditionalFormatting sqref="J89:J102">
    <cfRule type="expression" dxfId="2695" priority="9">
      <formula>J89&gt;0</formula>
    </cfRule>
    <cfRule type="expression" dxfId="2694" priority="10">
      <formula>J89&lt;0</formula>
    </cfRule>
  </conditionalFormatting>
  <conditionalFormatting sqref="K89:K102">
    <cfRule type="expression" dxfId="2693" priority="7">
      <formula>K89&gt;0</formula>
    </cfRule>
    <cfRule type="expression" dxfId="2692" priority="8">
      <formula>K89&lt;0</formula>
    </cfRule>
  </conditionalFormatting>
  <conditionalFormatting sqref="L89:L102">
    <cfRule type="expression" dxfId="2691" priority="5">
      <formula>L89&gt;0</formula>
    </cfRule>
    <cfRule type="expression" dxfId="2690" priority="6">
      <formula>L89&lt;0</formula>
    </cfRule>
  </conditionalFormatting>
  <conditionalFormatting sqref="F25:F29">
    <cfRule type="expression" dxfId="2689" priority="3">
      <formula>F25&gt;0</formula>
    </cfRule>
    <cfRule type="expression" dxfId="2688" priority="4">
      <formula>F25&lt;0</formula>
    </cfRule>
  </conditionalFormatting>
  <conditionalFormatting sqref="H25:H29">
    <cfRule type="expression" dxfId="2687" priority="1">
      <formula>H25&gt;0</formula>
    </cfRule>
    <cfRule type="expression" dxfId="2686"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85" priority="31">
      <formula>F60&gt;0</formula>
    </cfRule>
    <cfRule type="expression" dxfId="2684" priority="32">
      <formula>F60&lt;0</formula>
    </cfRule>
  </conditionalFormatting>
  <conditionalFormatting sqref="Q7">
    <cfRule type="expression" dxfId="2683" priority="29">
      <formula>Q7&gt;0</formula>
    </cfRule>
    <cfRule type="expression" dxfId="2682" priority="30">
      <formula>Q7&lt;0</formula>
    </cfRule>
  </conditionalFormatting>
  <conditionalFormatting sqref="Q8">
    <cfRule type="expression" dxfId="2681" priority="27">
      <formula>Q8&gt;0</formula>
    </cfRule>
    <cfRule type="expression" dxfId="2680" priority="28">
      <formula>Q8&lt;0</formula>
    </cfRule>
  </conditionalFormatting>
  <conditionalFormatting sqref="F32:F59">
    <cfRule type="expression" dxfId="2679" priority="25">
      <formula>F32&gt;0</formula>
    </cfRule>
    <cfRule type="expression" dxfId="2678" priority="26">
      <formula>F32&lt;0</formula>
    </cfRule>
  </conditionalFormatting>
  <conditionalFormatting sqref="H32:H59">
    <cfRule type="expression" dxfId="2677" priority="23">
      <formula>H32&gt;0</formula>
    </cfRule>
    <cfRule type="expression" dxfId="2676" priority="24">
      <formula>H32&lt;0</formula>
    </cfRule>
  </conditionalFormatting>
  <conditionalFormatting sqref="Q10">
    <cfRule type="expression" dxfId="2675" priority="21">
      <formula>Q10&gt;0</formula>
    </cfRule>
    <cfRule type="expression" dxfId="2674" priority="22">
      <formula>Q10&lt;0</formula>
    </cfRule>
  </conditionalFormatting>
  <conditionalFormatting sqref="J25:J38">
    <cfRule type="expression" dxfId="2673" priority="19">
      <formula>J25&gt;0</formula>
    </cfRule>
    <cfRule type="expression" dxfId="2672" priority="20">
      <formula>J25&lt;0</formula>
    </cfRule>
  </conditionalFormatting>
  <conditionalFormatting sqref="K25:K38">
    <cfRule type="expression" dxfId="2671" priority="17">
      <formula>K25&gt;0</formula>
    </cfRule>
    <cfRule type="expression" dxfId="2670" priority="18">
      <formula>K25&lt;0</formula>
    </cfRule>
  </conditionalFormatting>
  <conditionalFormatting sqref="L25:L38">
    <cfRule type="expression" dxfId="2669" priority="15">
      <formula>L25&gt;0</formula>
    </cfRule>
    <cfRule type="expression" dxfId="2668" priority="16">
      <formula>L25&lt;0</formula>
    </cfRule>
  </conditionalFormatting>
  <conditionalFormatting sqref="F89:F110">
    <cfRule type="expression" dxfId="2667" priority="13">
      <formula>F89&gt;0</formula>
    </cfRule>
    <cfRule type="expression" dxfId="2666" priority="14">
      <formula>F89&lt;0</formula>
    </cfRule>
  </conditionalFormatting>
  <conditionalFormatting sqref="H89:H110">
    <cfRule type="expression" dxfId="2665" priority="11">
      <formula>H89&gt;0</formula>
    </cfRule>
    <cfRule type="expression" dxfId="2664" priority="12">
      <formula>H89&lt;0</formula>
    </cfRule>
  </conditionalFormatting>
  <conditionalFormatting sqref="J89:J102">
    <cfRule type="expression" dxfId="2663" priority="9">
      <formula>J89&gt;0</formula>
    </cfRule>
    <cfRule type="expression" dxfId="2662" priority="10">
      <formula>J89&lt;0</formula>
    </cfRule>
  </conditionalFormatting>
  <conditionalFormatting sqref="K89:K102">
    <cfRule type="expression" dxfId="2661" priority="7">
      <formula>K89&gt;0</formula>
    </cfRule>
    <cfRule type="expression" dxfId="2660" priority="8">
      <formula>K89&lt;0</formula>
    </cfRule>
  </conditionalFormatting>
  <conditionalFormatting sqref="L89:L102">
    <cfRule type="expression" dxfId="2659" priority="5">
      <formula>L89&gt;0</formula>
    </cfRule>
    <cfRule type="expression" dxfId="2658" priority="6">
      <formula>L89&lt;0</formula>
    </cfRule>
  </conditionalFormatting>
  <conditionalFormatting sqref="F25:F31">
    <cfRule type="expression" dxfId="2657" priority="3">
      <formula>F25&gt;0</formula>
    </cfRule>
    <cfRule type="expression" dxfId="2656" priority="4">
      <formula>F25&lt;0</formula>
    </cfRule>
  </conditionalFormatting>
  <conditionalFormatting sqref="H25:H31">
    <cfRule type="expression" dxfId="2655" priority="1">
      <formula>H25&gt;0</formula>
    </cfRule>
    <cfRule type="expression" dxfId="265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5" t="s">
        <v>78</v>
      </c>
      <c r="P40" s="885"/>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53" priority="43">
      <formula>F33&gt;0</formula>
    </cfRule>
    <cfRule type="expression" dxfId="2652" priority="44">
      <formula>F33&lt;0</formula>
    </cfRule>
  </conditionalFormatting>
  <conditionalFormatting sqref="Q7">
    <cfRule type="expression" dxfId="2651" priority="41">
      <formula>Q7&gt;0</formula>
    </cfRule>
    <cfRule type="expression" dxfId="2650" priority="42">
      <formula>Q7&lt;0</formula>
    </cfRule>
  </conditionalFormatting>
  <conditionalFormatting sqref="Q8">
    <cfRule type="expression" dxfId="2649" priority="39">
      <formula>Q8&gt;0</formula>
    </cfRule>
    <cfRule type="expression" dxfId="2648" priority="40">
      <formula>Q8&lt;0</formula>
    </cfRule>
  </conditionalFormatting>
  <conditionalFormatting sqref="F29 F32">
    <cfRule type="expression" dxfId="2647" priority="37">
      <formula>F29&gt;0</formula>
    </cfRule>
    <cfRule type="expression" dxfId="2646" priority="38">
      <formula>F29&lt;0</formula>
    </cfRule>
  </conditionalFormatting>
  <conditionalFormatting sqref="H29 H32">
    <cfRule type="expression" dxfId="2645" priority="35">
      <formula>H29&gt;0</formula>
    </cfRule>
    <cfRule type="expression" dxfId="2644" priority="36">
      <formula>H29&lt;0</formula>
    </cfRule>
  </conditionalFormatting>
  <conditionalFormatting sqref="F30:F31">
    <cfRule type="expression" dxfId="2643" priority="33">
      <formula>F30&gt;0</formula>
    </cfRule>
    <cfRule type="expression" dxfId="2642" priority="34">
      <formula>F30&lt;0</formula>
    </cfRule>
  </conditionalFormatting>
  <conditionalFormatting sqref="H30:H31">
    <cfRule type="expression" dxfId="2641" priority="31">
      <formula>H30&gt;0</formula>
    </cfRule>
    <cfRule type="expression" dxfId="2640" priority="32">
      <formula>H30&lt;0</formula>
    </cfRule>
  </conditionalFormatting>
  <conditionalFormatting sqref="F105:F140 H105:H140">
    <cfRule type="expression" dxfId="2639" priority="29">
      <formula>F105&gt;0</formula>
    </cfRule>
    <cfRule type="expression" dxfId="2638" priority="30">
      <formula>F105&lt;0</formula>
    </cfRule>
  </conditionalFormatting>
  <conditionalFormatting sqref="F96:F99">
    <cfRule type="expression" dxfId="2637" priority="27">
      <formula>F96&gt;0</formula>
    </cfRule>
    <cfRule type="expression" dxfId="2636" priority="28">
      <formula>F96&lt;0</formula>
    </cfRule>
  </conditionalFormatting>
  <conditionalFormatting sqref="H96:H99">
    <cfRule type="expression" dxfId="2635" priority="25">
      <formula>H96&gt;0</formula>
    </cfRule>
    <cfRule type="expression" dxfId="2634" priority="26">
      <formula>H96&lt;0</formula>
    </cfRule>
  </conditionalFormatting>
  <conditionalFormatting sqref="F25:F28">
    <cfRule type="expression" dxfId="2633" priority="19">
      <formula>F25&gt;0</formula>
    </cfRule>
    <cfRule type="expression" dxfId="2632" priority="20">
      <formula>F25&lt;0</formula>
    </cfRule>
  </conditionalFormatting>
  <conditionalFormatting sqref="H25:H28">
    <cfRule type="expression" dxfId="2631" priority="17">
      <formula>H25&gt;0</formula>
    </cfRule>
    <cfRule type="expression" dxfId="2630" priority="18">
      <formula>H25&lt;0</formula>
    </cfRule>
  </conditionalFormatting>
  <conditionalFormatting sqref="J27">
    <cfRule type="expression" dxfId="2629" priority="15">
      <formula>J27&gt;0</formula>
    </cfRule>
    <cfRule type="expression" dxfId="2628" priority="16">
      <formula>J27&lt;0</formula>
    </cfRule>
  </conditionalFormatting>
  <conditionalFormatting sqref="F104">
    <cfRule type="expression" dxfId="2627" priority="13">
      <formula>F104&gt;0</formula>
    </cfRule>
    <cfRule type="expression" dxfId="2626" priority="14">
      <formula>F104&lt;0</formula>
    </cfRule>
  </conditionalFormatting>
  <conditionalFormatting sqref="H104">
    <cfRule type="expression" dxfId="2625" priority="11">
      <formula>H104&gt;0</formula>
    </cfRule>
    <cfRule type="expression" dxfId="2624" priority="12">
      <formula>H104&lt;0</formula>
    </cfRule>
  </conditionalFormatting>
  <conditionalFormatting sqref="F100:F103">
    <cfRule type="expression" dxfId="2623" priority="9">
      <formula>F100&gt;0</formula>
    </cfRule>
    <cfRule type="expression" dxfId="2622" priority="10">
      <formula>F100&lt;0</formula>
    </cfRule>
  </conditionalFormatting>
  <conditionalFormatting sqref="H100:H103">
    <cfRule type="expression" dxfId="2621" priority="7">
      <formula>H100&gt;0</formula>
    </cfRule>
    <cfRule type="expression" dxfId="2620" priority="8">
      <formula>H100&lt;0</formula>
    </cfRule>
  </conditionalFormatting>
  <conditionalFormatting sqref="J102">
    <cfRule type="expression" dxfId="2619" priority="5">
      <formula>J102&gt;0</formula>
    </cfRule>
    <cfRule type="expression" dxfId="2618" priority="6">
      <formula>J102&lt;0</formula>
    </cfRule>
  </conditionalFormatting>
  <conditionalFormatting sqref="Q10">
    <cfRule type="expression" dxfId="2617" priority="3">
      <formula>Q10&gt;0</formula>
    </cfRule>
    <cfRule type="expression" dxfId="2616" priority="4">
      <formula>Q10&lt;0</formula>
    </cfRule>
  </conditionalFormatting>
  <conditionalFormatting sqref="M71">
    <cfRule type="expression" dxfId="2615" priority="1">
      <formula>M71&gt;0</formula>
    </cfRule>
    <cfRule type="expression" dxfId="261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5" t="s">
        <v>78</v>
      </c>
      <c r="P40" s="885"/>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13" priority="33">
      <formula>F34&gt;0</formula>
    </cfRule>
    <cfRule type="expression" dxfId="2612" priority="34">
      <formula>F34&lt;0</formula>
    </cfRule>
  </conditionalFormatting>
  <conditionalFormatting sqref="Q7">
    <cfRule type="expression" dxfId="2611" priority="31">
      <formula>Q7&gt;0</formula>
    </cfRule>
    <cfRule type="expression" dxfId="2610" priority="32">
      <formula>Q7&lt;0</formula>
    </cfRule>
  </conditionalFormatting>
  <conditionalFormatting sqref="Q8">
    <cfRule type="expression" dxfId="2609" priority="29">
      <formula>Q8&gt;0</formula>
    </cfRule>
    <cfRule type="expression" dxfId="2608" priority="30">
      <formula>Q8&lt;0</formula>
    </cfRule>
  </conditionalFormatting>
  <conditionalFormatting sqref="F27:F33">
    <cfRule type="expression" dxfId="2607" priority="27">
      <formula>F27&gt;0</formula>
    </cfRule>
    <cfRule type="expression" dxfId="2606" priority="28">
      <formula>F27&lt;0</formula>
    </cfRule>
  </conditionalFormatting>
  <conditionalFormatting sqref="H27:H33">
    <cfRule type="expression" dxfId="2605" priority="25">
      <formula>H27&gt;0</formula>
    </cfRule>
    <cfRule type="expression" dxfId="2604" priority="26">
      <formula>H27&lt;0</formula>
    </cfRule>
  </conditionalFormatting>
  <conditionalFormatting sqref="M46">
    <cfRule type="expression" dxfId="2603" priority="23">
      <formula>M46&gt;0</formula>
    </cfRule>
    <cfRule type="expression" dxfId="2602" priority="24">
      <formula>M46&lt;0</formula>
    </cfRule>
  </conditionalFormatting>
  <conditionalFormatting sqref="F79:F87 H79:H87">
    <cfRule type="expression" dxfId="2601" priority="21">
      <formula>F79&gt;0</formula>
    </cfRule>
    <cfRule type="expression" dxfId="2600" priority="22">
      <formula>F79&lt;0</formula>
    </cfRule>
  </conditionalFormatting>
  <conditionalFormatting sqref="F73 F77:F78">
    <cfRule type="expression" dxfId="2599" priority="19">
      <formula>F73&gt;0</formula>
    </cfRule>
    <cfRule type="expression" dxfId="2598" priority="20">
      <formula>F73&lt;0</formula>
    </cfRule>
  </conditionalFormatting>
  <conditionalFormatting sqref="H73 H77:H78">
    <cfRule type="expression" dxfId="2597" priority="17">
      <formula>H73&gt;0</formula>
    </cfRule>
    <cfRule type="expression" dxfId="2596" priority="18">
      <formula>H73&lt;0</formula>
    </cfRule>
  </conditionalFormatting>
  <conditionalFormatting sqref="F70:F72">
    <cfRule type="expression" dxfId="2595" priority="15">
      <formula>F70&gt;0</formula>
    </cfRule>
    <cfRule type="expression" dxfId="2594" priority="16">
      <formula>F70&lt;0</formula>
    </cfRule>
  </conditionalFormatting>
  <conditionalFormatting sqref="H70:H72">
    <cfRule type="expression" dxfId="2593" priority="13">
      <formula>H70&gt;0</formula>
    </cfRule>
    <cfRule type="expression" dxfId="2592" priority="14">
      <formula>H70&lt;0</formula>
    </cfRule>
  </conditionalFormatting>
  <conditionalFormatting sqref="F25:F26">
    <cfRule type="expression" dxfId="2591" priority="11">
      <formula>F25&gt;0</formula>
    </cfRule>
    <cfRule type="expression" dxfId="2590" priority="12">
      <formula>F25&lt;0</formula>
    </cfRule>
  </conditionalFormatting>
  <conditionalFormatting sqref="H25:H26">
    <cfRule type="expression" dxfId="2589" priority="9">
      <formula>H25&gt;0</formula>
    </cfRule>
    <cfRule type="expression" dxfId="2588" priority="10">
      <formula>H25&lt;0</formula>
    </cfRule>
  </conditionalFormatting>
  <conditionalFormatting sqref="F76">
    <cfRule type="expression" dxfId="2587" priority="7">
      <formula>F76&gt;0</formula>
    </cfRule>
    <cfRule type="expression" dxfId="2586" priority="8">
      <formula>F76&lt;0</formula>
    </cfRule>
  </conditionalFormatting>
  <conditionalFormatting sqref="H76">
    <cfRule type="expression" dxfId="2585" priority="5">
      <formula>H76&gt;0</formula>
    </cfRule>
    <cfRule type="expression" dxfId="2584" priority="6">
      <formula>H76&lt;0</formula>
    </cfRule>
  </conditionalFormatting>
  <conditionalFormatting sqref="F74:F75">
    <cfRule type="expression" dxfId="2583" priority="3">
      <formula>F74&gt;0</formula>
    </cfRule>
    <cfRule type="expression" dxfId="2582" priority="4">
      <formula>F74&lt;0</formula>
    </cfRule>
  </conditionalFormatting>
  <conditionalFormatting sqref="H74:H75">
    <cfRule type="expression" dxfId="2581" priority="1">
      <formula>H74&gt;0</formula>
    </cfRule>
    <cfRule type="expression" dxfId="258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5" t="s">
        <v>78</v>
      </c>
      <c r="P16" s="885"/>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79" priority="43">
      <formula>F54&gt;0</formula>
    </cfRule>
    <cfRule type="expression" dxfId="2578" priority="44">
      <formula>F54&lt;0</formula>
    </cfRule>
  </conditionalFormatting>
  <conditionalFormatting sqref="Q7">
    <cfRule type="expression" dxfId="2577" priority="41">
      <formula>Q7&gt;0</formula>
    </cfRule>
    <cfRule type="expression" dxfId="2576" priority="42">
      <formula>Q7&lt;0</formula>
    </cfRule>
  </conditionalFormatting>
  <conditionalFormatting sqref="Q8">
    <cfRule type="expression" dxfId="2575" priority="39">
      <formula>Q8&gt;0</formula>
    </cfRule>
    <cfRule type="expression" dxfId="2574" priority="40">
      <formula>Q8&lt;0</formula>
    </cfRule>
  </conditionalFormatting>
  <conditionalFormatting sqref="F33:F36 F38:F53">
    <cfRule type="expression" dxfId="2573" priority="37">
      <formula>F33&gt;0</formula>
    </cfRule>
    <cfRule type="expression" dxfId="2572" priority="38">
      <formula>F33&lt;0</formula>
    </cfRule>
  </conditionalFormatting>
  <conditionalFormatting sqref="H33:H36 H38:H53">
    <cfRule type="expression" dxfId="2571" priority="35">
      <formula>H33&gt;0</formula>
    </cfRule>
    <cfRule type="expression" dxfId="2570" priority="36">
      <formula>H33&lt;0</formula>
    </cfRule>
  </conditionalFormatting>
  <conditionalFormatting sqref="Q10">
    <cfRule type="expression" dxfId="2569" priority="33">
      <formula>Q10&gt;0</formula>
    </cfRule>
    <cfRule type="expression" dxfId="2568" priority="34">
      <formula>Q10&lt;0</formula>
    </cfRule>
  </conditionalFormatting>
  <conditionalFormatting sqref="J25:J37">
    <cfRule type="expression" dxfId="2567" priority="31">
      <formula>J25&gt;0</formula>
    </cfRule>
    <cfRule type="expression" dxfId="2566" priority="32">
      <formula>J25&lt;0</formula>
    </cfRule>
  </conditionalFormatting>
  <conditionalFormatting sqref="K25:K38">
    <cfRule type="expression" dxfId="2565" priority="29">
      <formula>K25&gt;0</formula>
    </cfRule>
    <cfRule type="expression" dxfId="2564" priority="30">
      <formula>K25&lt;0</formula>
    </cfRule>
  </conditionalFormatting>
  <conditionalFormatting sqref="L25">
    <cfRule type="expression" dxfId="2563" priority="27">
      <formula>L25&gt;0</formula>
    </cfRule>
    <cfRule type="expression" dxfId="2562" priority="28">
      <formula>L25&lt;0</formula>
    </cfRule>
  </conditionalFormatting>
  <conditionalFormatting sqref="F89:F110">
    <cfRule type="expression" dxfId="2561" priority="25">
      <formula>F89&gt;0</formula>
    </cfRule>
    <cfRule type="expression" dxfId="2560" priority="26">
      <formula>F89&lt;0</formula>
    </cfRule>
  </conditionalFormatting>
  <conditionalFormatting sqref="H89:H110">
    <cfRule type="expression" dxfId="2559" priority="23">
      <formula>H89&gt;0</formula>
    </cfRule>
    <cfRule type="expression" dxfId="2558" priority="24">
      <formula>H89&lt;0</formula>
    </cfRule>
  </conditionalFormatting>
  <conditionalFormatting sqref="J89:J102">
    <cfRule type="expression" dxfId="2557" priority="21">
      <formula>J89&gt;0</formula>
    </cfRule>
    <cfRule type="expression" dxfId="2556" priority="22">
      <formula>J89&lt;0</formula>
    </cfRule>
  </conditionalFormatting>
  <conditionalFormatting sqref="K89:K102">
    <cfRule type="expression" dxfId="2555" priority="19">
      <formula>K89&gt;0</formula>
    </cfRule>
    <cfRule type="expression" dxfId="2554" priority="20">
      <formula>K89&lt;0</formula>
    </cfRule>
  </conditionalFormatting>
  <conditionalFormatting sqref="L89:L102">
    <cfRule type="expression" dxfId="2553" priority="17">
      <formula>L89&gt;0</formula>
    </cfRule>
    <cfRule type="expression" dxfId="2552" priority="18">
      <formula>L89&lt;0</formula>
    </cfRule>
  </conditionalFormatting>
  <conditionalFormatting sqref="F29:F32">
    <cfRule type="expression" dxfId="2551" priority="15">
      <formula>F29&gt;0</formula>
    </cfRule>
    <cfRule type="expression" dxfId="2550" priority="16">
      <formula>F29&lt;0</formula>
    </cfRule>
  </conditionalFormatting>
  <conditionalFormatting sqref="H29:H32">
    <cfRule type="expression" dxfId="2549" priority="13">
      <formula>H29&gt;0</formula>
    </cfRule>
    <cfRule type="expression" dxfId="2548" priority="14">
      <formula>H29&lt;0</formula>
    </cfRule>
  </conditionalFormatting>
  <conditionalFormatting sqref="F25:F28">
    <cfRule type="expression" dxfId="2547" priority="11">
      <formula>F25&gt;0</formula>
    </cfRule>
    <cfRule type="expression" dxfId="2546" priority="12">
      <formula>F25&lt;0</formula>
    </cfRule>
  </conditionalFormatting>
  <conditionalFormatting sqref="H25:H28">
    <cfRule type="expression" dxfId="2545" priority="9">
      <formula>H25&gt;0</formula>
    </cfRule>
    <cfRule type="expression" dxfId="2544" priority="10">
      <formula>H25&lt;0</formula>
    </cfRule>
  </conditionalFormatting>
  <conditionalFormatting sqref="F37">
    <cfRule type="expression" dxfId="2543" priority="7">
      <formula>F37&gt;0</formula>
    </cfRule>
    <cfRule type="expression" dxfId="2542" priority="8">
      <formula>F37&lt;0</formula>
    </cfRule>
  </conditionalFormatting>
  <conditionalFormatting sqref="H37">
    <cfRule type="expression" dxfId="2541" priority="5">
      <formula>H37&gt;0</formula>
    </cfRule>
    <cfRule type="expression" dxfId="2540" priority="6">
      <formula>H37&lt;0</formula>
    </cfRule>
  </conditionalFormatting>
  <conditionalFormatting sqref="J49">
    <cfRule type="expression" dxfId="2539" priority="3">
      <formula>J49&gt;0</formula>
    </cfRule>
    <cfRule type="expression" dxfId="2538" priority="4">
      <formula>J49&lt;0</formula>
    </cfRule>
  </conditionalFormatting>
  <conditionalFormatting sqref="J38:J48">
    <cfRule type="expression" dxfId="2537" priority="1">
      <formula>J38&gt;0</formula>
    </cfRule>
    <cfRule type="expression" dxfId="2536"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5" t="s">
        <v>78</v>
      </c>
      <c r="P42" s="885"/>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35" priority="96">
      <formula>F24&gt;0</formula>
    </cfRule>
    <cfRule type="expression" dxfId="253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33" priority="79">
      <formula>F30&gt;0</formula>
    </cfRule>
    <cfRule type="expression" dxfId="2532" priority="80">
      <formula>F30&lt;0</formula>
    </cfRule>
  </conditionalFormatting>
  <conditionalFormatting sqref="H43 H30:H33">
    <cfRule type="expression" dxfId="2531" priority="77">
      <formula>H30&gt;0</formula>
    </cfRule>
    <cfRule type="expression" dxfId="2530" priority="78">
      <formula>H30&lt;0</formula>
    </cfRule>
  </conditionalFormatting>
  <conditionalFormatting sqref="F115:F116 H115:I116 H117 H118:I128 H129 H130:I162 H163 H164:I168 H169 H170:I173 H174 F120:F188 H175:I188 I189:I196 H197:I201 F197:F201 F203 H203:I203 I202 H205:I206 F205:F206">
    <cfRule type="expression" dxfId="2529" priority="59">
      <formula>F115&gt;0</formula>
    </cfRule>
    <cfRule type="expression" dxfId="2528" priority="60">
      <formula>F115&lt;0</formula>
    </cfRule>
  </conditionalFormatting>
  <conditionalFormatting sqref="F112:F114">
    <cfRule type="expression" dxfId="2527" priority="57">
      <formula>F112&gt;0</formula>
    </cfRule>
    <cfRule type="expression" dxfId="2526" priority="58">
      <formula>F112&lt;0</formula>
    </cfRule>
  </conditionalFormatting>
  <conditionalFormatting sqref="H112:I112">
    <cfRule type="expression" dxfId="2525" priority="55">
      <formula>H112&gt;0</formula>
    </cfRule>
    <cfRule type="expression" dxfId="2524" priority="56">
      <formula>H112&lt;0</formula>
    </cfRule>
  </conditionalFormatting>
  <conditionalFormatting sqref="H113:I113">
    <cfRule type="expression" dxfId="2523" priority="53">
      <formula>H113&gt;0</formula>
    </cfRule>
    <cfRule type="expression" dxfId="2522" priority="54">
      <formula>H113&lt;0</formula>
    </cfRule>
  </conditionalFormatting>
  <conditionalFormatting sqref="H114:I114">
    <cfRule type="expression" dxfId="2521" priority="51">
      <formula>H114&gt;0</formula>
    </cfRule>
    <cfRule type="expression" dxfId="2520" priority="52">
      <formula>H114&lt;0</formula>
    </cfRule>
  </conditionalFormatting>
  <conditionalFormatting sqref="F105:F111">
    <cfRule type="expression" dxfId="2519" priority="49">
      <formula>F105&gt;0</formula>
    </cfRule>
    <cfRule type="expression" dxfId="2518" priority="50">
      <formula>F105&lt;0</formula>
    </cfRule>
  </conditionalFormatting>
  <conditionalFormatting sqref="H105:I111">
    <cfRule type="expression" dxfId="2517" priority="47">
      <formula>H105&gt;0</formula>
    </cfRule>
    <cfRule type="expression" dxfId="2516" priority="48">
      <formula>H105&lt;0</formula>
    </cfRule>
  </conditionalFormatting>
  <conditionalFormatting sqref="I117 F117:F119">
    <cfRule type="expression" dxfId="2515" priority="45">
      <formula>F117&gt;0</formula>
    </cfRule>
    <cfRule type="expression" dxfId="2514" priority="46">
      <formula>F117&lt;0</formula>
    </cfRule>
  </conditionalFormatting>
  <conditionalFormatting sqref="F189:F196 H189:H196">
    <cfRule type="expression" dxfId="2513" priority="43">
      <formula>F189&gt;0</formula>
    </cfRule>
    <cfRule type="expression" dxfId="2512" priority="44">
      <formula>F189&lt;0</formula>
    </cfRule>
  </conditionalFormatting>
  <conditionalFormatting sqref="H202 F202">
    <cfRule type="expression" dxfId="2511" priority="41">
      <formula>F202&gt;0</formula>
    </cfRule>
    <cfRule type="expression" dxfId="2510" priority="42">
      <formula>F202&lt;0</formula>
    </cfRule>
  </conditionalFormatting>
  <conditionalFormatting sqref="I204">
    <cfRule type="expression" dxfId="2509" priority="39">
      <formula>I204&gt;0</formula>
    </cfRule>
    <cfRule type="expression" dxfId="2508" priority="40">
      <formula>I204&lt;0</formula>
    </cfRule>
  </conditionalFormatting>
  <conditionalFormatting sqref="H204 F204">
    <cfRule type="expression" dxfId="2507" priority="37">
      <formula>F204&gt;0</formula>
    </cfRule>
    <cfRule type="expression" dxfId="2506" priority="38">
      <formula>F204&lt;0</formula>
    </cfRule>
  </conditionalFormatting>
  <conditionalFormatting sqref="M54">
    <cfRule type="expression" dxfId="2505" priority="35">
      <formula>M54&gt;0</formula>
    </cfRule>
    <cfRule type="expression" dxfId="2504" priority="36">
      <formula>M54&lt;0</formula>
    </cfRule>
  </conditionalFormatting>
  <conditionalFormatting sqref="K39:K49">
    <cfRule type="expression" dxfId="2503" priority="33">
      <formula>K39&gt;0</formula>
    </cfRule>
    <cfRule type="expression" dxfId="2502" priority="34">
      <formula>K39&lt;0</formula>
    </cfRule>
  </conditionalFormatting>
  <conditionalFormatting sqref="Q10">
    <cfRule type="expression" dxfId="2501" priority="31">
      <formula>Q10&gt;0</formula>
    </cfRule>
    <cfRule type="expression" dxfId="2500" priority="32">
      <formula>Q10&lt;0</formula>
    </cfRule>
  </conditionalFormatting>
  <conditionalFormatting sqref="Z10">
    <cfRule type="expression" dxfId="2499" priority="29">
      <formula>Z10&gt;0</formula>
    </cfRule>
    <cfRule type="expression" dxfId="2498" priority="30">
      <formula>Z10&lt;0</formula>
    </cfRule>
  </conditionalFormatting>
  <conditionalFormatting sqref="AA10:AE10">
    <cfRule type="expression" dxfId="2497" priority="27">
      <formula>AA10&gt;0</formula>
    </cfRule>
    <cfRule type="expression" dxfId="2496" priority="28">
      <formula>AA10&lt;0</formula>
    </cfRule>
  </conditionalFormatting>
  <conditionalFormatting sqref="Z24">
    <cfRule type="expression" dxfId="2495" priority="25">
      <formula>Z24&gt;0</formula>
    </cfRule>
    <cfRule type="expression" dxfId="2494" priority="26">
      <formula>Z24&lt;0</formula>
    </cfRule>
  </conditionalFormatting>
  <conditionalFormatting sqref="AF10:AG10">
    <cfRule type="expression" dxfId="2493" priority="17">
      <formula>AF10&gt;0</formula>
    </cfRule>
    <cfRule type="expression" dxfId="2492" priority="18">
      <formula>AF10&lt;0</formula>
    </cfRule>
  </conditionalFormatting>
  <conditionalFormatting sqref="H222:I222 H225:I225 I208:I209 H211 H212:I212 H214:I214 H213 H215:H216 F211:F219 H217:I218 H219 H221 H223:H224 F221:F225">
    <cfRule type="expression" dxfId="2491" priority="15">
      <formula>F208&gt;0</formula>
    </cfRule>
    <cfRule type="expression" dxfId="2490" priority="16">
      <formula>F208&lt;0</formula>
    </cfRule>
  </conditionalFormatting>
  <conditionalFormatting sqref="F220 F207:F210">
    <cfRule type="expression" dxfId="2489" priority="13">
      <formula>F207&gt;0</formula>
    </cfRule>
    <cfRule type="expression" dxfId="2488" priority="14">
      <formula>F207&lt;0</formula>
    </cfRule>
  </conditionalFormatting>
  <conditionalFormatting sqref="H207:I207 H220 H208:H210">
    <cfRule type="expression" dxfId="2487" priority="11">
      <formula>H207&gt;0</formula>
    </cfRule>
    <cfRule type="expression" dxfId="2486" priority="12">
      <formula>H207&lt;0</formula>
    </cfRule>
  </conditionalFormatting>
  <conditionalFormatting sqref="K210:K225">
    <cfRule type="expression" dxfId="2485" priority="9">
      <formula>K210&gt;0</formula>
    </cfRule>
    <cfRule type="expression" dxfId="2484" priority="10">
      <formula>K210&lt;0</formula>
    </cfRule>
  </conditionalFormatting>
  <conditionalFormatting sqref="K31">
    <cfRule type="expression" dxfId="2483" priority="7">
      <formula>K31&gt;0</formula>
    </cfRule>
    <cfRule type="expression" dxfId="2482" priority="8">
      <formula>K31&lt;0</formula>
    </cfRule>
  </conditionalFormatting>
  <conditionalFormatting sqref="K32:K38">
    <cfRule type="expression" dxfId="2481" priority="5">
      <formula>K32&gt;0</formula>
    </cfRule>
    <cfRule type="expression" dxfId="2480" priority="6">
      <formula>K32&lt;0</formula>
    </cfRule>
  </conditionalFormatting>
  <conditionalFormatting sqref="Q7">
    <cfRule type="expression" dxfId="2479" priority="3">
      <formula>Q7&gt;0</formula>
    </cfRule>
    <cfRule type="expression" dxfId="2478" priority="4">
      <formula>Q7&lt;0</formula>
    </cfRule>
  </conditionalFormatting>
  <conditionalFormatting sqref="Q8">
    <cfRule type="expression" dxfId="2477" priority="1">
      <formula>Q8&gt;0</formula>
    </cfRule>
    <cfRule type="expression" dxfId="247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5" t="s">
        <v>78</v>
      </c>
      <c r="P18" s="885"/>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75" priority="41">
      <formula>F60&gt;0</formula>
    </cfRule>
    <cfRule type="expression" dxfId="2474" priority="42">
      <formula>F60&lt;0</formula>
    </cfRule>
  </conditionalFormatting>
  <conditionalFormatting sqref="Q7">
    <cfRule type="expression" dxfId="2473" priority="39">
      <formula>Q7&gt;0</formula>
    </cfRule>
    <cfRule type="expression" dxfId="2472" priority="40">
      <formula>Q7&lt;0</formula>
    </cfRule>
  </conditionalFormatting>
  <conditionalFormatting sqref="Q8">
    <cfRule type="expression" dxfId="2471" priority="37">
      <formula>Q8&gt;0</formula>
    </cfRule>
    <cfRule type="expression" dxfId="2470" priority="38">
      <formula>Q8&lt;0</formula>
    </cfRule>
  </conditionalFormatting>
  <conditionalFormatting sqref="F25:F29 F34:F59">
    <cfRule type="expression" dxfId="2469" priority="35">
      <formula>F25&gt;0</formula>
    </cfRule>
    <cfRule type="expression" dxfId="2468" priority="36">
      <formula>F25&lt;0</formula>
    </cfRule>
  </conditionalFormatting>
  <conditionalFormatting sqref="H25:H29 H34:H59">
    <cfRule type="expression" dxfId="2467" priority="33">
      <formula>H25&gt;0</formula>
    </cfRule>
    <cfRule type="expression" dxfId="2466" priority="34">
      <formula>H25&lt;0</formula>
    </cfRule>
  </conditionalFormatting>
  <conditionalFormatting sqref="F89:F110">
    <cfRule type="expression" dxfId="2465" priority="31">
      <formula>F89&gt;0</formula>
    </cfRule>
    <cfRule type="expression" dxfId="2464" priority="32">
      <formula>F89&lt;0</formula>
    </cfRule>
  </conditionalFormatting>
  <conditionalFormatting sqref="H89:H110">
    <cfRule type="expression" dxfId="2463" priority="29">
      <formula>H89&gt;0</formula>
    </cfRule>
    <cfRule type="expression" dxfId="2462" priority="30">
      <formula>H89&lt;0</formula>
    </cfRule>
  </conditionalFormatting>
  <conditionalFormatting sqref="Q10">
    <cfRule type="expression" dxfId="2461" priority="27">
      <formula>Q10&gt;0</formula>
    </cfRule>
    <cfRule type="expression" dxfId="2460" priority="28">
      <formula>Q10&lt;0</formula>
    </cfRule>
  </conditionalFormatting>
  <conditionalFormatting sqref="J25:J32 J34:J38">
    <cfRule type="expression" dxfId="2459" priority="25">
      <formula>J25&gt;0</formula>
    </cfRule>
    <cfRule type="expression" dxfId="2458" priority="26">
      <formula>J25&lt;0</formula>
    </cfRule>
  </conditionalFormatting>
  <conditionalFormatting sqref="K25:K30">
    <cfRule type="expression" dxfId="2457" priority="23">
      <formula>K25&gt;0</formula>
    </cfRule>
    <cfRule type="expression" dxfId="2456" priority="24">
      <formula>K25&lt;0</formula>
    </cfRule>
  </conditionalFormatting>
  <conditionalFormatting sqref="L25:L38">
    <cfRule type="expression" dxfId="2455" priority="21">
      <formula>L25&gt;0</formula>
    </cfRule>
    <cfRule type="expression" dxfId="2454" priority="22">
      <formula>L25&lt;0</formula>
    </cfRule>
  </conditionalFormatting>
  <conditionalFormatting sqref="F30:F33">
    <cfRule type="expression" dxfId="2453" priority="19">
      <formula>F30&gt;0</formula>
    </cfRule>
    <cfRule type="expression" dxfId="2452" priority="20">
      <formula>F30&lt;0</formula>
    </cfRule>
  </conditionalFormatting>
  <conditionalFormatting sqref="H30:H33">
    <cfRule type="expression" dxfId="2451" priority="17">
      <formula>H30&gt;0</formula>
    </cfRule>
    <cfRule type="expression" dxfId="2450" priority="18">
      <formula>H30&lt;0</formula>
    </cfRule>
  </conditionalFormatting>
  <conditionalFormatting sqref="L39:L44">
    <cfRule type="expression" dxfId="2449" priority="9">
      <formula>L39&gt;0</formula>
    </cfRule>
    <cfRule type="expression" dxfId="2448" priority="10">
      <formula>L39&lt;0</formula>
    </cfRule>
  </conditionalFormatting>
  <conditionalFormatting sqref="L45:L46">
    <cfRule type="expression" dxfId="2447" priority="7">
      <formula>L45&gt;0</formula>
    </cfRule>
    <cfRule type="expression" dxfId="2446" priority="8">
      <formula>L45&lt;0</formula>
    </cfRule>
  </conditionalFormatting>
  <conditionalFormatting sqref="L47">
    <cfRule type="expression" dxfId="2445" priority="5">
      <formula>L47&gt;0</formula>
    </cfRule>
    <cfRule type="expression" dxfId="2444" priority="6">
      <formula>L47&lt;0</formula>
    </cfRule>
  </conditionalFormatting>
  <conditionalFormatting sqref="L51">
    <cfRule type="expression" dxfId="2443" priority="3">
      <formula>L51&gt;0</formula>
    </cfRule>
    <cfRule type="expression" dxfId="2442" priority="4">
      <formula>L51&lt;0</formula>
    </cfRule>
  </conditionalFormatting>
  <conditionalFormatting sqref="L54">
    <cfRule type="expression" dxfId="2441" priority="1">
      <formula>L54&gt;0</formula>
    </cfRule>
    <cfRule type="expression" dxfId="244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742</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5" t="s">
        <v>78</v>
      </c>
      <c r="P20" s="885"/>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39" priority="35">
      <formula>F7&gt;0</formula>
    </cfRule>
    <cfRule type="expression" dxfId="2438" priority="36">
      <formula>F7&lt;0</formula>
    </cfRule>
  </conditionalFormatting>
  <conditionalFormatting sqref="Q8">
    <cfRule type="expression" dxfId="2437" priority="33">
      <formula>Q8&gt;0</formula>
    </cfRule>
    <cfRule type="expression" dxfId="2436" priority="34">
      <formula>Q8&lt;0</formula>
    </cfRule>
  </conditionalFormatting>
  <conditionalFormatting sqref="F31:F36">
    <cfRule type="expression" dxfId="2435" priority="31">
      <formula>F31&gt;0</formula>
    </cfRule>
    <cfRule type="expression" dxfId="2434" priority="32">
      <formula>F31&lt;0</formula>
    </cfRule>
  </conditionalFormatting>
  <conditionalFormatting sqref="H31:H36">
    <cfRule type="expression" dxfId="2433" priority="29">
      <formula>H31&gt;0</formula>
    </cfRule>
    <cfRule type="expression" dxfId="2432" priority="30">
      <formula>H31&lt;0</formula>
    </cfRule>
  </conditionalFormatting>
  <conditionalFormatting sqref="F99:F120">
    <cfRule type="expression" dxfId="2431" priority="27">
      <formula>F99&gt;0</formula>
    </cfRule>
    <cfRule type="expression" dxfId="2430" priority="28">
      <formula>F99&lt;0</formula>
    </cfRule>
  </conditionalFormatting>
  <conditionalFormatting sqref="H99:H120">
    <cfRule type="expression" dxfId="2429" priority="25">
      <formula>H99&gt;0</formula>
    </cfRule>
    <cfRule type="expression" dxfId="2428" priority="26">
      <formula>H99&lt;0</formula>
    </cfRule>
  </conditionalFormatting>
  <conditionalFormatting sqref="Q10">
    <cfRule type="expression" dxfId="2427" priority="23">
      <formula>Q10&gt;0</formula>
    </cfRule>
    <cfRule type="expression" dxfId="2426" priority="24">
      <formula>Q10&lt;0</formula>
    </cfRule>
  </conditionalFormatting>
  <conditionalFormatting sqref="J31:J71">
    <cfRule type="expression" dxfId="2425" priority="21">
      <formula>J31&gt;0</formula>
    </cfRule>
    <cfRule type="expression" dxfId="2424" priority="22">
      <formula>J31&lt;0</formula>
    </cfRule>
  </conditionalFormatting>
  <conditionalFormatting sqref="K31:K44">
    <cfRule type="expression" dxfId="2423" priority="19">
      <formula>K31&gt;0</formula>
    </cfRule>
    <cfRule type="expression" dxfId="2422" priority="20">
      <formula>K31&lt;0</formula>
    </cfRule>
  </conditionalFormatting>
  <conditionalFormatting sqref="L31:L44">
    <cfRule type="expression" dxfId="2421" priority="17">
      <formula>L31&gt;0</formula>
    </cfRule>
    <cfRule type="expression" dxfId="2420"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19" priority="15">
      <formula>F37&gt;0</formula>
    </cfRule>
    <cfRule type="expression" dxfId="2418" priority="16">
      <formula>F37&lt;0</formula>
    </cfRule>
  </conditionalFormatting>
  <conditionalFormatting sqref="H37:H39">
    <cfRule type="expression" dxfId="2417" priority="13">
      <formula>H37&gt;0</formula>
    </cfRule>
    <cfRule type="expression" dxfId="2416" priority="14">
      <formula>H37&lt;0</formula>
    </cfRule>
  </conditionalFormatting>
  <conditionalFormatting sqref="H72 F72">
    <cfRule type="expression" dxfId="2415" priority="7">
      <formula>F72&gt;0</formula>
    </cfRule>
    <cfRule type="expression" dxfId="2414" priority="8">
      <formula>F72&lt;0</formula>
    </cfRule>
  </conditionalFormatting>
  <conditionalFormatting sqref="F69:F71 H69:H71">
    <cfRule type="expression" dxfId="2413" priority="3">
      <formula>F69&gt;0</formula>
    </cfRule>
    <cfRule type="expression" dxfId="2412" priority="4">
      <formula>F69&lt;0</formula>
    </cfRule>
  </conditionalFormatting>
  <conditionalFormatting sqref="J72">
    <cfRule type="expression" dxfId="2411" priority="1">
      <formula>J72&gt;0</formula>
    </cfRule>
    <cfRule type="expression" dxfId="2410"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67.734999999999999</v>
      </c>
      <c r="R4" s="416">
        <v>-3.3999999999999998E-3</v>
      </c>
      <c r="W4" s="131"/>
    </row>
    <row r="5" spans="1:23" x14ac:dyDescent="0.25">
      <c r="B5" s="69"/>
      <c r="C5" s="4"/>
      <c r="D5" s="3"/>
      <c r="E5" s="3"/>
      <c r="F5" s="3"/>
      <c r="G5" s="69"/>
      <c r="H5" s="158"/>
      <c r="I5" s="3"/>
      <c r="J5" s="3"/>
      <c r="K5" s="3"/>
      <c r="L5" s="4"/>
      <c r="M5" s="4"/>
      <c r="O5" s="11" t="s">
        <v>67</v>
      </c>
      <c r="Q5" s="3">
        <f>Q4*Q2</f>
        <v>6773.5</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2617.9999999999927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1577.2799999999988</v>
      </c>
      <c r="T8" s="1"/>
      <c r="U8" t="s">
        <v>745</v>
      </c>
      <c r="W8" s="131"/>
    </row>
    <row r="9" spans="1:23" x14ac:dyDescent="0.25">
      <c r="G9" s="4"/>
      <c r="H9" s="158"/>
      <c r="I9" s="3"/>
      <c r="J9" s="3"/>
      <c r="K9" s="3"/>
      <c r="L9" s="4"/>
      <c r="M9" s="4"/>
      <c r="O9" s="11" t="s">
        <v>202</v>
      </c>
      <c r="Q9" s="131">
        <f>IF(Q2=0, 0, Q8/Q6)</f>
        <v>0.30354372986517092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19.805555555555557</v>
      </c>
      <c r="U13" t="s">
        <v>796</v>
      </c>
      <c r="W13" s="131"/>
    </row>
    <row r="14" spans="1:23" x14ac:dyDescent="0.25">
      <c r="H14" s="67"/>
      <c r="U14" t="s">
        <v>798</v>
      </c>
      <c r="W14" s="131"/>
    </row>
    <row r="15" spans="1:23" x14ac:dyDescent="0.25">
      <c r="H15" s="67"/>
      <c r="W15" s="131"/>
    </row>
    <row r="16" spans="1:23" ht="20.25" thickBot="1" x14ac:dyDescent="0.35">
      <c r="H16" s="67"/>
      <c r="O16" s="885" t="s">
        <v>78</v>
      </c>
      <c r="P16" s="885"/>
      <c r="T16" s="1">
        <v>43151</v>
      </c>
      <c r="U16" t="s">
        <v>82</v>
      </c>
      <c r="W16" s="131"/>
    </row>
    <row r="17" spans="1:23" ht="15.75" thickTop="1" x14ac:dyDescent="0.25">
      <c r="O17" s="78">
        <v>1.1000000000000001</v>
      </c>
      <c r="P17" s="78">
        <f>O17*$Q$4</f>
        <v>74.508500000000012</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73.831150000000008</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73.153800000000004</v>
      </c>
      <c r="Q19" s="2"/>
      <c r="T19" s="1">
        <v>43228</v>
      </c>
      <c r="U19" t="s">
        <v>82</v>
      </c>
      <c r="W19" s="131"/>
    </row>
    <row r="20" spans="1:23" x14ac:dyDescent="0.25">
      <c r="O20" s="78">
        <v>1.07</v>
      </c>
      <c r="P20" s="78">
        <f t="shared" si="0"/>
        <v>72.47645</v>
      </c>
      <c r="Q20" s="2"/>
      <c r="W20" s="131"/>
    </row>
    <row r="21" spans="1:23" x14ac:dyDescent="0.25">
      <c r="O21" s="78">
        <v>1.06</v>
      </c>
      <c r="P21" s="78">
        <f t="shared" si="0"/>
        <v>71.79910000000001</v>
      </c>
      <c r="Q21" s="2"/>
      <c r="T21" s="1">
        <v>43283</v>
      </c>
      <c r="U21" t="s">
        <v>1072</v>
      </c>
      <c r="W21" s="131"/>
    </row>
    <row r="22" spans="1:23" x14ac:dyDescent="0.25">
      <c r="O22" s="78">
        <v>1.05</v>
      </c>
      <c r="P22" s="78">
        <f t="shared" si="0"/>
        <v>71.121750000000006</v>
      </c>
      <c r="Q22" s="2"/>
      <c r="W22" s="131"/>
    </row>
    <row r="23" spans="1:23" x14ac:dyDescent="0.25">
      <c r="O23" s="78">
        <v>1.04</v>
      </c>
      <c r="P23" s="78">
        <f t="shared" si="0"/>
        <v>70.444400000000002</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69.767049999999998</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69.089700000000008</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68.412350000000004</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67.734999999999999</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67.057649999999995</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66.380299999999991</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65.702950000000001</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65.025599999999997</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64.348249999999993</v>
      </c>
      <c r="W32" s="131"/>
    </row>
    <row r="33" spans="1:23" x14ac:dyDescent="0.25">
      <c r="A33" s="4"/>
      <c r="B33" s="161"/>
      <c r="C33" s="10"/>
      <c r="D33" s="39"/>
      <c r="E33" s="39"/>
      <c r="F33" s="39"/>
      <c r="G33" s="39"/>
      <c r="H33" s="175"/>
      <c r="I33" s="39"/>
      <c r="J33" s="39"/>
      <c r="K33" s="39"/>
      <c r="L33" s="39"/>
      <c r="M33" s="39"/>
      <c r="O33" s="78">
        <v>0.94</v>
      </c>
      <c r="P33" s="78">
        <f t="shared" si="0"/>
        <v>63.670899999999996</v>
      </c>
      <c r="W33" s="131"/>
    </row>
    <row r="34" spans="1:23" x14ac:dyDescent="0.25">
      <c r="A34" s="4"/>
      <c r="B34" s="161"/>
      <c r="C34" s="10"/>
      <c r="D34" s="39"/>
      <c r="E34" s="39"/>
      <c r="F34" s="39"/>
      <c r="G34" s="39"/>
      <c r="H34" s="175"/>
      <c r="I34" s="39"/>
      <c r="J34" s="39"/>
      <c r="K34" s="39"/>
      <c r="L34" s="39"/>
      <c r="M34" s="39"/>
      <c r="O34" s="78">
        <v>0.93</v>
      </c>
      <c r="P34" s="78">
        <f t="shared" si="0"/>
        <v>62.993550000000006</v>
      </c>
      <c r="W34" s="131"/>
    </row>
    <row r="35" spans="1:23" x14ac:dyDescent="0.25">
      <c r="A35" s="4"/>
      <c r="B35" s="161"/>
      <c r="C35" s="10"/>
      <c r="D35" s="39"/>
      <c r="E35" s="39"/>
      <c r="F35" s="39"/>
      <c r="G35" s="39"/>
      <c r="H35" s="175"/>
      <c r="I35" s="39"/>
      <c r="J35" s="39"/>
      <c r="K35" s="39"/>
      <c r="L35" s="39"/>
      <c r="M35" s="39"/>
      <c r="O35" s="78">
        <v>0.92</v>
      </c>
      <c r="P35" s="78">
        <f t="shared" si="0"/>
        <v>62.316200000000002</v>
      </c>
      <c r="W35" s="131"/>
    </row>
    <row r="36" spans="1:23" x14ac:dyDescent="0.25">
      <c r="A36" s="4"/>
      <c r="B36" s="161"/>
      <c r="C36" s="10"/>
      <c r="D36" s="39"/>
      <c r="E36" s="39"/>
      <c r="F36" s="39"/>
      <c r="G36" s="39"/>
      <c r="H36" s="175"/>
      <c r="I36" s="39"/>
      <c r="J36" s="39"/>
      <c r="K36" s="39"/>
      <c r="L36" s="39"/>
      <c r="M36" s="39"/>
      <c r="O36" s="78">
        <v>0.91</v>
      </c>
      <c r="P36" s="78">
        <f t="shared" si="0"/>
        <v>61.638850000000005</v>
      </c>
      <c r="W36" s="131"/>
    </row>
    <row r="37" spans="1:23" x14ac:dyDescent="0.25">
      <c r="A37" s="4"/>
      <c r="B37" s="161"/>
      <c r="C37" s="10"/>
      <c r="D37" s="39"/>
      <c r="E37" s="39"/>
      <c r="F37" s="39"/>
      <c r="G37" s="39"/>
      <c r="H37" s="175"/>
      <c r="I37" s="39"/>
      <c r="J37" s="39"/>
      <c r="K37" s="39"/>
      <c r="L37" s="39"/>
      <c r="M37" s="39"/>
      <c r="O37" s="78">
        <v>0.9</v>
      </c>
      <c r="P37" s="78">
        <f t="shared" si="0"/>
        <v>60.961500000000001</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09" priority="71">
      <formula>Q7&gt;0</formula>
    </cfRule>
    <cfRule type="expression" dxfId="2408" priority="72">
      <formula>Q7&lt;0</formula>
    </cfRule>
  </conditionalFormatting>
  <conditionalFormatting sqref="Q8">
    <cfRule type="expression" dxfId="2407" priority="69">
      <formula>Q8&gt;0</formula>
    </cfRule>
    <cfRule type="expression" dxfId="2406" priority="70">
      <formula>Q8&lt;0</formula>
    </cfRule>
  </conditionalFormatting>
  <conditionalFormatting sqref="F27 F29 F33:F38">
    <cfRule type="expression" dxfId="2405" priority="67">
      <formula>F27&gt;0</formula>
    </cfRule>
    <cfRule type="expression" dxfId="2404" priority="68">
      <formula>F27&lt;0</formula>
    </cfRule>
  </conditionalFormatting>
  <conditionalFormatting sqref="H29:H38">
    <cfRule type="expression" dxfId="2403" priority="65">
      <formula>H29&gt;0</formula>
    </cfRule>
    <cfRule type="expression" dxfId="2402" priority="66">
      <formula>H29&lt;0</formula>
    </cfRule>
  </conditionalFormatting>
  <conditionalFormatting sqref="H25:H27">
    <cfRule type="expression" dxfId="2401" priority="45">
      <formula>H25&gt;0</formula>
    </cfRule>
    <cfRule type="expression" dxfId="2400" priority="46">
      <formula>H25&lt;0</formula>
    </cfRule>
  </conditionalFormatting>
  <conditionalFormatting sqref="Q10">
    <cfRule type="expression" dxfId="2399" priority="59">
      <formula>Q10&gt;0</formula>
    </cfRule>
    <cfRule type="expression" dxfId="2398" priority="60">
      <formula>Q10&lt;0</formula>
    </cfRule>
  </conditionalFormatting>
  <conditionalFormatting sqref="F25:F26">
    <cfRule type="expression" dxfId="2397" priority="47">
      <formula>F25&gt;0</formula>
    </cfRule>
    <cfRule type="expression" dxfId="2396" priority="48">
      <formula>F25&lt;0</formula>
    </cfRule>
  </conditionalFormatting>
  <conditionalFormatting sqref="J65:K72">
    <cfRule type="expression" dxfId="2395" priority="41">
      <formula>J65&gt;0</formula>
    </cfRule>
    <cfRule type="expression" dxfId="2394" priority="42">
      <formula>J65&lt;0</formula>
    </cfRule>
  </conditionalFormatting>
  <conditionalFormatting sqref="F65:F83 F89">
    <cfRule type="expression" dxfId="2393" priority="39">
      <formula>F65&gt;0</formula>
    </cfRule>
    <cfRule type="expression" dxfId="2392" priority="40">
      <formula>F65&lt;0</formula>
    </cfRule>
  </conditionalFormatting>
  <conditionalFormatting sqref="H65:H83 H89">
    <cfRule type="expression" dxfId="2391" priority="37">
      <formula>H65&gt;0</formula>
    </cfRule>
    <cfRule type="expression" dxfId="2390" priority="38">
      <formula>H65&lt;0</formula>
    </cfRule>
  </conditionalFormatting>
  <conditionalFormatting sqref="J76:J78">
    <cfRule type="expression" dxfId="2389" priority="35">
      <formula>J76&gt;0</formula>
    </cfRule>
    <cfRule type="expression" dxfId="2388" priority="36">
      <formula>J76&lt;0</formula>
    </cfRule>
  </conditionalFormatting>
  <conditionalFormatting sqref="K76:K78">
    <cfRule type="expression" dxfId="2387" priority="33">
      <formula>K76&gt;0</formula>
    </cfRule>
    <cfRule type="expression" dxfId="2386" priority="34">
      <formula>K76&lt;0</formula>
    </cfRule>
  </conditionalFormatting>
  <conditionalFormatting sqref="L65:L78">
    <cfRule type="expression" dxfId="2385" priority="31">
      <formula>L65&gt;0</formula>
    </cfRule>
    <cfRule type="expression" dxfId="2384" priority="32">
      <formula>L65&lt;0</formula>
    </cfRule>
  </conditionalFormatting>
  <conditionalFormatting sqref="F84:F88">
    <cfRule type="expression" dxfId="2383" priority="29">
      <formula>F84&gt;0</formula>
    </cfRule>
    <cfRule type="expression" dxfId="2382" priority="30">
      <formula>F84&lt;0</formula>
    </cfRule>
  </conditionalFormatting>
  <conditionalFormatting sqref="H84:H88">
    <cfRule type="expression" dxfId="2381" priority="27">
      <formula>H84&gt;0</formula>
    </cfRule>
    <cfRule type="expression" dxfId="2380" priority="28">
      <formula>H84&lt;0</formula>
    </cfRule>
  </conditionalFormatting>
  <conditionalFormatting sqref="M65:M78">
    <cfRule type="expression" dxfId="2379" priority="25">
      <formula>M65&gt;0</formula>
    </cfRule>
    <cfRule type="expression" dxfId="2378" priority="26">
      <formula>M65&lt;0</formula>
    </cfRule>
  </conditionalFormatting>
  <conditionalFormatting sqref="M26:M31">
    <cfRule type="expression" dxfId="2377" priority="23">
      <formula>M26&gt;0</formula>
    </cfRule>
    <cfRule type="expression" dxfId="2376" priority="24">
      <formula>M26&lt;0</formula>
    </cfRule>
  </conditionalFormatting>
  <conditionalFormatting sqref="F93:F105">
    <cfRule type="expression" dxfId="2375" priority="21">
      <formula>F93&gt;0</formula>
    </cfRule>
    <cfRule type="expression" dxfId="2374" priority="22">
      <formula>F93&lt;0</formula>
    </cfRule>
  </conditionalFormatting>
  <conditionalFormatting sqref="H93:H105">
    <cfRule type="expression" dxfId="2373" priority="19">
      <formula>H93&gt;0</formula>
    </cfRule>
    <cfRule type="expression" dxfId="2372" priority="20">
      <formula>H93&lt;0</formula>
    </cfRule>
  </conditionalFormatting>
  <conditionalFormatting sqref="H92">
    <cfRule type="expression" dxfId="2371" priority="15">
      <formula>H92&gt;0</formula>
    </cfRule>
    <cfRule type="expression" dxfId="2370" priority="16">
      <formula>H92&lt;0</formula>
    </cfRule>
  </conditionalFormatting>
  <conditionalFormatting sqref="F92">
    <cfRule type="expression" dxfId="2369" priority="17">
      <formula>F92&gt;0</formula>
    </cfRule>
    <cfRule type="expression" dxfId="2368" priority="18">
      <formula>F92&lt;0</formula>
    </cfRule>
  </conditionalFormatting>
  <conditionalFormatting sqref="M93:M98">
    <cfRule type="expression" dxfId="2367" priority="13">
      <formula>M93&gt;0</formula>
    </cfRule>
    <cfRule type="expression" dxfId="2366" priority="14">
      <formula>M93&lt;0</formula>
    </cfRule>
  </conditionalFormatting>
  <conditionalFormatting sqref="K25:K27">
    <cfRule type="expression" dxfId="2365" priority="11">
      <formula>K25&gt;0</formula>
    </cfRule>
    <cfRule type="expression" dxfId="2364" priority="12">
      <formula>K25&lt;0</formula>
    </cfRule>
  </conditionalFormatting>
  <conditionalFormatting sqref="K28">
    <cfRule type="expression" dxfId="2363" priority="9">
      <formula>K28&gt;0</formula>
    </cfRule>
    <cfRule type="expression" dxfId="2362" priority="10">
      <formula>K28&lt;0</formula>
    </cfRule>
  </conditionalFormatting>
  <conditionalFormatting sqref="H28">
    <cfRule type="expression" dxfId="2361" priority="5">
      <formula>H28&gt;0</formula>
    </cfRule>
    <cfRule type="expression" dxfId="2360" priority="6">
      <formula>H28&lt;0</formula>
    </cfRule>
  </conditionalFormatting>
  <conditionalFormatting sqref="F28">
    <cfRule type="expression" dxfId="2359" priority="7">
      <formula>F28&gt;0</formula>
    </cfRule>
    <cfRule type="expression" dxfId="2358" priority="8">
      <formula>F28&lt;0</formula>
    </cfRule>
  </conditionalFormatting>
  <conditionalFormatting sqref="K29:K32">
    <cfRule type="expression" dxfId="2357" priority="3">
      <formula>K29&gt;0</formula>
    </cfRule>
    <cfRule type="expression" dxfId="2356" priority="4">
      <formula>K29&lt;0</formula>
    </cfRule>
  </conditionalFormatting>
  <conditionalFormatting sqref="F30:F32">
    <cfRule type="expression" dxfId="2355" priority="1">
      <formula>F30&gt;0</formula>
    </cfRule>
    <cfRule type="expression" dxfId="2354"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5" t="s">
        <v>78</v>
      </c>
      <c r="P40" s="885"/>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53" priority="41">
      <formula>F7&gt;0</formula>
    </cfRule>
    <cfRule type="expression" dxfId="2352" priority="42">
      <formula>F7&lt;0</formula>
    </cfRule>
  </conditionalFormatting>
  <conditionalFormatting sqref="Q8">
    <cfRule type="expression" dxfId="2351" priority="39">
      <formula>Q8&gt;0</formula>
    </cfRule>
    <cfRule type="expression" dxfId="2350" priority="40">
      <formula>Q8&lt;0</formula>
    </cfRule>
  </conditionalFormatting>
  <conditionalFormatting sqref="Q10">
    <cfRule type="expression" dxfId="2349" priority="33">
      <formula>Q10&gt;0</formula>
    </cfRule>
    <cfRule type="expression" dxfId="2348" priority="34">
      <formula>Q10&lt;0</formula>
    </cfRule>
  </conditionalFormatting>
  <conditionalFormatting sqref="J27:J35">
    <cfRule type="expression" dxfId="2347" priority="31">
      <formula>J27&gt;0</formula>
    </cfRule>
    <cfRule type="expression" dxfId="2346" priority="32">
      <formula>J27&lt;0</formula>
    </cfRule>
  </conditionalFormatting>
  <conditionalFormatting sqref="K27:K38">
    <cfRule type="expression" dxfId="2345" priority="29">
      <formula>K27&gt;0</formula>
    </cfRule>
    <cfRule type="expression" dxfId="2344" priority="30">
      <formula>K27&lt;0</formula>
    </cfRule>
  </conditionalFormatting>
  <conditionalFormatting sqref="L27:L38">
    <cfRule type="expression" dxfId="2343" priority="27">
      <formula>L27&gt;0</formula>
    </cfRule>
    <cfRule type="expression" dxfId="2342" priority="28">
      <formula>L27&lt;0</formula>
    </cfRule>
  </conditionalFormatting>
  <conditionalFormatting sqref="F95:F116">
    <cfRule type="expression" dxfId="2341" priority="25">
      <formula>F95&gt;0</formula>
    </cfRule>
    <cfRule type="expression" dxfId="2340" priority="26">
      <formula>F95&lt;0</formula>
    </cfRule>
  </conditionalFormatting>
  <conditionalFormatting sqref="H95:H116">
    <cfRule type="expression" dxfId="2339" priority="23">
      <formula>H95&gt;0</formula>
    </cfRule>
    <cfRule type="expression" dxfId="2338" priority="24">
      <formula>H95&lt;0</formula>
    </cfRule>
  </conditionalFormatting>
  <conditionalFormatting sqref="J95:J108">
    <cfRule type="expression" dxfId="2337" priority="21">
      <formula>J95&gt;0</formula>
    </cfRule>
    <cfRule type="expression" dxfId="2336" priority="22">
      <formula>J95&lt;0</formula>
    </cfRule>
  </conditionalFormatting>
  <conditionalFormatting sqref="K95:K108">
    <cfRule type="expression" dxfId="2335" priority="19">
      <formula>K95&gt;0</formula>
    </cfRule>
    <cfRule type="expression" dxfId="2334" priority="20">
      <formula>K95&lt;0</formula>
    </cfRule>
  </conditionalFormatting>
  <conditionalFormatting sqref="L95:L108">
    <cfRule type="expression" dxfId="2333" priority="17">
      <formula>L95&gt;0</formula>
    </cfRule>
    <cfRule type="expression" dxfId="2332" priority="18">
      <formula>L95&lt;0</formula>
    </cfRule>
  </conditionalFormatting>
  <conditionalFormatting sqref="F29">
    <cfRule type="expression" dxfId="2331" priority="15">
      <formula>F29&gt;0</formula>
    </cfRule>
    <cfRule type="expression" dxfId="2330" priority="16">
      <formula>F29&lt;0</formula>
    </cfRule>
  </conditionalFormatting>
  <conditionalFormatting sqref="H29">
    <cfRule type="expression" dxfId="2329" priority="13">
      <formula>H29&gt;0</formula>
    </cfRule>
    <cfRule type="expression" dxfId="2328" priority="14">
      <formula>H29&lt;0</formula>
    </cfRule>
  </conditionalFormatting>
  <conditionalFormatting sqref="F25:F28 H25:H28">
    <cfRule type="expression" dxfId="2327" priority="9">
      <formula>F25&gt;0</formula>
    </cfRule>
    <cfRule type="expression" dxfId="2326" priority="10">
      <formula>F25&lt;0</formula>
    </cfRule>
  </conditionalFormatting>
  <conditionalFormatting sqref="H67:H68 F67:F68">
    <cfRule type="expression" dxfId="2325" priority="7">
      <formula>F67&gt;0</formula>
    </cfRule>
    <cfRule type="expression" dxfId="2324" priority="8">
      <formula>F67&lt;0</formula>
    </cfRule>
  </conditionalFormatting>
  <conditionalFormatting sqref="H65:H66 F65:F66">
    <cfRule type="expression" dxfId="2323" priority="5">
      <formula>F65&gt;0</formula>
    </cfRule>
    <cfRule type="expression" dxfId="2322" priority="6">
      <formula>F65&lt;0</formula>
    </cfRule>
  </conditionalFormatting>
  <conditionalFormatting sqref="H64 F64">
    <cfRule type="expression" dxfId="2321" priority="3">
      <formula>F64&gt;0</formula>
    </cfRule>
    <cfRule type="expression" dxfId="2320" priority="4">
      <formula>F64&lt;0</formula>
    </cfRule>
  </conditionalFormatting>
  <conditionalFormatting sqref="L67">
    <cfRule type="expression" dxfId="2319" priority="1">
      <formula>L67&gt;0</formula>
    </cfRule>
    <cfRule type="expression" dxfId="2318"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17" priority="61">
      <formula>F47&gt;0</formula>
    </cfRule>
    <cfRule type="expression" dxfId="2316" priority="62">
      <formula>F47&lt;0</formula>
    </cfRule>
  </conditionalFormatting>
  <conditionalFormatting sqref="Q7">
    <cfRule type="expression" dxfId="2315" priority="59">
      <formula>Q7&gt;0</formula>
    </cfRule>
    <cfRule type="expression" dxfId="2314" priority="60">
      <formula>Q7&lt;0</formula>
    </cfRule>
  </conditionalFormatting>
  <conditionalFormatting sqref="Q8">
    <cfRule type="expression" dxfId="2313" priority="57">
      <formula>Q8&gt;0</formula>
    </cfRule>
    <cfRule type="expression" dxfId="2312" priority="58">
      <formula>Q8&lt;0</formula>
    </cfRule>
  </conditionalFormatting>
  <conditionalFormatting sqref="F30:F31 F33:F46">
    <cfRule type="expression" dxfId="2311" priority="55">
      <formula>F30&gt;0</formula>
    </cfRule>
    <cfRule type="expression" dxfId="2310" priority="56">
      <formula>F30&lt;0</formula>
    </cfRule>
  </conditionalFormatting>
  <conditionalFormatting sqref="H30:H31 H33:H46">
    <cfRule type="expression" dxfId="2309" priority="53">
      <formula>H30&gt;0</formula>
    </cfRule>
    <cfRule type="expression" dxfId="2308" priority="54">
      <formula>H30&lt;0</formula>
    </cfRule>
  </conditionalFormatting>
  <conditionalFormatting sqref="Q10">
    <cfRule type="expression" dxfId="2307" priority="51">
      <formula>Q10&gt;0</formula>
    </cfRule>
    <cfRule type="expression" dxfId="2306" priority="52">
      <formula>Q10&lt;0</formula>
    </cfRule>
  </conditionalFormatting>
  <conditionalFormatting sqref="J29:J38">
    <cfRule type="expression" dxfId="2305" priority="49">
      <formula>J29&gt;0</formula>
    </cfRule>
    <cfRule type="expression" dxfId="2304" priority="50">
      <formula>J29&lt;0</formula>
    </cfRule>
  </conditionalFormatting>
  <conditionalFormatting sqref="K26:K38">
    <cfRule type="expression" dxfId="2303" priority="47">
      <formula>K26&gt;0</formula>
    </cfRule>
    <cfRule type="expression" dxfId="2302" priority="48">
      <formula>K26&lt;0</formula>
    </cfRule>
  </conditionalFormatting>
  <conditionalFormatting sqref="L25 L38">
    <cfRule type="expression" dxfId="2301" priority="45">
      <formula>L25&gt;0</formula>
    </cfRule>
    <cfRule type="expression" dxfId="2300" priority="46">
      <formula>L25&lt;0</formula>
    </cfRule>
  </conditionalFormatting>
  <conditionalFormatting sqref="F95:F110">
    <cfRule type="expression" dxfId="2299" priority="43">
      <formula>F95&gt;0</formula>
    </cfRule>
    <cfRule type="expression" dxfId="2298" priority="44">
      <formula>F95&lt;0</formula>
    </cfRule>
  </conditionalFormatting>
  <conditionalFormatting sqref="H95:H110">
    <cfRule type="expression" dxfId="2297" priority="41">
      <formula>H95&gt;0</formula>
    </cfRule>
    <cfRule type="expression" dxfId="2296" priority="42">
      <formula>H95&lt;0</formula>
    </cfRule>
  </conditionalFormatting>
  <conditionalFormatting sqref="J95:J102">
    <cfRule type="expression" dxfId="2295" priority="39">
      <formula>J95&gt;0</formula>
    </cfRule>
    <cfRule type="expression" dxfId="2294" priority="40">
      <formula>J95&lt;0</formula>
    </cfRule>
  </conditionalFormatting>
  <conditionalFormatting sqref="K95:K102">
    <cfRule type="expression" dxfId="2293" priority="37">
      <formula>K95&gt;0</formula>
    </cfRule>
    <cfRule type="expression" dxfId="2292" priority="38">
      <formula>K95&lt;0</formula>
    </cfRule>
  </conditionalFormatting>
  <conditionalFormatting sqref="L95:L102">
    <cfRule type="expression" dxfId="2291" priority="35">
      <formula>L95&gt;0</formula>
    </cfRule>
    <cfRule type="expression" dxfId="2290" priority="36">
      <formula>L95&lt;0</formula>
    </cfRule>
  </conditionalFormatting>
  <conditionalFormatting sqref="F29">
    <cfRule type="expression" dxfId="2289" priority="33">
      <formula>F29&gt;0</formula>
    </cfRule>
    <cfRule type="expression" dxfId="2288" priority="34">
      <formula>F29&lt;0</formula>
    </cfRule>
  </conditionalFormatting>
  <conditionalFormatting sqref="H29">
    <cfRule type="expression" dxfId="2287" priority="31">
      <formula>H29&gt;0</formula>
    </cfRule>
    <cfRule type="expression" dxfId="2286" priority="32">
      <formula>H29&lt;0</formula>
    </cfRule>
  </conditionalFormatting>
  <conditionalFormatting sqref="F32">
    <cfRule type="expression" dxfId="2285" priority="25">
      <formula>F32&gt;0</formula>
    </cfRule>
    <cfRule type="expression" dxfId="2284" priority="26">
      <formula>F32&lt;0</formula>
    </cfRule>
  </conditionalFormatting>
  <conditionalFormatting sqref="H32">
    <cfRule type="expression" dxfId="2283" priority="23">
      <formula>H32&gt;0</formula>
    </cfRule>
    <cfRule type="expression" dxfId="2282" priority="24">
      <formula>H32&lt;0</formula>
    </cfRule>
  </conditionalFormatting>
  <conditionalFormatting sqref="F94">
    <cfRule type="expression" dxfId="2281" priority="21">
      <formula>F94&gt;0</formula>
    </cfRule>
    <cfRule type="expression" dxfId="2280" priority="22">
      <formula>F94&lt;0</formula>
    </cfRule>
  </conditionalFormatting>
  <conditionalFormatting sqref="H94">
    <cfRule type="expression" dxfId="2279" priority="19">
      <formula>H94&gt;0</formula>
    </cfRule>
    <cfRule type="expression" dxfId="2278" priority="20">
      <formula>H94&lt;0</formula>
    </cfRule>
  </conditionalFormatting>
  <conditionalFormatting sqref="J89:J94">
    <cfRule type="expression" dxfId="2277" priority="17">
      <formula>J89&gt;0</formula>
    </cfRule>
    <cfRule type="expression" dxfId="2276" priority="18">
      <formula>J89&lt;0</formula>
    </cfRule>
  </conditionalFormatting>
  <conditionalFormatting sqref="K89:K94">
    <cfRule type="expression" dxfId="2275" priority="15">
      <formula>K89&gt;0</formula>
    </cfRule>
    <cfRule type="expression" dxfId="2274" priority="16">
      <formula>K89&lt;0</formula>
    </cfRule>
  </conditionalFormatting>
  <conditionalFormatting sqref="L89">
    <cfRule type="expression" dxfId="2273" priority="13">
      <formula>L89&gt;0</formula>
    </cfRule>
    <cfRule type="expression" dxfId="2272" priority="14">
      <formula>L89&lt;0</formula>
    </cfRule>
  </conditionalFormatting>
  <conditionalFormatting sqref="F89:F93">
    <cfRule type="expression" dxfId="2271" priority="11">
      <formula>F89&gt;0</formula>
    </cfRule>
    <cfRule type="expression" dxfId="2270" priority="12">
      <formula>F89&lt;0</formula>
    </cfRule>
  </conditionalFormatting>
  <conditionalFormatting sqref="H89:H93">
    <cfRule type="expression" dxfId="2269" priority="9">
      <formula>H89&gt;0</formula>
    </cfRule>
    <cfRule type="expression" dxfId="2268" priority="10">
      <formula>H89&lt;0</formula>
    </cfRule>
  </conditionalFormatting>
  <conditionalFormatting sqref="J25:J28">
    <cfRule type="expression" dxfId="2267" priority="7">
      <formula>J25&gt;0</formula>
    </cfRule>
    <cfRule type="expression" dxfId="2266" priority="8">
      <formula>J25&lt;0</formula>
    </cfRule>
  </conditionalFormatting>
  <conditionalFormatting sqref="K25">
    <cfRule type="expression" dxfId="2265" priority="5">
      <formula>K25&gt;0</formula>
    </cfRule>
    <cfRule type="expression" dxfId="2264" priority="6">
      <formula>K25&lt;0</formula>
    </cfRule>
  </conditionalFormatting>
  <conditionalFormatting sqref="F25:F28">
    <cfRule type="expression" dxfId="2263" priority="3">
      <formula>F25&gt;0</formula>
    </cfRule>
    <cfRule type="expression" dxfId="2262" priority="4">
      <formula>F25&lt;0</formula>
    </cfRule>
  </conditionalFormatting>
  <conditionalFormatting sqref="H25:H28">
    <cfRule type="expression" dxfId="2261" priority="1">
      <formula>H25&gt;0</formula>
    </cfRule>
    <cfRule type="expression" dxfId="2260"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59" priority="37">
      <formula>F47&gt;0</formula>
    </cfRule>
    <cfRule type="expression" dxfId="2258" priority="38">
      <formula>F47&lt;0</formula>
    </cfRule>
  </conditionalFormatting>
  <conditionalFormatting sqref="Q7">
    <cfRule type="expression" dxfId="2257" priority="35">
      <formula>Q7&gt;0</formula>
    </cfRule>
    <cfRule type="expression" dxfId="2256" priority="36">
      <formula>Q7&lt;0</formula>
    </cfRule>
  </conditionalFormatting>
  <conditionalFormatting sqref="Q8">
    <cfRule type="expression" dxfId="2255" priority="33">
      <formula>Q8&gt;0</formula>
    </cfRule>
    <cfRule type="expression" dxfId="2254" priority="34">
      <formula>Q8&lt;0</formula>
    </cfRule>
  </conditionalFormatting>
  <conditionalFormatting sqref="F30:F46">
    <cfRule type="expression" dxfId="2253" priority="31">
      <formula>F30&gt;0</formula>
    </cfRule>
    <cfRule type="expression" dxfId="2252" priority="32">
      <formula>F30&lt;0</formula>
    </cfRule>
  </conditionalFormatting>
  <conditionalFormatting sqref="H30:H46">
    <cfRule type="expression" dxfId="2251" priority="29">
      <formula>H30&gt;0</formula>
    </cfRule>
    <cfRule type="expression" dxfId="2250" priority="30">
      <formula>H30&lt;0</formula>
    </cfRule>
  </conditionalFormatting>
  <conditionalFormatting sqref="Q10">
    <cfRule type="expression" dxfId="2249" priority="27">
      <formula>Q10&gt;0</formula>
    </cfRule>
    <cfRule type="expression" dxfId="2248" priority="28">
      <formula>Q10&lt;0</formula>
    </cfRule>
  </conditionalFormatting>
  <conditionalFormatting sqref="J25:J38">
    <cfRule type="expression" dxfId="2247" priority="25">
      <formula>J25&gt;0</formula>
    </cfRule>
    <cfRule type="expression" dxfId="2246" priority="26">
      <formula>J25&lt;0</formula>
    </cfRule>
  </conditionalFormatting>
  <conditionalFormatting sqref="K25:K38">
    <cfRule type="expression" dxfId="2245" priority="23">
      <formula>K25&gt;0</formula>
    </cfRule>
    <cfRule type="expression" dxfId="2244" priority="24">
      <formula>K25&lt;0</formula>
    </cfRule>
  </conditionalFormatting>
  <conditionalFormatting sqref="L25 L38">
    <cfRule type="expression" dxfId="2243" priority="21">
      <formula>L25&gt;0</formula>
    </cfRule>
    <cfRule type="expression" dxfId="2242" priority="22">
      <formula>L25&lt;0</formula>
    </cfRule>
  </conditionalFormatting>
  <conditionalFormatting sqref="F89:F110">
    <cfRule type="expression" dxfId="2241" priority="19">
      <formula>F89&gt;0</formula>
    </cfRule>
    <cfRule type="expression" dxfId="2240" priority="20">
      <formula>F89&lt;0</formula>
    </cfRule>
  </conditionalFormatting>
  <conditionalFormatting sqref="H89:H110">
    <cfRule type="expression" dxfId="2239" priority="17">
      <formula>H89&gt;0</formula>
    </cfRule>
    <cfRule type="expression" dxfId="2238" priority="18">
      <formula>H89&lt;0</formula>
    </cfRule>
  </conditionalFormatting>
  <conditionalFormatting sqref="J89:J102">
    <cfRule type="expression" dxfId="2237" priority="15">
      <formula>J89&gt;0</formula>
    </cfRule>
    <cfRule type="expression" dxfId="2236" priority="16">
      <formula>J89&lt;0</formula>
    </cfRule>
  </conditionalFormatting>
  <conditionalFormatting sqref="K89:K102">
    <cfRule type="expression" dxfId="2235" priority="13">
      <formula>K89&gt;0</formula>
    </cfRule>
    <cfRule type="expression" dxfId="2234" priority="14">
      <formula>K89&lt;0</formula>
    </cfRule>
  </conditionalFormatting>
  <conditionalFormatting sqref="L89:L102">
    <cfRule type="expression" dxfId="2233" priority="11">
      <formula>L89&gt;0</formula>
    </cfRule>
    <cfRule type="expression" dxfId="2232" priority="12">
      <formula>L89&lt;0</formula>
    </cfRule>
  </conditionalFormatting>
  <conditionalFormatting sqref="F29">
    <cfRule type="expression" dxfId="2231" priority="9">
      <formula>F29&gt;0</formula>
    </cfRule>
    <cfRule type="expression" dxfId="2230" priority="10">
      <formula>F29&lt;0</formula>
    </cfRule>
  </conditionalFormatting>
  <conditionalFormatting sqref="H29">
    <cfRule type="expression" dxfId="2229" priority="7">
      <formula>H29&gt;0</formula>
    </cfRule>
    <cfRule type="expression" dxfId="2228" priority="8">
      <formula>H29&lt;0</formula>
    </cfRule>
  </conditionalFormatting>
  <conditionalFormatting sqref="F28">
    <cfRule type="expression" dxfId="2227" priority="5">
      <formula>F28&gt;0</formula>
    </cfRule>
    <cfRule type="expression" dxfId="2226" priority="6">
      <formula>F28&lt;0</formula>
    </cfRule>
  </conditionalFormatting>
  <conditionalFormatting sqref="H28">
    <cfRule type="expression" dxfId="2225" priority="3">
      <formula>H28&gt;0</formula>
    </cfRule>
    <cfRule type="expression" dxfId="2224" priority="4">
      <formula>H28&lt;0</formula>
    </cfRule>
  </conditionalFormatting>
  <conditionalFormatting sqref="F25:F27 H25:H27">
    <cfRule type="expression" dxfId="2223" priority="1">
      <formula>F25&gt;0</formula>
    </cfRule>
    <cfRule type="expression" dxfId="2222"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21" priority="73">
      <formula>F25&gt;0</formula>
    </cfRule>
    <cfRule type="expression" dxfId="2220" priority="74">
      <formula>F25&lt;0</formula>
    </cfRule>
  </conditionalFormatting>
  <conditionalFormatting sqref="Q7">
    <cfRule type="expression" dxfId="2219" priority="71">
      <formula>Q7&gt;0</formula>
    </cfRule>
    <cfRule type="expression" dxfId="2218" priority="72">
      <formula>Q7&lt;0</formula>
    </cfRule>
  </conditionalFormatting>
  <conditionalFormatting sqref="Q8">
    <cfRule type="expression" dxfId="2217" priority="69">
      <formula>Q8&gt;0</formula>
    </cfRule>
    <cfRule type="expression" dxfId="2216" priority="70">
      <formula>Q8&lt;0</formula>
    </cfRule>
  </conditionalFormatting>
  <conditionalFormatting sqref="Q10">
    <cfRule type="expression" dxfId="2215" priority="63">
      <formula>Q10&gt;0</formula>
    </cfRule>
    <cfRule type="expression" dxfId="2214" priority="64">
      <formula>Q10&lt;0</formula>
    </cfRule>
  </conditionalFormatting>
  <conditionalFormatting sqref="J26:J46">
    <cfRule type="expression" dxfId="2213" priority="61">
      <formula>J26&gt;0</formula>
    </cfRule>
    <cfRule type="expression" dxfId="2212" priority="62">
      <formula>J26&lt;0</formula>
    </cfRule>
  </conditionalFormatting>
  <conditionalFormatting sqref="K25:K46">
    <cfRule type="expression" dxfId="2211" priority="59">
      <formula>K25&gt;0</formula>
    </cfRule>
    <cfRule type="expression" dxfId="2210" priority="60">
      <formula>K25&lt;0</formula>
    </cfRule>
  </conditionalFormatting>
  <conditionalFormatting sqref="L25:L46">
    <cfRule type="expression" dxfId="2209" priority="57">
      <formula>L25&gt;0</formula>
    </cfRule>
    <cfRule type="expression" dxfId="2208" priority="58">
      <formula>L25&lt;0</formula>
    </cfRule>
  </conditionalFormatting>
  <conditionalFormatting sqref="F107:F110">
    <cfRule type="expression" dxfId="2207" priority="55">
      <formula>F107&gt;0</formula>
    </cfRule>
    <cfRule type="expression" dxfId="2206" priority="56">
      <formula>F107&lt;0</formula>
    </cfRule>
  </conditionalFormatting>
  <conditionalFormatting sqref="H107:H110">
    <cfRule type="expression" dxfId="2205" priority="53">
      <formula>H107&gt;0</formula>
    </cfRule>
    <cfRule type="expression" dxfId="2204" priority="54">
      <formula>H107&lt;0</formula>
    </cfRule>
  </conditionalFormatting>
  <conditionalFormatting sqref="J89:J105">
    <cfRule type="expression" dxfId="2203" priority="23">
      <formula>J89&gt;0</formula>
    </cfRule>
    <cfRule type="expression" dxfId="2202" priority="24">
      <formula>J89&lt;0</formula>
    </cfRule>
  </conditionalFormatting>
  <conditionalFormatting sqref="K89:K102">
    <cfRule type="expression" dxfId="2201" priority="21">
      <formula>K89&gt;0</formula>
    </cfRule>
    <cfRule type="expression" dxfId="2200" priority="22">
      <formula>K89&lt;0</formula>
    </cfRule>
  </conditionalFormatting>
  <conditionalFormatting sqref="L89:L102">
    <cfRule type="expression" dxfId="2199" priority="19">
      <formula>L89&gt;0</formula>
    </cfRule>
    <cfRule type="expression" dxfId="2198" priority="20">
      <formula>L89&lt;0</formula>
    </cfRule>
  </conditionalFormatting>
  <conditionalFormatting sqref="F26:F46">
    <cfRule type="expression" dxfId="2197" priority="45">
      <formula>F26&gt;0</formula>
    </cfRule>
    <cfRule type="expression" dxfId="2196" priority="46">
      <formula>F26&lt;0</formula>
    </cfRule>
  </conditionalFormatting>
  <conditionalFormatting sqref="H26:H46">
    <cfRule type="expression" dxfId="2195" priority="43">
      <formula>H26&gt;0</formula>
    </cfRule>
    <cfRule type="expression" dxfId="2194" priority="44">
      <formula>H26&lt;0</formula>
    </cfRule>
  </conditionalFormatting>
  <conditionalFormatting sqref="F96:F102 F105">
    <cfRule type="expression" dxfId="2193" priority="27">
      <formula>F96&gt;0</formula>
    </cfRule>
    <cfRule type="expression" dxfId="2192" priority="28">
      <formula>F96&lt;0</formula>
    </cfRule>
  </conditionalFormatting>
  <conditionalFormatting sqref="H96:H102 H105">
    <cfRule type="expression" dxfId="2191" priority="25">
      <formula>H96&gt;0</formula>
    </cfRule>
    <cfRule type="expression" dxfId="2190" priority="26">
      <formula>H96&lt;0</formula>
    </cfRule>
  </conditionalFormatting>
  <conditionalFormatting sqref="F89:F92">
    <cfRule type="expression" dxfId="2189" priority="17">
      <formula>F89&gt;0</formula>
    </cfRule>
    <cfRule type="expression" dxfId="2188" priority="18">
      <formula>F89&lt;0</formula>
    </cfRule>
  </conditionalFormatting>
  <conditionalFormatting sqref="H89:H92">
    <cfRule type="expression" dxfId="2187" priority="15">
      <formula>H89&gt;0</formula>
    </cfRule>
    <cfRule type="expression" dxfId="2186" priority="16">
      <formula>H89&lt;0</formula>
    </cfRule>
  </conditionalFormatting>
  <conditionalFormatting sqref="F93:F95">
    <cfRule type="expression" dxfId="2185" priority="13">
      <formula>F93&gt;0</formula>
    </cfRule>
    <cfRule type="expression" dxfId="2184" priority="14">
      <formula>F93&lt;0</formula>
    </cfRule>
  </conditionalFormatting>
  <conditionalFormatting sqref="H93:H95">
    <cfRule type="expression" dxfId="2183" priority="11">
      <formula>H93&gt;0</formula>
    </cfRule>
    <cfRule type="expression" dxfId="2182" priority="12">
      <formula>H93&lt;0</formula>
    </cfRule>
  </conditionalFormatting>
  <conditionalFormatting sqref="F103:F104">
    <cfRule type="expression" dxfId="2181" priority="9">
      <formula>F103&gt;0</formula>
    </cfRule>
    <cfRule type="expression" dxfId="2180" priority="10">
      <formula>F103&lt;0</formula>
    </cfRule>
  </conditionalFormatting>
  <conditionalFormatting sqref="H103:H104">
    <cfRule type="expression" dxfId="2179" priority="7">
      <formula>H103&gt;0</formula>
    </cfRule>
    <cfRule type="expression" dxfId="2178" priority="8">
      <formula>H103&lt;0</formula>
    </cfRule>
  </conditionalFormatting>
  <conditionalFormatting sqref="F106">
    <cfRule type="expression" dxfId="2177" priority="5">
      <formula>F106&gt;0</formula>
    </cfRule>
    <cfRule type="expression" dxfId="2176" priority="6">
      <formula>F106&lt;0</formula>
    </cfRule>
  </conditionalFormatting>
  <conditionalFormatting sqref="H106">
    <cfRule type="expression" dxfId="2175" priority="3">
      <formula>H106&gt;0</formula>
    </cfRule>
    <cfRule type="expression" dxfId="2174" priority="4">
      <formula>H106&lt;0</formula>
    </cfRule>
  </conditionalFormatting>
  <conditionalFormatting sqref="J106">
    <cfRule type="expression" dxfId="2173" priority="1">
      <formula>J106&gt;0</formula>
    </cfRule>
    <cfRule type="expression" dxfId="2172"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30.76</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15380</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-12497.739999999998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-12497.739999999998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-0.44830535043371517</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8.1274382314694402E-2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10.946619217081851</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5" t="s">
        <v>78</v>
      </c>
      <c r="P21" s="885"/>
    </row>
    <row r="22" spans="1:16" ht="15.75" thickTop="1" x14ac:dyDescent="0.25">
      <c r="O22" s="78">
        <v>1.1000000000000001</v>
      </c>
      <c r="P22" s="78">
        <f>O22*$Q$4</f>
        <v>33.836000000000006</v>
      </c>
    </row>
    <row r="23" spans="1:16" x14ac:dyDescent="0.25">
      <c r="O23" s="78">
        <v>1.0900000000000001</v>
      </c>
      <c r="P23" s="78">
        <f t="shared" ref="P23:P42" si="2">O23*$Q$4</f>
        <v>33.528400000000005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33.220800000000004</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32.913200000000003</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32.605600000000003</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32.298000000000002</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31.990400000000001</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31.682800000000004</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31.375200000000003</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31.067600000000002</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30.76</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30.452400000000001</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30.1448</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29.837199999999999</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29.529600000000002</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29.222000000000001</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28.914400000000001</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28.606800000000003</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28.299200000000003</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27.991600000000002</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27.684000000000001</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71" priority="57">
      <formula>F25&gt;0</formula>
    </cfRule>
    <cfRule type="expression" dxfId="2170" priority="58">
      <formula>F25&lt;0</formula>
    </cfRule>
  </conditionalFormatting>
  <conditionalFormatting sqref="Q7">
    <cfRule type="expression" dxfId="2169" priority="55">
      <formula>Q7&gt;0</formula>
    </cfRule>
    <cfRule type="expression" dxfId="2168" priority="56">
      <formula>Q7&lt;0</formula>
    </cfRule>
  </conditionalFormatting>
  <conditionalFormatting sqref="Q8">
    <cfRule type="expression" dxfId="2167" priority="53">
      <formula>Q8&gt;0</formula>
    </cfRule>
    <cfRule type="expression" dxfId="2166" priority="54">
      <formula>Q8&lt;0</formula>
    </cfRule>
  </conditionalFormatting>
  <conditionalFormatting sqref="Q10">
    <cfRule type="expression" dxfId="2165" priority="47">
      <formula>Q10&gt;0</formula>
    </cfRule>
    <cfRule type="expression" dxfId="2164" priority="48">
      <formula>Q10&lt;0</formula>
    </cfRule>
  </conditionalFormatting>
  <conditionalFormatting sqref="L25:L32">
    <cfRule type="expression" dxfId="2163" priority="41">
      <formula>L25&gt;0</formula>
    </cfRule>
    <cfRule type="expression" dxfId="2162" priority="42">
      <formula>L25&lt;0</formula>
    </cfRule>
  </conditionalFormatting>
  <conditionalFormatting sqref="F113:F134">
    <cfRule type="expression" dxfId="2161" priority="39">
      <formula>F113&gt;0</formula>
    </cfRule>
    <cfRule type="expression" dxfId="2160" priority="40">
      <formula>F113&lt;0</formula>
    </cfRule>
  </conditionalFormatting>
  <conditionalFormatting sqref="H113:H134">
    <cfRule type="expression" dxfId="2159" priority="37">
      <formula>H113&gt;0</formula>
    </cfRule>
    <cfRule type="expression" dxfId="2158" priority="38">
      <formula>H113&lt;0</formula>
    </cfRule>
  </conditionalFormatting>
  <conditionalFormatting sqref="J113:J126">
    <cfRule type="expression" dxfId="2157" priority="35">
      <formula>J113&gt;0</formula>
    </cfRule>
    <cfRule type="expression" dxfId="2156" priority="36">
      <formula>J113&lt;0</formula>
    </cfRule>
  </conditionalFormatting>
  <conditionalFormatting sqref="K113:K126">
    <cfRule type="expression" dxfId="2155" priority="33">
      <formula>K113&gt;0</formula>
    </cfRule>
    <cfRule type="expression" dxfId="2154" priority="34">
      <formula>K113&lt;0</formula>
    </cfRule>
  </conditionalFormatting>
  <conditionalFormatting sqref="L113:L126">
    <cfRule type="expression" dxfId="2153" priority="31">
      <formula>L113&gt;0</formula>
    </cfRule>
    <cfRule type="expression" dxfId="2152" priority="32">
      <formula>L113&lt;0</formula>
    </cfRule>
  </conditionalFormatting>
  <conditionalFormatting sqref="F25:F29">
    <cfRule type="expression" dxfId="2151" priority="29">
      <formula>F25&gt;0</formula>
    </cfRule>
    <cfRule type="expression" dxfId="2150" priority="30">
      <formula>F25&lt;0</formula>
    </cfRule>
  </conditionalFormatting>
  <conditionalFormatting sqref="H25:H29">
    <cfRule type="expression" dxfId="2149" priority="27">
      <formula>H25&gt;0</formula>
    </cfRule>
    <cfRule type="expression" dxfId="2148" priority="28">
      <formula>H25&lt;0</formula>
    </cfRule>
  </conditionalFormatting>
  <conditionalFormatting sqref="F35:F38">
    <cfRule type="expression" dxfId="2147" priority="25">
      <formula>F35&gt;0</formula>
    </cfRule>
    <cfRule type="expression" dxfId="2146" priority="26">
      <formula>F35&lt;0</formula>
    </cfRule>
  </conditionalFormatting>
  <conditionalFormatting sqref="H35:H38">
    <cfRule type="expression" dxfId="2145" priority="23">
      <formula>H35&gt;0</formula>
    </cfRule>
    <cfRule type="expression" dxfId="2144" priority="24">
      <formula>H35&lt;0</formula>
    </cfRule>
  </conditionalFormatting>
  <conditionalFormatting sqref="H61:H64 F61:F64">
    <cfRule type="expression" dxfId="2143" priority="21">
      <formula>F61&gt;0</formula>
    </cfRule>
    <cfRule type="expression" dxfId="2142" priority="22">
      <formula>F61&lt;0</formula>
    </cfRule>
  </conditionalFormatting>
  <conditionalFormatting sqref="H70 F70">
    <cfRule type="expression" dxfId="2141" priority="19">
      <formula>F70&gt;0</formula>
    </cfRule>
    <cfRule type="expression" dxfId="2140" priority="20">
      <formula>F70&lt;0</formula>
    </cfRule>
  </conditionalFormatting>
  <conditionalFormatting sqref="H67:H69 F67:F69">
    <cfRule type="expression" dxfId="2139" priority="17">
      <formula>F67&gt;0</formula>
    </cfRule>
    <cfRule type="expression" dxfId="2138" priority="18">
      <formula>F67&lt;0</formula>
    </cfRule>
  </conditionalFormatting>
  <conditionalFormatting sqref="H65:H66 F65:F66">
    <cfRule type="expression" dxfId="2137" priority="15">
      <formula>F65&gt;0</formula>
    </cfRule>
    <cfRule type="expression" dxfId="2136" priority="16">
      <formula>F65&lt;0</formula>
    </cfRule>
  </conditionalFormatting>
  <conditionalFormatting sqref="F74:F76 H74:H76">
    <cfRule type="expression" dxfId="2135" priority="11">
      <formula>F74&gt;0</formula>
    </cfRule>
    <cfRule type="expression" dxfId="2134" priority="12">
      <formula>F74&lt;0</formula>
    </cfRule>
  </conditionalFormatting>
  <conditionalFormatting sqref="F85 H85">
    <cfRule type="expression" dxfId="2133" priority="9">
      <formula>F85&gt;0</formula>
    </cfRule>
    <cfRule type="expression" dxfId="2132" priority="10">
      <formula>F85&lt;0</formula>
    </cfRule>
  </conditionalFormatting>
  <conditionalFormatting sqref="F79:F81 H79:H81">
    <cfRule type="expression" dxfId="2131" priority="7">
      <formula>F79&gt;0</formula>
    </cfRule>
    <cfRule type="expression" dxfId="2130" priority="8">
      <formula>F79&lt;0</formula>
    </cfRule>
  </conditionalFormatting>
  <conditionalFormatting sqref="F77:F78 H77:H78">
    <cfRule type="expression" dxfId="2129" priority="5">
      <formula>F77&gt;0</formula>
    </cfRule>
    <cfRule type="expression" dxfId="2128" priority="6">
      <formula>F77&lt;0</formula>
    </cfRule>
  </conditionalFormatting>
  <conditionalFormatting sqref="F83:F84 H83:H84">
    <cfRule type="expression" dxfId="2127" priority="3">
      <formula>F83&gt;0</formula>
    </cfRule>
    <cfRule type="expression" dxfId="2126" priority="4">
      <formula>F83&lt;0</formula>
    </cfRule>
  </conditionalFormatting>
  <conditionalFormatting sqref="F82 H82">
    <cfRule type="expression" dxfId="2125" priority="1">
      <formula>F82&gt;0</formula>
    </cfRule>
    <cfRule type="expression" dxfId="2124"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7"/>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7"/>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7"/>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5" t="s">
        <v>78</v>
      </c>
      <c r="P22" s="885"/>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8" t="s">
        <v>1236</v>
      </c>
      <c r="B319" s="533">
        <v>43377</v>
      </c>
      <c r="C319" s="291">
        <v>100</v>
      </c>
      <c r="D319" s="296">
        <v>28.88</v>
      </c>
      <c r="E319" s="292">
        <v>0</v>
      </c>
      <c r="F319" s="292">
        <f t="shared" si="40"/>
        <v>2888</v>
      </c>
      <c r="G319" s="533"/>
      <c r="H319" s="291"/>
      <c r="I319" s="292"/>
      <c r="J319" s="292"/>
      <c r="K319" s="292"/>
      <c r="L319" s="291"/>
      <c r="M319" s="291"/>
    </row>
    <row r="320" spans="1:13" x14ac:dyDescent="0.25">
      <c r="A320" s="888"/>
      <c r="B320" s="533">
        <v>43382</v>
      </c>
      <c r="C320" s="291">
        <v>100</v>
      </c>
      <c r="D320" s="292">
        <v>27.72</v>
      </c>
      <c r="E320" s="292">
        <v>0</v>
      </c>
      <c r="F320" s="292">
        <f t="shared" si="40"/>
        <v>2772</v>
      </c>
      <c r="G320" s="533"/>
      <c r="H320" s="291"/>
      <c r="I320" s="292"/>
      <c r="J320" s="292"/>
      <c r="K320" s="292"/>
      <c r="L320" s="291"/>
      <c r="M320" s="291"/>
    </row>
    <row r="321" spans="1:13" x14ac:dyDescent="0.25">
      <c r="A321" s="888"/>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23" priority="129">
      <formula>F99&gt;0</formula>
    </cfRule>
    <cfRule type="expression" dxfId="2122" priority="130">
      <formula>F99&lt;0</formula>
    </cfRule>
  </conditionalFormatting>
  <conditionalFormatting sqref="F156:F169 F172:F216 F219:F220">
    <cfRule type="expression" dxfId="2121" priority="125">
      <formula>F156&gt;0</formula>
    </cfRule>
    <cfRule type="expression" dxfId="2120" priority="126">
      <formula>F156&lt;0</formula>
    </cfRule>
  </conditionalFormatting>
  <conditionalFormatting sqref="F156:F169 F172:F216 F219:F220">
    <cfRule type="expression" dxfId="2119" priority="127">
      <formula>F156&gt;0</formula>
    </cfRule>
    <cfRule type="expression" dxfId="2118" priority="128">
      <formula>F156&lt;0</formula>
    </cfRule>
  </conditionalFormatting>
  <conditionalFormatting sqref="H151:H169 H172:H216 H219:H220">
    <cfRule type="expression" dxfId="2117" priority="123">
      <formula>H151&gt;0</formula>
    </cfRule>
    <cfRule type="expression" dxfId="2116" priority="124">
      <formula>H151&lt;0</formula>
    </cfRule>
  </conditionalFormatting>
  <conditionalFormatting sqref="F147:F150">
    <cfRule type="expression" dxfId="2115" priority="117">
      <formula>F147&gt;0</formula>
    </cfRule>
    <cfRule type="expression" dxfId="2114" priority="118">
      <formula>F147&lt;0</formula>
    </cfRule>
  </conditionalFormatting>
  <conditionalFormatting sqref="H147:H150">
    <cfRule type="expression" dxfId="2113" priority="115">
      <formula>H147&gt;0</formula>
    </cfRule>
    <cfRule type="expression" dxfId="2112" priority="116">
      <formula>H147&lt;0</formula>
    </cfRule>
  </conditionalFormatting>
  <conditionalFormatting sqref="Q8">
    <cfRule type="expression" dxfId="2111" priority="111">
      <formula>Q8&gt;0</formula>
    </cfRule>
    <cfRule type="expression" dxfId="2110" priority="112">
      <formula>Q8&lt;0</formula>
    </cfRule>
  </conditionalFormatting>
  <conditionalFormatting sqref="Q7">
    <cfRule type="expression" dxfId="2109" priority="113">
      <formula>Q7&gt;0</formula>
    </cfRule>
    <cfRule type="expression" dxfId="2108" priority="114">
      <formula>Q7&lt;0</formula>
    </cfRule>
  </conditionalFormatting>
  <conditionalFormatting sqref="F170">
    <cfRule type="expression" dxfId="2107" priority="107">
      <formula>F170&gt;0</formula>
    </cfRule>
    <cfRule type="expression" dxfId="2106" priority="108">
      <formula>F170&lt;0</formula>
    </cfRule>
  </conditionalFormatting>
  <conditionalFormatting sqref="F170">
    <cfRule type="expression" dxfId="2105" priority="109">
      <formula>F170&gt;0</formula>
    </cfRule>
    <cfRule type="expression" dxfId="2104" priority="110">
      <formula>F170&lt;0</formula>
    </cfRule>
  </conditionalFormatting>
  <conditionalFormatting sqref="H170">
    <cfRule type="expression" dxfId="2103" priority="105">
      <formula>H170&gt;0</formula>
    </cfRule>
    <cfRule type="expression" dxfId="2102" priority="106">
      <formula>H170&lt;0</formula>
    </cfRule>
  </conditionalFormatting>
  <conditionalFormatting sqref="F171">
    <cfRule type="expression" dxfId="2101" priority="101">
      <formula>F171&gt;0</formula>
    </cfRule>
    <cfRule type="expression" dxfId="2100" priority="102">
      <formula>F171&lt;0</formula>
    </cfRule>
  </conditionalFormatting>
  <conditionalFormatting sqref="F171">
    <cfRule type="expression" dxfId="2099" priority="103">
      <formula>F171&gt;0</formula>
    </cfRule>
    <cfRule type="expression" dxfId="2098" priority="104">
      <formula>F171&lt;0</formula>
    </cfRule>
  </conditionalFormatting>
  <conditionalFormatting sqref="H171">
    <cfRule type="expression" dxfId="2097" priority="99">
      <formula>H171&gt;0</formula>
    </cfRule>
    <cfRule type="expression" dxfId="2096" priority="100">
      <formula>H171&lt;0</formula>
    </cfRule>
  </conditionalFormatting>
  <conditionalFormatting sqref="F217:F218">
    <cfRule type="expression" dxfId="2095" priority="95">
      <formula>F217&gt;0</formula>
    </cfRule>
    <cfRule type="expression" dxfId="2094" priority="96">
      <formula>F217&lt;0</formula>
    </cfRule>
  </conditionalFormatting>
  <conditionalFormatting sqref="F217:F218">
    <cfRule type="expression" dxfId="2093" priority="97">
      <formula>F217&gt;0</formula>
    </cfRule>
    <cfRule type="expression" dxfId="2092" priority="98">
      <formula>F217&lt;0</formula>
    </cfRule>
  </conditionalFormatting>
  <conditionalFormatting sqref="H217:H218">
    <cfRule type="expression" dxfId="2091" priority="93">
      <formula>H217&gt;0</formula>
    </cfRule>
    <cfRule type="expression" dxfId="2090" priority="94">
      <formula>H217&lt;0</formula>
    </cfRule>
  </conditionalFormatting>
  <conditionalFormatting sqref="F24:F39">
    <cfRule type="expression" dxfId="2089" priority="91">
      <formula>F24&gt;0</formula>
    </cfRule>
    <cfRule type="expression" dxfId="2088" priority="92">
      <formula>F24&lt;0</formula>
    </cfRule>
  </conditionalFormatting>
  <conditionalFormatting sqref="H24:H39">
    <cfRule type="expression" dxfId="2087" priority="89">
      <formula>H24&gt;0</formula>
    </cfRule>
    <cfRule type="expression" dxfId="2086" priority="90">
      <formula>H24&lt;0</formula>
    </cfRule>
  </conditionalFormatting>
  <conditionalFormatting sqref="Q10">
    <cfRule type="expression" dxfId="2085" priority="87">
      <formula>Q10&gt;0</formula>
    </cfRule>
    <cfRule type="expression" dxfId="2084" priority="88">
      <formula>Q10&lt;0</formula>
    </cfRule>
  </conditionalFormatting>
  <conditionalFormatting sqref="J34">
    <cfRule type="expression" dxfId="2083" priority="85">
      <formula>J34&gt;0</formula>
    </cfRule>
    <cfRule type="expression" dxfId="2082" priority="86">
      <formula>J34&lt;0</formula>
    </cfRule>
  </conditionalFormatting>
  <conditionalFormatting sqref="F41:F49">
    <cfRule type="expression" dxfId="2081" priority="79">
      <formula>F41&gt;0</formula>
    </cfRule>
    <cfRule type="expression" dxfId="2080" priority="80">
      <formula>F41&lt;0</formula>
    </cfRule>
  </conditionalFormatting>
  <conditionalFormatting sqref="H41:H49">
    <cfRule type="expression" dxfId="2079" priority="77">
      <formula>H41&gt;0</formula>
    </cfRule>
    <cfRule type="expression" dxfId="2078" priority="78">
      <formula>H41&lt;0</formula>
    </cfRule>
  </conditionalFormatting>
  <conditionalFormatting sqref="R4">
    <cfRule type="expression" dxfId="2077" priority="75">
      <formula>R4&gt;0</formula>
    </cfRule>
    <cfRule type="expression" dxfId="2076" priority="76">
      <formula>R4&lt;0</formula>
    </cfRule>
  </conditionalFormatting>
  <conditionalFormatting sqref="Q9">
    <cfRule type="expression" dxfId="2075" priority="73">
      <formula>Q9&gt;0</formula>
    </cfRule>
    <cfRule type="expression" dxfId="2074" priority="74">
      <formula>Q9&lt;0</formula>
    </cfRule>
  </conditionalFormatting>
  <conditionalFormatting sqref="F50:F73">
    <cfRule type="expression" dxfId="2073" priority="69">
      <formula>F50&gt;0</formula>
    </cfRule>
    <cfRule type="expression" dxfId="2072" priority="70">
      <formula>F50&lt;0</formula>
    </cfRule>
  </conditionalFormatting>
  <conditionalFormatting sqref="H50:H73">
    <cfRule type="expression" dxfId="2071" priority="67">
      <formula>H50&gt;0</formula>
    </cfRule>
    <cfRule type="expression" dxfId="2070"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69" priority="63">
      <formula>F74&gt;0</formula>
    </cfRule>
    <cfRule type="expression" dxfId="2068" priority="64">
      <formula>F74&lt;0</formula>
    </cfRule>
  </conditionalFormatting>
  <conditionalFormatting sqref="H74:H98">
    <cfRule type="expression" dxfId="2067" priority="61">
      <formula>H74&gt;0</formula>
    </cfRule>
    <cfRule type="expression" dxfId="2066" priority="62">
      <formula>H74&lt;0</formula>
    </cfRule>
  </conditionalFormatting>
  <conditionalFormatting sqref="H108:H109 F108:F109">
    <cfRule type="expression" dxfId="2065" priority="43">
      <formula>F108&gt;0</formula>
    </cfRule>
    <cfRule type="expression" dxfId="2064" priority="44">
      <formula>F108&lt;0</formula>
    </cfRule>
  </conditionalFormatting>
  <conditionalFormatting sqref="H103:H107 F103:F107">
    <cfRule type="expression" dxfId="2063" priority="41">
      <formula>F103&gt;0</formula>
    </cfRule>
    <cfRule type="expression" dxfId="2062" priority="42">
      <formula>F103&lt;0</formula>
    </cfRule>
  </conditionalFormatting>
  <conditionalFormatting sqref="F40">
    <cfRule type="expression" dxfId="2061" priority="39">
      <formula>F40&gt;0</formula>
    </cfRule>
    <cfRule type="expression" dxfId="2060" priority="40">
      <formula>F40&lt;0</formula>
    </cfRule>
  </conditionalFormatting>
  <conditionalFormatting sqref="H40">
    <cfRule type="expression" dxfId="2059" priority="37">
      <formula>H40&gt;0</formula>
    </cfRule>
    <cfRule type="expression" dxfId="2058" priority="38">
      <formula>H40&lt;0</formula>
    </cfRule>
  </conditionalFormatting>
  <conditionalFormatting sqref="F131:F133 H131:H133">
    <cfRule type="expression" dxfId="2057" priority="35">
      <formula>F131&gt;0</formula>
    </cfRule>
    <cfRule type="expression" dxfId="2056" priority="36">
      <formula>F131&lt;0</formula>
    </cfRule>
  </conditionalFormatting>
  <conditionalFormatting sqref="F120:F124 H120:H124">
    <cfRule type="expression" dxfId="2055" priority="31">
      <formula>F120&gt;0</formula>
    </cfRule>
    <cfRule type="expression" dxfId="2054" priority="32">
      <formula>F120&lt;0</formula>
    </cfRule>
  </conditionalFormatting>
  <conditionalFormatting sqref="F117:F119 H117:H119">
    <cfRule type="expression" dxfId="2053" priority="27">
      <formula>F117&gt;0</formula>
    </cfRule>
    <cfRule type="expression" dxfId="2052" priority="28">
      <formula>F117&lt;0</formula>
    </cfRule>
  </conditionalFormatting>
  <conditionalFormatting sqref="F114:F116 H114:H116">
    <cfRule type="expression" dxfId="2051" priority="25">
      <formula>F114&gt;0</formula>
    </cfRule>
    <cfRule type="expression" dxfId="2050" priority="26">
      <formula>F114&lt;0</formula>
    </cfRule>
  </conditionalFormatting>
  <conditionalFormatting sqref="F113 H113">
    <cfRule type="expression" dxfId="2049" priority="23">
      <formula>F113&gt;0</formula>
    </cfRule>
    <cfRule type="expression" dxfId="2048" priority="24">
      <formula>F113&lt;0</formula>
    </cfRule>
  </conditionalFormatting>
  <conditionalFormatting sqref="F126:F128 H126:H128 K24:K128">
    <cfRule type="expression" dxfId="2047" priority="21">
      <formula>F24&gt;0</formula>
    </cfRule>
    <cfRule type="expression" dxfId="2046" priority="22">
      <formula>F24&lt;0</formula>
    </cfRule>
  </conditionalFormatting>
  <conditionalFormatting sqref="F125 H125">
    <cfRule type="expression" dxfId="2045" priority="19">
      <formula>F125&gt;0</formula>
    </cfRule>
    <cfRule type="expression" dxfId="2044" priority="20">
      <formula>F125&lt;0</formula>
    </cfRule>
  </conditionalFormatting>
  <conditionalFormatting sqref="F129:F130 H129:H130 K129:K130">
    <cfRule type="expression" dxfId="2043" priority="17">
      <formula>F129&gt;0</formula>
    </cfRule>
    <cfRule type="expression" dxfId="2042" priority="18">
      <formula>F129&lt;0</formula>
    </cfRule>
  </conditionalFormatting>
  <conditionalFormatting sqref="F136:F138 H136:H138 K136:K138">
    <cfRule type="expression" dxfId="2041" priority="13">
      <formula>F136&gt;0</formula>
    </cfRule>
    <cfRule type="expression" dxfId="2040" priority="14">
      <formula>F136&lt;0</formula>
    </cfRule>
  </conditionalFormatting>
  <conditionalFormatting sqref="F134:F135 H134:H135 K134:K135">
    <cfRule type="expression" dxfId="2039" priority="11">
      <formula>F134&gt;0</formula>
    </cfRule>
    <cfRule type="expression" dxfId="2038" priority="12">
      <formula>F134&lt;0</formula>
    </cfRule>
  </conditionalFormatting>
  <conditionalFormatting sqref="F143 H143 K143">
    <cfRule type="expression" dxfId="2037" priority="7">
      <formula>F143&gt;0</formula>
    </cfRule>
    <cfRule type="expression" dxfId="2036" priority="8">
      <formula>F143&lt;0</formula>
    </cfRule>
  </conditionalFormatting>
  <conditionalFormatting sqref="F140:F142 H140:H142">
    <cfRule type="expression" dxfId="2035" priority="5">
      <formula>F140&gt;0</formula>
    </cfRule>
    <cfRule type="expression" dxfId="2034" priority="6">
      <formula>F140&lt;0</formula>
    </cfRule>
  </conditionalFormatting>
  <conditionalFormatting sqref="F139 H139 K139">
    <cfRule type="expression" dxfId="2033" priority="3">
      <formula>F139&gt;0</formula>
    </cfRule>
    <cfRule type="expression" dxfId="2032" priority="4">
      <formula>F139&lt;0</formula>
    </cfRule>
  </conditionalFormatting>
  <conditionalFormatting sqref="K140:K142">
    <cfRule type="expression" dxfId="2031" priority="1">
      <formula>K140&gt;0</formula>
    </cfRule>
    <cfRule type="expression" dxfId="2030"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29" priority="49">
      <formula>F52&gt;0</formula>
    </cfRule>
    <cfRule type="expression" dxfId="2028" priority="50">
      <formula>F52&lt;0</formula>
    </cfRule>
  </conditionalFormatting>
  <conditionalFormatting sqref="Q7">
    <cfRule type="expression" dxfId="2027" priority="47">
      <formula>Q7&gt;0</formula>
    </cfRule>
    <cfRule type="expression" dxfId="2026" priority="48">
      <formula>Q7&lt;0</formula>
    </cfRule>
  </conditionalFormatting>
  <conditionalFormatting sqref="Q8">
    <cfRule type="expression" dxfId="2025" priority="45">
      <formula>Q8&gt;0</formula>
    </cfRule>
    <cfRule type="expression" dxfId="2024" priority="46">
      <formula>Q8&lt;0</formula>
    </cfRule>
  </conditionalFormatting>
  <conditionalFormatting sqref="F34:F41 F43:F51">
    <cfRule type="expression" dxfId="2023" priority="43">
      <formula>F34&gt;0</formula>
    </cfRule>
    <cfRule type="expression" dxfId="2022" priority="44">
      <formula>F34&lt;0</formula>
    </cfRule>
  </conditionalFormatting>
  <conditionalFormatting sqref="H34:H51">
    <cfRule type="expression" dxfId="2021" priority="41">
      <formula>H34&gt;0</formula>
    </cfRule>
    <cfRule type="expression" dxfId="2020" priority="42">
      <formula>H34&lt;0</formula>
    </cfRule>
  </conditionalFormatting>
  <conditionalFormatting sqref="Q10">
    <cfRule type="expression" dxfId="2019" priority="39">
      <formula>Q10&gt;0</formula>
    </cfRule>
    <cfRule type="expression" dxfId="2018" priority="40">
      <formula>Q10&lt;0</formula>
    </cfRule>
  </conditionalFormatting>
  <conditionalFormatting sqref="J25">
    <cfRule type="expression" dxfId="2017" priority="37">
      <formula>J25&gt;0</formula>
    </cfRule>
    <cfRule type="expression" dxfId="2016" priority="38">
      <formula>J25&lt;0</formula>
    </cfRule>
  </conditionalFormatting>
  <conditionalFormatting sqref="K25:K29 K31:K38">
    <cfRule type="expression" dxfId="2015" priority="35">
      <formula>K25&gt;0</formula>
    </cfRule>
    <cfRule type="expression" dxfId="2014" priority="36">
      <formula>K25&lt;0</formula>
    </cfRule>
  </conditionalFormatting>
  <conditionalFormatting sqref="L25:L38">
    <cfRule type="expression" dxfId="2013" priority="33">
      <formula>L25&gt;0</formula>
    </cfRule>
    <cfRule type="expression" dxfId="2012" priority="34">
      <formula>L25&lt;0</formula>
    </cfRule>
  </conditionalFormatting>
  <conditionalFormatting sqref="F89:F110">
    <cfRule type="expression" dxfId="2011" priority="31">
      <formula>F89&gt;0</formula>
    </cfRule>
    <cfRule type="expression" dxfId="2010" priority="32">
      <formula>F89&lt;0</formula>
    </cfRule>
  </conditionalFormatting>
  <conditionalFormatting sqref="H89:H110">
    <cfRule type="expression" dxfId="2009" priority="29">
      <formula>H89&gt;0</formula>
    </cfRule>
    <cfRule type="expression" dxfId="2008" priority="30">
      <formula>H89&lt;0</formula>
    </cfRule>
  </conditionalFormatting>
  <conditionalFormatting sqref="J89:J102">
    <cfRule type="expression" dxfId="2007" priority="27">
      <formula>J89&gt;0</formula>
    </cfRule>
    <cfRule type="expression" dxfId="2006" priority="28">
      <formula>J89&lt;0</formula>
    </cfRule>
  </conditionalFormatting>
  <conditionalFormatting sqref="K89:K102">
    <cfRule type="expression" dxfId="2005" priority="25">
      <formula>K89&gt;0</formula>
    </cfRule>
    <cfRule type="expression" dxfId="2004" priority="26">
      <formula>K89&lt;0</formula>
    </cfRule>
  </conditionalFormatting>
  <conditionalFormatting sqref="L89:L102">
    <cfRule type="expression" dxfId="2003" priority="23">
      <formula>L89&gt;0</formula>
    </cfRule>
    <cfRule type="expression" dxfId="2002" priority="24">
      <formula>L89&lt;0</formula>
    </cfRule>
  </conditionalFormatting>
  <conditionalFormatting sqref="F25:F27">
    <cfRule type="expression" dxfId="2001" priority="21">
      <formula>F25&gt;0</formula>
    </cfRule>
    <cfRule type="expression" dxfId="2000" priority="22">
      <formula>F25&lt;0</formula>
    </cfRule>
  </conditionalFormatting>
  <conditionalFormatting sqref="H25:H27">
    <cfRule type="expression" dxfId="1999" priority="19">
      <formula>H25&gt;0</formula>
    </cfRule>
    <cfRule type="expression" dxfId="1998" priority="20">
      <formula>H25&lt;0</formula>
    </cfRule>
  </conditionalFormatting>
  <conditionalFormatting sqref="F28:F33">
    <cfRule type="expression" dxfId="1997" priority="17">
      <formula>F28&gt;0</formula>
    </cfRule>
    <cfRule type="expression" dxfId="1996" priority="18">
      <formula>F28&lt;0</formula>
    </cfRule>
  </conditionalFormatting>
  <conditionalFormatting sqref="H28:H33">
    <cfRule type="expression" dxfId="1995" priority="15">
      <formula>H28&gt;0</formula>
    </cfRule>
    <cfRule type="expression" dxfId="1994" priority="16">
      <formula>H28&lt;0</formula>
    </cfRule>
  </conditionalFormatting>
  <conditionalFormatting sqref="F42">
    <cfRule type="expression" dxfId="1993" priority="13">
      <formula>F42&gt;0</formula>
    </cfRule>
    <cfRule type="expression" dxfId="1992" priority="14">
      <formula>F42&lt;0</formula>
    </cfRule>
  </conditionalFormatting>
  <conditionalFormatting sqref="J48">
    <cfRule type="expression" dxfId="1991" priority="11">
      <formula>J48&gt;0</formula>
    </cfRule>
    <cfRule type="expression" dxfId="1990" priority="12">
      <formula>J48&lt;0</formula>
    </cfRule>
  </conditionalFormatting>
  <conditionalFormatting sqref="J34:J41 J43:J47">
    <cfRule type="expression" dxfId="1989" priority="9">
      <formula>J34&gt;0</formula>
    </cfRule>
    <cfRule type="expression" dxfId="1988" priority="10">
      <formula>J34&lt;0</formula>
    </cfRule>
  </conditionalFormatting>
  <conditionalFormatting sqref="J26:J27">
    <cfRule type="expression" dxfId="1987" priority="7">
      <formula>J26&gt;0</formula>
    </cfRule>
    <cfRule type="expression" dxfId="1986" priority="8">
      <formula>J26&lt;0</formula>
    </cfRule>
  </conditionalFormatting>
  <conditionalFormatting sqref="J28:J33">
    <cfRule type="expression" dxfId="1985" priority="5">
      <formula>J28&gt;0</formula>
    </cfRule>
    <cfRule type="expression" dxfId="1984" priority="6">
      <formula>J28&lt;0</formula>
    </cfRule>
  </conditionalFormatting>
  <conditionalFormatting sqref="J42">
    <cfRule type="expression" dxfId="1983" priority="3">
      <formula>J42&gt;0</formula>
    </cfRule>
    <cfRule type="expression" dxfId="1982" priority="4">
      <formula>J42&lt;0</formula>
    </cfRule>
  </conditionalFormatting>
  <conditionalFormatting sqref="J49">
    <cfRule type="expression" dxfId="1981" priority="1">
      <formula>J49&gt;0</formula>
    </cfRule>
    <cfRule type="expression" dxfId="1980"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79" priority="39">
      <formula>F47&gt;0</formula>
    </cfRule>
    <cfRule type="expression" dxfId="1978" priority="40">
      <formula>F47&lt;0</formula>
    </cfRule>
  </conditionalFormatting>
  <conditionalFormatting sqref="Q7">
    <cfRule type="expression" dxfId="1977" priority="37">
      <formula>Q7&gt;0</formula>
    </cfRule>
    <cfRule type="expression" dxfId="1976" priority="38">
      <formula>Q7&lt;0</formula>
    </cfRule>
  </conditionalFormatting>
  <conditionalFormatting sqref="Q8">
    <cfRule type="expression" dxfId="1975" priority="35">
      <formula>Q8&gt;0</formula>
    </cfRule>
    <cfRule type="expression" dxfId="1974" priority="36">
      <formula>Q8&lt;0</formula>
    </cfRule>
  </conditionalFormatting>
  <conditionalFormatting sqref="F30:F33 F38:F46">
    <cfRule type="expression" dxfId="1973" priority="33">
      <formula>F30&gt;0</formula>
    </cfRule>
    <cfRule type="expression" dxfId="1972" priority="34">
      <formula>F30&lt;0</formula>
    </cfRule>
  </conditionalFormatting>
  <conditionalFormatting sqref="H30:H33 H37:H46">
    <cfRule type="expression" dxfId="1971" priority="31">
      <formula>H30&gt;0</formula>
    </cfRule>
    <cfRule type="expression" dxfId="1970" priority="32">
      <formula>H30&lt;0</formula>
    </cfRule>
  </conditionalFormatting>
  <conditionalFormatting sqref="Q10">
    <cfRule type="expression" dxfId="1969" priority="29">
      <formula>Q10&gt;0</formula>
    </cfRule>
    <cfRule type="expression" dxfId="1968" priority="30">
      <formula>Q10&lt;0</formula>
    </cfRule>
  </conditionalFormatting>
  <conditionalFormatting sqref="K25:K38">
    <cfRule type="expression" dxfId="1967" priority="25">
      <formula>K25&gt;0</formula>
    </cfRule>
    <cfRule type="expression" dxfId="1966" priority="26">
      <formula>K25&lt;0</formula>
    </cfRule>
  </conditionalFormatting>
  <conditionalFormatting sqref="L25:L38">
    <cfRule type="expression" dxfId="1965" priority="23">
      <formula>L25&gt;0</formula>
    </cfRule>
    <cfRule type="expression" dxfId="1964" priority="24">
      <formula>L25&lt;0</formula>
    </cfRule>
  </conditionalFormatting>
  <conditionalFormatting sqref="F89:F110">
    <cfRule type="expression" dxfId="1963" priority="21">
      <formula>F89&gt;0</formula>
    </cfRule>
    <cfRule type="expression" dxfId="1962" priority="22">
      <formula>F89&lt;0</formula>
    </cfRule>
  </conditionalFormatting>
  <conditionalFormatting sqref="H89:H110">
    <cfRule type="expression" dxfId="1961" priority="19">
      <formula>H89&gt;0</formula>
    </cfRule>
    <cfRule type="expression" dxfId="1960" priority="20">
      <formula>H89&lt;0</formula>
    </cfRule>
  </conditionalFormatting>
  <conditionalFormatting sqref="J89:J102">
    <cfRule type="expression" dxfId="1959" priority="17">
      <formula>J89&gt;0</formula>
    </cfRule>
    <cfRule type="expression" dxfId="1958" priority="18">
      <formula>J89&lt;0</formula>
    </cfRule>
  </conditionalFormatting>
  <conditionalFormatting sqref="K89:K102">
    <cfRule type="expression" dxfId="1957" priority="15">
      <formula>K89&gt;0</formula>
    </cfRule>
    <cfRule type="expression" dxfId="1956" priority="16">
      <formula>K89&lt;0</formula>
    </cfRule>
  </conditionalFormatting>
  <conditionalFormatting sqref="L89:L102">
    <cfRule type="expression" dxfId="1955" priority="13">
      <formula>L89&gt;0</formula>
    </cfRule>
    <cfRule type="expression" dxfId="1954" priority="14">
      <formula>L89&lt;0</formula>
    </cfRule>
  </conditionalFormatting>
  <conditionalFormatting sqref="F25:F29">
    <cfRule type="expression" dxfId="1953" priority="11">
      <formula>F25&gt;0</formula>
    </cfRule>
    <cfRule type="expression" dxfId="1952" priority="12">
      <formula>F25&lt;0</formula>
    </cfRule>
  </conditionalFormatting>
  <conditionalFormatting sqref="H25:H29">
    <cfRule type="expression" dxfId="1951" priority="9">
      <formula>H25&gt;0</formula>
    </cfRule>
    <cfRule type="expression" dxfId="1950" priority="10">
      <formula>H25&lt;0</formula>
    </cfRule>
  </conditionalFormatting>
  <conditionalFormatting sqref="F34:F37">
    <cfRule type="expression" dxfId="1949" priority="7">
      <formula>F34&gt;0</formula>
    </cfRule>
    <cfRule type="expression" dxfId="1948" priority="8">
      <formula>F34&lt;0</formula>
    </cfRule>
  </conditionalFormatting>
  <conditionalFormatting sqref="H34:H36">
    <cfRule type="expression" dxfId="1947" priority="5">
      <formula>H34&gt;0</formula>
    </cfRule>
    <cfRule type="expression" dxfId="1946" priority="6">
      <formula>H34&lt;0</formula>
    </cfRule>
  </conditionalFormatting>
  <conditionalFormatting sqref="J39">
    <cfRule type="expression" dxfId="1945" priority="3">
      <formula>J39&gt;0</formula>
    </cfRule>
    <cfRule type="expression" dxfId="1944" priority="4">
      <formula>J39&lt;0</formula>
    </cfRule>
  </conditionalFormatting>
  <conditionalFormatting sqref="J25:J38">
    <cfRule type="expression" dxfId="1943" priority="1">
      <formula>J25&gt;0</formula>
    </cfRule>
    <cfRule type="expression" dxfId="1942"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5" t="s">
        <v>78</v>
      </c>
      <c r="P44" s="885"/>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41" priority="57">
      <formula>F27&gt;0</formula>
    </cfRule>
    <cfRule type="expression" dxfId="1940" priority="58">
      <formula>F27&lt;0</formula>
    </cfRule>
  </conditionalFormatting>
  <conditionalFormatting sqref="H28:H33">
    <cfRule type="expression" dxfId="1939" priority="53">
      <formula>H28&gt;0</formula>
    </cfRule>
    <cfRule type="expression" dxfId="1938" priority="54">
      <formula>H28&lt;0</formula>
    </cfRule>
  </conditionalFormatting>
  <conditionalFormatting sqref="F24:F26">
    <cfRule type="expression" dxfId="1937" priority="39">
      <formula>F24&gt;0</formula>
    </cfRule>
    <cfRule type="expression" dxfId="1936" priority="40">
      <formula>F24&lt;0</formula>
    </cfRule>
  </conditionalFormatting>
  <conditionalFormatting sqref="Q8">
    <cfRule type="expression" dxfId="1935" priority="33">
      <formula>Q8&gt;0</formula>
    </cfRule>
    <cfRule type="expression" dxfId="1934" priority="34">
      <formula>Q8&lt;0</formula>
    </cfRule>
  </conditionalFormatting>
  <conditionalFormatting sqref="Q7">
    <cfRule type="expression" dxfId="1933" priority="35">
      <formula>Q7&gt;0</formula>
    </cfRule>
    <cfRule type="expression" dxfId="1932" priority="36">
      <formula>Q7&lt;0</formula>
    </cfRule>
  </conditionalFormatting>
  <conditionalFormatting sqref="F34">
    <cfRule type="expression" dxfId="1931" priority="31">
      <formula>F34&gt;0</formula>
    </cfRule>
    <cfRule type="expression" dxfId="1930" priority="32">
      <formula>F34&lt;0</formula>
    </cfRule>
  </conditionalFormatting>
  <conditionalFormatting sqref="H34">
    <cfRule type="expression" dxfId="1929" priority="29">
      <formula>H34&gt;0</formula>
    </cfRule>
    <cfRule type="expression" dxfId="1928" priority="30">
      <formula>H34&lt;0</formula>
    </cfRule>
  </conditionalFormatting>
  <conditionalFormatting sqref="M36">
    <cfRule type="expression" dxfId="1927" priority="19">
      <formula>M36&gt;0</formula>
    </cfRule>
    <cfRule type="expression" dxfId="1926" priority="20">
      <formula>M36&lt;0</formula>
    </cfRule>
  </conditionalFormatting>
  <conditionalFormatting sqref="Q10">
    <cfRule type="expression" dxfId="1925" priority="15">
      <formula>Q10&gt;0</formula>
    </cfRule>
    <cfRule type="expression" dxfId="1924" priority="16">
      <formula>Q10&lt;0</formula>
    </cfRule>
  </conditionalFormatting>
  <conditionalFormatting sqref="F23">
    <cfRule type="expression" dxfId="1923" priority="13">
      <formula>F23&gt;0</formula>
    </cfRule>
    <cfRule type="expression" dxfId="1922" priority="14">
      <formula>F23&lt;0</formula>
    </cfRule>
  </conditionalFormatting>
  <conditionalFormatting sqref="I25:J25">
    <cfRule type="expression" dxfId="1921" priority="9">
      <formula>I25&gt;0</formula>
    </cfRule>
    <cfRule type="expression" dxfId="1920" priority="10">
      <formula>I25&lt;0</formula>
    </cfRule>
  </conditionalFormatting>
  <conditionalFormatting sqref="I26:J27">
    <cfRule type="expression" dxfId="1919" priority="7">
      <formula>I26&gt;0</formula>
    </cfRule>
    <cfRule type="expression" dxfId="1918" priority="8">
      <formula>I26&lt;0</formula>
    </cfRule>
  </conditionalFormatting>
  <conditionalFormatting sqref="K25:K27">
    <cfRule type="expression" dxfId="1917" priority="5">
      <formula>K25&gt;0</formula>
    </cfRule>
    <cfRule type="expression" dxfId="1916" priority="6">
      <formula>K25&lt;0</formula>
    </cfRule>
  </conditionalFormatting>
  <conditionalFormatting sqref="I23:J23">
    <cfRule type="expression" dxfId="1915" priority="3">
      <formula>I23&gt;0</formula>
    </cfRule>
    <cfRule type="expression" dxfId="191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13" priority="39">
      <formula>F47&gt;0</formula>
    </cfRule>
    <cfRule type="expression" dxfId="1912" priority="40">
      <formula>F47&lt;0</formula>
    </cfRule>
  </conditionalFormatting>
  <conditionalFormatting sqref="Q7">
    <cfRule type="expression" dxfId="1911" priority="37">
      <formula>Q7&gt;0</formula>
    </cfRule>
    <cfRule type="expression" dxfId="1910" priority="38">
      <formula>Q7&lt;0</formula>
    </cfRule>
  </conditionalFormatting>
  <conditionalFormatting sqref="Q8">
    <cfRule type="expression" dxfId="1909" priority="35">
      <formula>Q8&gt;0</formula>
    </cfRule>
    <cfRule type="expression" dxfId="1908" priority="36">
      <formula>Q8&lt;0</formula>
    </cfRule>
  </conditionalFormatting>
  <conditionalFormatting sqref="F30:F46">
    <cfRule type="expression" dxfId="1907" priority="33">
      <formula>F30&gt;0</formula>
    </cfRule>
    <cfRule type="expression" dxfId="1906" priority="34">
      <formula>F30&lt;0</formula>
    </cfRule>
  </conditionalFormatting>
  <conditionalFormatting sqref="H30:H46">
    <cfRule type="expression" dxfId="1905" priority="31">
      <formula>H30&gt;0</formula>
    </cfRule>
    <cfRule type="expression" dxfId="1904" priority="32">
      <formula>H30&lt;0</formula>
    </cfRule>
  </conditionalFormatting>
  <conditionalFormatting sqref="Q10">
    <cfRule type="expression" dxfId="1903" priority="29">
      <formula>Q10&gt;0</formula>
    </cfRule>
    <cfRule type="expression" dxfId="1902" priority="30">
      <formula>Q10&lt;0</formula>
    </cfRule>
  </conditionalFormatting>
  <conditionalFormatting sqref="J25:J38">
    <cfRule type="expression" dxfId="1901" priority="27">
      <formula>J25&gt;0</formula>
    </cfRule>
    <cfRule type="expression" dxfId="1900" priority="28">
      <formula>J25&lt;0</formula>
    </cfRule>
  </conditionalFormatting>
  <conditionalFormatting sqref="K25:K38">
    <cfRule type="expression" dxfId="1899" priority="25">
      <formula>K25&gt;0</formula>
    </cfRule>
    <cfRule type="expression" dxfId="1898" priority="26">
      <formula>K25&lt;0</formula>
    </cfRule>
  </conditionalFormatting>
  <conditionalFormatting sqref="L25 L38">
    <cfRule type="expression" dxfId="1897" priority="23">
      <formula>L25&gt;0</formula>
    </cfRule>
    <cfRule type="expression" dxfId="1896" priority="24">
      <formula>L25&lt;0</formula>
    </cfRule>
  </conditionalFormatting>
  <conditionalFormatting sqref="F89:F110">
    <cfRule type="expression" dxfId="1895" priority="21">
      <formula>F89&gt;0</formula>
    </cfRule>
    <cfRule type="expression" dxfId="1894" priority="22">
      <formula>F89&lt;0</formula>
    </cfRule>
  </conditionalFormatting>
  <conditionalFormatting sqref="H89:H110">
    <cfRule type="expression" dxfId="1893" priority="19">
      <formula>H89&gt;0</formula>
    </cfRule>
    <cfRule type="expression" dxfId="1892" priority="20">
      <formula>H89&lt;0</formula>
    </cfRule>
  </conditionalFormatting>
  <conditionalFormatting sqref="J89:J102">
    <cfRule type="expression" dxfId="1891" priority="17">
      <formula>J89&gt;0</formula>
    </cfRule>
    <cfRule type="expression" dxfId="1890" priority="18">
      <formula>J89&lt;0</formula>
    </cfRule>
  </conditionalFormatting>
  <conditionalFormatting sqref="K89:K102">
    <cfRule type="expression" dxfId="1889" priority="15">
      <formula>K89&gt;0</formula>
    </cfRule>
    <cfRule type="expression" dxfId="1888" priority="16">
      <formula>K89&lt;0</formula>
    </cfRule>
  </conditionalFormatting>
  <conditionalFormatting sqref="L89:L102">
    <cfRule type="expression" dxfId="1887" priority="13">
      <formula>L89&gt;0</formula>
    </cfRule>
    <cfRule type="expression" dxfId="1886" priority="14">
      <formula>L89&lt;0</formula>
    </cfRule>
  </conditionalFormatting>
  <conditionalFormatting sqref="F29 F25:F26">
    <cfRule type="expression" dxfId="1885" priority="11">
      <formula>F25&gt;0</formula>
    </cfRule>
    <cfRule type="expression" dxfId="1884" priority="12">
      <formula>F25&lt;0</formula>
    </cfRule>
  </conditionalFormatting>
  <conditionalFormatting sqref="H29 H25:H26">
    <cfRule type="expression" dxfId="1883" priority="9">
      <formula>H25&gt;0</formula>
    </cfRule>
    <cfRule type="expression" dxfId="1882" priority="10">
      <formula>H25&lt;0</formula>
    </cfRule>
  </conditionalFormatting>
  <conditionalFormatting sqref="F28">
    <cfRule type="expression" dxfId="1881" priority="7">
      <formula>F28&gt;0</formula>
    </cfRule>
    <cfRule type="expression" dxfId="1880" priority="8">
      <formula>F28&lt;0</formula>
    </cfRule>
  </conditionalFormatting>
  <conditionalFormatting sqref="F27">
    <cfRule type="expression" dxfId="1879" priority="3">
      <formula>F27&gt;0</formula>
    </cfRule>
    <cfRule type="expression" dxfId="1878" priority="4">
      <formula>F27&lt;0</formula>
    </cfRule>
  </conditionalFormatting>
  <conditionalFormatting sqref="H27:H28">
    <cfRule type="expression" dxfId="1877" priority="1">
      <formula>H27&gt;0</formula>
    </cfRule>
    <cfRule type="expression" dxfId="1876"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49.57</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4957</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221.77000000000407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221.77000000000407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4.6834050299563966E-2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5.6485777688117807E-2</v>
      </c>
      <c r="R11">
        <v>0.7</v>
      </c>
      <c r="T11" s="1">
        <v>43285</v>
      </c>
      <c r="U11" t="s">
        <v>1084</v>
      </c>
    </row>
    <row r="12" spans="1:21" x14ac:dyDescent="0.25">
      <c r="H12" s="67"/>
      <c r="O12" s="11" t="s">
        <v>875</v>
      </c>
      <c r="Q12" s="1" t="s">
        <v>1354</v>
      </c>
    </row>
    <row r="13" spans="1:21" x14ac:dyDescent="0.25">
      <c r="H13" s="67"/>
      <c r="O13" s="11" t="s">
        <v>901</v>
      </c>
      <c r="Q13" s="2">
        <f>Q4/(3.94+4.03)*2</f>
        <v>12.439146800501881</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5" t="s">
        <v>78</v>
      </c>
      <c r="P16" s="885"/>
    </row>
    <row r="17" spans="1:21" ht="15.75" thickTop="1" x14ac:dyDescent="0.25">
      <c r="O17" s="78">
        <v>1.1000000000000001</v>
      </c>
      <c r="P17" s="78">
        <f>O17*$Q$4</f>
        <v>54.527000000000008</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54.031300000000002</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53.535600000000002</v>
      </c>
    </row>
    <row r="20" spans="1:21" x14ac:dyDescent="0.25">
      <c r="O20" s="78">
        <v>1.07</v>
      </c>
      <c r="P20" s="78">
        <f t="shared" si="2"/>
        <v>53.039900000000003</v>
      </c>
      <c r="T20" s="1">
        <v>43416</v>
      </c>
      <c r="U20" t="s">
        <v>1250</v>
      </c>
    </row>
    <row r="21" spans="1:21" x14ac:dyDescent="0.25">
      <c r="O21" s="78">
        <v>1.06</v>
      </c>
      <c r="P21" s="78">
        <f t="shared" si="2"/>
        <v>52.544200000000004</v>
      </c>
    </row>
    <row r="22" spans="1:21" x14ac:dyDescent="0.25">
      <c r="O22" s="78">
        <v>1.05</v>
      </c>
      <c r="P22" s="78">
        <f t="shared" si="2"/>
        <v>52.048500000000004</v>
      </c>
    </row>
    <row r="23" spans="1:21" x14ac:dyDescent="0.25">
      <c r="O23" s="78">
        <v>1.04</v>
      </c>
      <c r="P23" s="78">
        <f t="shared" si="2"/>
        <v>51.552800000000005</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51.057099999999998</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50.561399999999999</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50.0657</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49.57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49.074300000000001</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48.578600000000002</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48.082900000000002</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47.587199999999996</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47.091499999999996</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46.595799999999997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46.100100000000005</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45.604400000000005</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45.108699999999999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44.613</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70" si="16">C65*(E65-D65)</f>
        <v>532.99999999999977</v>
      </c>
      <c r="G65" s="39">
        <f t="shared" ref="G65:G70" si="17">D65*C65</f>
        <v>9267</v>
      </c>
      <c r="H65" s="175">
        <f t="shared" ref="H65:H70" si="18">(E65-D65)/D65</f>
        <v>5.7515916693644094E-2</v>
      </c>
      <c r="I65" s="39"/>
      <c r="J65" s="39">
        <f t="shared" ref="J65:J70"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3"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3"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3"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75" priority="53">
      <formula>F7&gt;0</formula>
    </cfRule>
    <cfRule type="expression" dxfId="1874" priority="54">
      <formula>F7&lt;0</formula>
    </cfRule>
  </conditionalFormatting>
  <conditionalFormatting sqref="Q8">
    <cfRule type="expression" dxfId="1873" priority="51">
      <formula>Q8&gt;0</formula>
    </cfRule>
    <cfRule type="expression" dxfId="1872" priority="52">
      <formula>Q8&lt;0</formula>
    </cfRule>
  </conditionalFormatting>
  <conditionalFormatting sqref="Q10">
    <cfRule type="expression" dxfId="1871" priority="45">
      <formula>Q10&gt;0</formula>
    </cfRule>
    <cfRule type="expression" dxfId="1870" priority="46">
      <formula>Q10&lt;0</formula>
    </cfRule>
  </conditionalFormatting>
  <conditionalFormatting sqref="K25:K39">
    <cfRule type="expression" dxfId="1869" priority="41">
      <formula>K25&gt;0</formula>
    </cfRule>
    <cfRule type="expression" dxfId="1868" priority="42">
      <formula>K25&lt;0</formula>
    </cfRule>
  </conditionalFormatting>
  <conditionalFormatting sqref="L25">
    <cfRule type="expression" dxfId="1867" priority="39">
      <formula>L25&gt;0</formula>
    </cfRule>
    <cfRule type="expression" dxfId="1866" priority="40">
      <formula>L25&lt;0</formula>
    </cfRule>
  </conditionalFormatting>
  <conditionalFormatting sqref="F99:F120">
    <cfRule type="expression" dxfId="1865" priority="37">
      <formula>F99&gt;0</formula>
    </cfRule>
    <cfRule type="expression" dxfId="1864" priority="38">
      <formula>F99&lt;0</formula>
    </cfRule>
  </conditionalFormatting>
  <conditionalFormatting sqref="H99:H120">
    <cfRule type="expression" dxfId="1863" priority="35">
      <formula>H99&gt;0</formula>
    </cfRule>
    <cfRule type="expression" dxfId="1862" priority="36">
      <formula>H99&lt;0</formula>
    </cfRule>
  </conditionalFormatting>
  <conditionalFormatting sqref="J99:J112">
    <cfRule type="expression" dxfId="1861" priority="33">
      <formula>J99&gt;0</formula>
    </cfRule>
    <cfRule type="expression" dxfId="1860" priority="34">
      <formula>J99&lt;0</formula>
    </cfRule>
  </conditionalFormatting>
  <conditionalFormatting sqref="K99:K112">
    <cfRule type="expression" dxfId="1859" priority="31">
      <formula>K99&gt;0</formula>
    </cfRule>
    <cfRule type="expression" dxfId="1858" priority="32">
      <formula>K99&lt;0</formula>
    </cfRule>
  </conditionalFormatting>
  <conditionalFormatting sqref="L99:L112">
    <cfRule type="expression" dxfId="1857" priority="29">
      <formula>L99&gt;0</formula>
    </cfRule>
    <cfRule type="expression" dxfId="1856" priority="30">
      <formula>L99&lt;0</formula>
    </cfRule>
  </conditionalFormatting>
  <conditionalFormatting sqref="F25 F29">
    <cfRule type="expression" dxfId="1855" priority="27">
      <formula>F25&gt;0</formula>
    </cfRule>
    <cfRule type="expression" dxfId="1854" priority="28">
      <formula>F25&lt;0</formula>
    </cfRule>
  </conditionalFormatting>
  <conditionalFormatting sqref="H25 H29">
    <cfRule type="expression" dxfId="1853" priority="25">
      <formula>H25&gt;0</formula>
    </cfRule>
    <cfRule type="expression" dxfId="1852" priority="26">
      <formula>H25&lt;0</formula>
    </cfRule>
  </conditionalFormatting>
  <conditionalFormatting sqref="F26:F28">
    <cfRule type="expression" dxfId="1851" priority="23">
      <formula>F26&gt;0</formula>
    </cfRule>
    <cfRule type="expression" dxfId="1850" priority="24">
      <formula>F26&lt;0</formula>
    </cfRule>
  </conditionalFormatting>
  <conditionalFormatting sqref="H26:H28">
    <cfRule type="expression" dxfId="1849" priority="21">
      <formula>H26&gt;0</formula>
    </cfRule>
    <cfRule type="expression" dxfId="1848" priority="22">
      <formula>H26&lt;0</formula>
    </cfRule>
  </conditionalFormatting>
  <conditionalFormatting sqref="J25:J49">
    <cfRule type="expression" dxfId="1847" priority="17">
      <formula>J25&gt;0</formula>
    </cfRule>
    <cfRule type="expression" dxfId="1846" priority="18">
      <formula>J25&lt;0</formula>
    </cfRule>
  </conditionalFormatting>
  <conditionalFormatting sqref="J50:J61">
    <cfRule type="expression" dxfId="1845" priority="15">
      <formula>J50&gt;0</formula>
    </cfRule>
    <cfRule type="expression" dxfId="1844" priority="16">
      <formula>J50&lt;0</formula>
    </cfRule>
  </conditionalFormatting>
  <conditionalFormatting sqref="H62:H63 F62:F63">
    <cfRule type="expression" dxfId="1843" priority="7">
      <formula>F62&gt;0</formula>
    </cfRule>
    <cfRule type="expression" dxfId="1842" priority="8">
      <formula>F62&lt;0</formula>
    </cfRule>
  </conditionalFormatting>
  <conditionalFormatting sqref="J62:J70">
    <cfRule type="expression" dxfId="1841" priority="5">
      <formula>J62&gt;0</formula>
    </cfRule>
    <cfRule type="expression" dxfId="1840" priority="6">
      <formula>J62&lt;0</formula>
    </cfRule>
  </conditionalFormatting>
  <conditionalFormatting sqref="F66:F69 H66:H69">
    <cfRule type="expression" dxfId="1839" priority="1">
      <formula>F66&gt;0</formula>
    </cfRule>
    <cfRule type="expression" dxfId="1838"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5" t="s">
        <v>78</v>
      </c>
      <c r="P44" s="885"/>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37" priority="17">
      <formula>F38&gt;0</formula>
    </cfRule>
    <cfRule type="expression" dxfId="1836" priority="18">
      <formula>F38&lt;0</formula>
    </cfRule>
  </conditionalFormatting>
  <conditionalFormatting sqref="H38:H72">
    <cfRule type="expression" dxfId="1835" priority="9">
      <formula>H38&gt;0</formula>
    </cfRule>
    <cfRule type="expression" dxfId="1834" priority="10">
      <formula>H38&lt;0</formula>
    </cfRule>
  </conditionalFormatting>
  <conditionalFormatting sqref="F21:F37">
    <cfRule type="expression" dxfId="1833" priority="7">
      <formula>F21&gt;0</formula>
    </cfRule>
    <cfRule type="expression" dxfId="1832" priority="8">
      <formula>F21&lt;0</formula>
    </cfRule>
  </conditionalFormatting>
  <conditionalFormatting sqref="H21:H37">
    <cfRule type="expression" dxfId="1831" priority="5">
      <formula>H21&gt;0</formula>
    </cfRule>
    <cfRule type="expression" dxfId="1830" priority="6">
      <formula>H21&lt;0</formula>
    </cfRule>
  </conditionalFormatting>
  <conditionalFormatting sqref="Q8">
    <cfRule type="expression" dxfId="1829" priority="1">
      <formula>Q8&gt;0</formula>
    </cfRule>
    <cfRule type="expression" dxfId="1828" priority="2">
      <formula>Q8&lt;0</formula>
    </cfRule>
  </conditionalFormatting>
  <conditionalFormatting sqref="Q7">
    <cfRule type="expression" dxfId="1827" priority="3">
      <formula>Q7&gt;0</formula>
    </cfRule>
    <cfRule type="expression" dxfId="182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5" t="s">
        <v>78</v>
      </c>
      <c r="P40" s="885"/>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25" priority="15">
      <formula>F39&gt;0</formula>
    </cfRule>
    <cfRule type="expression" dxfId="1824" priority="16">
      <formula>F39&lt;0</formula>
    </cfRule>
  </conditionalFormatting>
  <conditionalFormatting sqref="Q7">
    <cfRule type="expression" dxfId="1823" priority="13">
      <formula>Q7&gt;0</formula>
    </cfRule>
    <cfRule type="expression" dxfId="1822" priority="14">
      <formula>Q7&lt;0</formula>
    </cfRule>
  </conditionalFormatting>
  <conditionalFormatting sqref="Q8">
    <cfRule type="expression" dxfId="1821" priority="11">
      <formula>Q8&gt;0</formula>
    </cfRule>
    <cfRule type="expression" dxfId="1820" priority="12">
      <formula>Q8&lt;0</formula>
    </cfRule>
  </conditionalFormatting>
  <conditionalFormatting sqref="F25:F38">
    <cfRule type="expression" dxfId="1819" priority="9">
      <formula>F25&gt;0</formula>
    </cfRule>
    <cfRule type="expression" dxfId="1818" priority="10">
      <formula>F25&lt;0</formula>
    </cfRule>
  </conditionalFormatting>
  <conditionalFormatting sqref="H25:H38">
    <cfRule type="expression" dxfId="1817" priority="7">
      <formula>H25&gt;0</formula>
    </cfRule>
    <cfRule type="expression" dxfId="1816" priority="8">
      <formula>H25&lt;0</formula>
    </cfRule>
  </conditionalFormatting>
  <conditionalFormatting sqref="M55">
    <cfRule type="expression" dxfId="1815" priority="3">
      <formula>M55&gt;0</formula>
    </cfRule>
    <cfRule type="expression" dxfId="1814" priority="4">
      <formula>M55&lt;0</formula>
    </cfRule>
  </conditionalFormatting>
  <conditionalFormatting sqref="Q10">
    <cfRule type="expression" dxfId="1813" priority="1">
      <formula>Q10&gt;0</formula>
    </cfRule>
    <cfRule type="expression" dxfId="181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43"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4.2593999999999506</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20.92</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8368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1703.7599999999802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8116.5000000000182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6664.2400000000198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3.9114898812039827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4.7801147227533461E-3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11.954285714285716</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5" t="s">
        <v>78</v>
      </c>
      <c r="P18" s="885"/>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23.012000000000004</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22.802800000000005</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22.593600000000002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22.384400000000003</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22.175200000000004</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21.966000000000001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21.756800000000002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21.547600000000003</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21.338400000000004</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21.129200000000001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20.92</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20.710800000000003</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20.5016</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20.292400000000001</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20.083200000000001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19.874000000000002</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19.6648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19.455600000000004</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19.246400000000001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19.037200000000002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18.828000000000003</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7650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B227" s="161"/>
      <c r="C227" s="10"/>
      <c r="D227" s="39"/>
      <c r="E227" s="39"/>
      <c r="F227" s="39"/>
      <c r="G227" s="39"/>
      <c r="H227" s="175"/>
      <c r="I227" s="39"/>
      <c r="J227" s="39"/>
      <c r="K227" s="39"/>
      <c r="L227" s="39"/>
    </row>
    <row r="228" spans="1:12" x14ac:dyDescent="0.25">
      <c r="B228" s="161"/>
      <c r="C228" s="10"/>
      <c r="D228" s="39"/>
      <c r="E228" s="39"/>
      <c r="F228" s="39"/>
      <c r="G228" s="39"/>
      <c r="H228" s="175"/>
      <c r="I228" s="39"/>
      <c r="J228" s="39"/>
      <c r="K228" s="39"/>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49">C235*(E235-D235)</f>
        <v>-30.999999999999872</v>
      </c>
      <c r="G235" s="292">
        <f t="shared" ref="G235:G240" si="50">D235*C235</f>
        <v>2500</v>
      </c>
      <c r="H235" s="293">
        <f t="shared" ref="H235:H240" si="51">(E235-D235)/D235</f>
        <v>-1.2399999999999949E-2</v>
      </c>
      <c r="I235" s="292"/>
    </row>
    <row r="236" spans="1:12" x14ac:dyDescent="0.25">
      <c r="B236" s="290">
        <v>42549</v>
      </c>
      <c r="C236" s="291">
        <v>100</v>
      </c>
      <c r="D236" s="292">
        <v>25</v>
      </c>
      <c r="E236" s="292">
        <v>25.26</v>
      </c>
      <c r="F236" s="292">
        <f t="shared" si="49"/>
        <v>26.000000000000156</v>
      </c>
      <c r="G236" s="292">
        <f t="shared" si="50"/>
        <v>2500</v>
      </c>
      <c r="H236" s="293">
        <f t="shared" si="51"/>
        <v>1.0400000000000062E-2</v>
      </c>
      <c r="I236" s="292"/>
    </row>
    <row r="237" spans="1:12" x14ac:dyDescent="0.25">
      <c r="B237" s="290">
        <v>42552</v>
      </c>
      <c r="C237" s="291">
        <v>100</v>
      </c>
      <c r="D237" s="292">
        <v>25</v>
      </c>
      <c r="E237" s="292">
        <v>26.57</v>
      </c>
      <c r="F237" s="292">
        <f t="shared" si="49"/>
        <v>157.00000000000003</v>
      </c>
      <c r="G237" s="292">
        <f t="shared" si="50"/>
        <v>2500</v>
      </c>
      <c r="H237" s="293">
        <f t="shared" si="51"/>
        <v>6.2800000000000009E-2</v>
      </c>
      <c r="I237" s="292"/>
    </row>
    <row r="238" spans="1:12" x14ac:dyDescent="0.25">
      <c r="B238" s="290">
        <v>42556</v>
      </c>
      <c r="C238" s="291">
        <v>100</v>
      </c>
      <c r="D238" s="292">
        <v>25</v>
      </c>
      <c r="E238" s="292">
        <v>25.47</v>
      </c>
      <c r="F238" s="292">
        <f t="shared" si="49"/>
        <v>46.999999999999886</v>
      </c>
      <c r="G238" s="292">
        <f t="shared" si="50"/>
        <v>2500</v>
      </c>
      <c r="H238" s="293">
        <f t="shared" si="51"/>
        <v>1.8799999999999956E-2</v>
      </c>
      <c r="I238" s="292"/>
    </row>
    <row r="239" spans="1:12" x14ac:dyDescent="0.25">
      <c r="B239" s="290">
        <v>42562</v>
      </c>
      <c r="C239" s="291">
        <v>100</v>
      </c>
      <c r="D239" s="292">
        <v>25</v>
      </c>
      <c r="E239" s="292">
        <v>25.69</v>
      </c>
      <c r="F239" s="292">
        <f t="shared" si="49"/>
        <v>69.000000000000128</v>
      </c>
      <c r="G239" s="292">
        <f t="shared" si="50"/>
        <v>2500</v>
      </c>
      <c r="H239" s="293">
        <f t="shared" si="51"/>
        <v>2.7600000000000052E-2</v>
      </c>
      <c r="I239" s="292"/>
    </row>
    <row r="240" spans="1:12" x14ac:dyDescent="0.25">
      <c r="B240" s="290">
        <v>42563</v>
      </c>
      <c r="C240" s="291">
        <v>100</v>
      </c>
      <c r="D240" s="292">
        <v>25</v>
      </c>
      <c r="E240" s="292">
        <v>26.48</v>
      </c>
      <c r="F240" s="292">
        <f t="shared" si="49"/>
        <v>148.00000000000006</v>
      </c>
      <c r="G240" s="292">
        <f t="shared" si="50"/>
        <v>2500</v>
      </c>
      <c r="H240" s="293">
        <f t="shared" si="51"/>
        <v>5.9200000000000016E-2</v>
      </c>
      <c r="I240" s="292"/>
    </row>
    <row r="241" spans="2:9" x14ac:dyDescent="0.25">
      <c r="B241" s="290">
        <v>42569</v>
      </c>
      <c r="C241" s="291">
        <v>100</v>
      </c>
      <c r="D241" s="292">
        <v>25</v>
      </c>
      <c r="E241" s="292">
        <v>29.28</v>
      </c>
      <c r="F241" s="292">
        <f t="shared" ref="F241:F247" si="52">C241*(E241-D241)</f>
        <v>428.00000000000011</v>
      </c>
      <c r="G241" s="292">
        <f t="shared" ref="G241:G247" si="53">D241*C241</f>
        <v>2500</v>
      </c>
      <c r="H241" s="293">
        <f t="shared" ref="H241:H247" si="54">(E241-D241)/D241</f>
        <v>0.17120000000000005</v>
      </c>
      <c r="I241" s="292"/>
    </row>
    <row r="242" spans="2:9" x14ac:dyDescent="0.25">
      <c r="B242" s="290">
        <v>42570</v>
      </c>
      <c r="C242" s="291">
        <v>100</v>
      </c>
      <c r="D242" s="292">
        <v>25</v>
      </c>
      <c r="E242" s="292">
        <v>28.68</v>
      </c>
      <c r="F242" s="292">
        <f t="shared" si="52"/>
        <v>368</v>
      </c>
      <c r="G242" s="292">
        <f t="shared" si="53"/>
        <v>2500</v>
      </c>
      <c r="H242" s="293">
        <f t="shared" si="54"/>
        <v>0.1472</v>
      </c>
      <c r="I242" s="292"/>
    </row>
    <row r="243" spans="2:9" x14ac:dyDescent="0.25">
      <c r="B243" s="290">
        <v>42571</v>
      </c>
      <c r="C243" s="291">
        <v>100</v>
      </c>
      <c r="D243" s="292">
        <v>25</v>
      </c>
      <c r="E243" s="292">
        <v>29.01</v>
      </c>
      <c r="F243" s="292">
        <f t="shared" si="52"/>
        <v>401.00000000000017</v>
      </c>
      <c r="G243" s="292">
        <f t="shared" si="53"/>
        <v>2500</v>
      </c>
      <c r="H243" s="293">
        <f t="shared" si="54"/>
        <v>0.16040000000000007</v>
      </c>
      <c r="I243" s="292"/>
    </row>
    <row r="244" spans="2:9" x14ac:dyDescent="0.25">
      <c r="B244" s="290">
        <v>42572</v>
      </c>
      <c r="C244" s="291">
        <v>100</v>
      </c>
      <c r="D244" s="292">
        <v>25</v>
      </c>
      <c r="E244" s="292">
        <v>28.89</v>
      </c>
      <c r="F244" s="292">
        <f t="shared" si="52"/>
        <v>389.00000000000006</v>
      </c>
      <c r="G244" s="292">
        <f t="shared" si="53"/>
        <v>2500</v>
      </c>
      <c r="H244" s="293">
        <f t="shared" si="54"/>
        <v>0.15560000000000002</v>
      </c>
      <c r="I244" s="292"/>
    </row>
    <row r="245" spans="2:9" x14ac:dyDescent="0.25">
      <c r="B245" s="290">
        <v>42576</v>
      </c>
      <c r="C245" s="291">
        <v>100</v>
      </c>
      <c r="D245" s="292">
        <v>25</v>
      </c>
      <c r="E245" s="292">
        <v>28.63</v>
      </c>
      <c r="F245" s="292">
        <f t="shared" si="52"/>
        <v>362.99999999999989</v>
      </c>
      <c r="G245" s="292">
        <f t="shared" si="53"/>
        <v>2500</v>
      </c>
      <c r="H245" s="293">
        <f t="shared" si="54"/>
        <v>0.14519999999999997</v>
      </c>
      <c r="I245" s="292"/>
    </row>
    <row r="246" spans="2:9" x14ac:dyDescent="0.25">
      <c r="B246" s="290">
        <v>42577</v>
      </c>
      <c r="C246" s="291">
        <v>100</v>
      </c>
      <c r="D246" s="292">
        <v>25</v>
      </c>
      <c r="E246" s="292">
        <v>29.34</v>
      </c>
      <c r="F246" s="292">
        <f t="shared" si="52"/>
        <v>434</v>
      </c>
      <c r="G246" s="292">
        <f t="shared" si="53"/>
        <v>2500</v>
      </c>
      <c r="H246" s="293">
        <f t="shared" si="54"/>
        <v>0.1736</v>
      </c>
      <c r="I246" s="292"/>
    </row>
    <row r="247" spans="2:9" x14ac:dyDescent="0.25">
      <c r="B247" s="290">
        <v>42580</v>
      </c>
      <c r="C247" s="291">
        <v>100</v>
      </c>
      <c r="D247" s="292">
        <v>25</v>
      </c>
      <c r="E247" s="292">
        <v>27</v>
      </c>
      <c r="F247" s="292">
        <f t="shared" si="52"/>
        <v>200</v>
      </c>
      <c r="G247" s="292">
        <f t="shared" si="53"/>
        <v>2500</v>
      </c>
      <c r="H247" s="293">
        <f t="shared" si="54"/>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5">C252*(E252-D252)</f>
        <v>-9.9999999999999645</v>
      </c>
      <c r="G252" s="194">
        <f t="shared" ref="G252:G257" si="56">D252*C252</f>
        <v>1287</v>
      </c>
      <c r="H252" s="208">
        <f t="shared" ref="H252:H257" si="57">(E252-D252)/D252</f>
        <v>-7.7700077700077431E-3</v>
      </c>
      <c r="I252" s="194"/>
    </row>
    <row r="253" spans="2:9" x14ac:dyDescent="0.25">
      <c r="B253" s="198">
        <v>42636</v>
      </c>
      <c r="C253" s="193">
        <v>50</v>
      </c>
      <c r="D253" s="194">
        <v>25.74</v>
      </c>
      <c r="E253" s="194">
        <v>24.82</v>
      </c>
      <c r="F253" s="194">
        <f t="shared" si="55"/>
        <v>-45.999999999999908</v>
      </c>
      <c r="G253" s="194">
        <f t="shared" si="56"/>
        <v>1287</v>
      </c>
      <c r="H253" s="208">
        <f t="shared" si="57"/>
        <v>-3.5742035742035674E-2</v>
      </c>
      <c r="I253" s="194"/>
    </row>
    <row r="254" spans="2:9" x14ac:dyDescent="0.25">
      <c r="B254" s="198">
        <v>42639</v>
      </c>
      <c r="C254" s="193">
        <v>100</v>
      </c>
      <c r="D254" s="194">
        <v>24.96</v>
      </c>
      <c r="E254" s="194">
        <v>24.14</v>
      </c>
      <c r="F254" s="194">
        <f t="shared" si="55"/>
        <v>-82.000000000000028</v>
      </c>
      <c r="G254" s="194">
        <f t="shared" si="56"/>
        <v>2496</v>
      </c>
      <c r="H254" s="208">
        <f t="shared" si="57"/>
        <v>-3.2852564102564111E-2</v>
      </c>
      <c r="I254" s="194"/>
    </row>
    <row r="255" spans="2:9" x14ac:dyDescent="0.25">
      <c r="B255" s="198">
        <v>42639</v>
      </c>
      <c r="C255" s="193">
        <v>150</v>
      </c>
      <c r="D255" s="194">
        <v>24.8</v>
      </c>
      <c r="E255" s="194">
        <v>24.14</v>
      </c>
      <c r="F255" s="194">
        <f t="shared" si="55"/>
        <v>-99.000000000000028</v>
      </c>
      <c r="G255" s="194">
        <f t="shared" si="56"/>
        <v>3720</v>
      </c>
      <c r="H255" s="208">
        <f t="shared" si="57"/>
        <v>-2.6612903225806457E-2</v>
      </c>
      <c r="I255" s="194"/>
    </row>
    <row r="256" spans="2:9" x14ac:dyDescent="0.25">
      <c r="B256" s="198">
        <v>42640</v>
      </c>
      <c r="C256" s="193">
        <v>150</v>
      </c>
      <c r="D256" s="194">
        <v>24.8</v>
      </c>
      <c r="E256" s="194">
        <v>23.99</v>
      </c>
      <c r="F256" s="194">
        <f t="shared" si="55"/>
        <v>-121.50000000000034</v>
      </c>
      <c r="G256" s="194">
        <f t="shared" si="56"/>
        <v>3720</v>
      </c>
      <c r="H256" s="208">
        <f t="shared" si="57"/>
        <v>-3.2661290322580736E-2</v>
      </c>
      <c r="I256" s="194"/>
    </row>
    <row r="257" spans="2:9" x14ac:dyDescent="0.25">
      <c r="B257" s="198">
        <v>42643</v>
      </c>
      <c r="C257" s="193">
        <v>150</v>
      </c>
      <c r="D257" s="194">
        <v>24.8</v>
      </c>
      <c r="E257" s="194">
        <v>24.46</v>
      </c>
      <c r="F257" s="194">
        <f t="shared" si="55"/>
        <v>-50.999999999999979</v>
      </c>
      <c r="G257" s="194">
        <f t="shared" si="56"/>
        <v>3720</v>
      </c>
      <c r="H257" s="208">
        <f t="shared" si="57"/>
        <v>-1.3709677419354832E-2</v>
      </c>
      <c r="I257" s="194"/>
    </row>
    <row r="258" spans="2:9" x14ac:dyDescent="0.25">
      <c r="B258" s="198">
        <v>42646</v>
      </c>
      <c r="C258" s="193">
        <v>150</v>
      </c>
      <c r="D258" s="194">
        <v>24.8</v>
      </c>
      <c r="E258" s="194">
        <v>24.89</v>
      </c>
      <c r="F258" s="194">
        <f t="shared" ref="F258:F269" si="58">C258*(E258-D258)</f>
        <v>13.499999999999979</v>
      </c>
      <c r="G258" s="194">
        <f t="shared" ref="G258:G269" si="59">D258*C258</f>
        <v>3720</v>
      </c>
      <c r="H258" s="208">
        <f t="shared" ref="H258:H269" si="60">(E258-D258)/D258</f>
        <v>3.6290322580645102E-3</v>
      </c>
      <c r="I258" s="194"/>
    </row>
    <row r="259" spans="2:9" x14ac:dyDescent="0.25">
      <c r="B259" s="198">
        <v>42648</v>
      </c>
      <c r="C259" s="193">
        <v>150</v>
      </c>
      <c r="D259" s="194">
        <v>24.8</v>
      </c>
      <c r="E259" s="194">
        <v>25.07</v>
      </c>
      <c r="F259" s="194">
        <f t="shared" si="58"/>
        <v>40.499999999999936</v>
      </c>
      <c r="G259" s="194">
        <f t="shared" si="59"/>
        <v>3720</v>
      </c>
      <c r="H259" s="208">
        <f t="shared" si="60"/>
        <v>1.0887096774193531E-2</v>
      </c>
      <c r="I259" s="194"/>
    </row>
    <row r="260" spans="2:9" x14ac:dyDescent="0.25">
      <c r="B260" s="198">
        <v>42649</v>
      </c>
      <c r="C260" s="193">
        <v>150</v>
      </c>
      <c r="D260" s="194">
        <v>24.8</v>
      </c>
      <c r="E260" s="194">
        <v>24.85</v>
      </c>
      <c r="F260" s="194">
        <f t="shared" si="58"/>
        <v>7.5000000000001066</v>
      </c>
      <c r="G260" s="194">
        <f t="shared" si="59"/>
        <v>3720</v>
      </c>
      <c r="H260" s="208">
        <f t="shared" si="60"/>
        <v>2.0161290322580931E-3</v>
      </c>
      <c r="I260" s="194"/>
    </row>
    <row r="261" spans="2:9" x14ac:dyDescent="0.25">
      <c r="B261" s="198">
        <v>42650</v>
      </c>
      <c r="C261" s="193">
        <v>150</v>
      </c>
      <c r="D261" s="194">
        <v>24.8</v>
      </c>
      <c r="E261" s="194">
        <v>24.58</v>
      </c>
      <c r="F261" s="194">
        <f t="shared" si="58"/>
        <v>-33.000000000000362</v>
      </c>
      <c r="G261" s="194">
        <f t="shared" si="59"/>
        <v>3720</v>
      </c>
      <c r="H261" s="208">
        <f t="shared" si="60"/>
        <v>-8.8709677419355811E-3</v>
      </c>
      <c r="I261" s="194"/>
    </row>
    <row r="262" spans="2:9" x14ac:dyDescent="0.25">
      <c r="B262" s="198">
        <v>42661</v>
      </c>
      <c r="C262" s="193">
        <v>150</v>
      </c>
      <c r="D262" s="194">
        <v>24.8</v>
      </c>
      <c r="E262" s="194">
        <v>23.39</v>
      </c>
      <c r="F262" s="194">
        <f t="shared" si="58"/>
        <v>-211.50000000000003</v>
      </c>
      <c r="G262" s="194">
        <f t="shared" si="59"/>
        <v>3720</v>
      </c>
      <c r="H262" s="208">
        <f t="shared" si="60"/>
        <v>-5.6854838709677426E-2</v>
      </c>
      <c r="I262" s="194"/>
    </row>
    <row r="263" spans="2:9" x14ac:dyDescent="0.25">
      <c r="B263" s="198">
        <v>42662</v>
      </c>
      <c r="C263" s="193">
        <v>150</v>
      </c>
      <c r="D263" s="194">
        <v>24.8</v>
      </c>
      <c r="E263" s="194">
        <v>23.84</v>
      </c>
      <c r="F263" s="194">
        <f t="shared" si="58"/>
        <v>-144.00000000000011</v>
      </c>
      <c r="G263" s="194">
        <f t="shared" si="59"/>
        <v>3720</v>
      </c>
      <c r="H263" s="208">
        <f t="shared" si="60"/>
        <v>-3.8709677419354875E-2</v>
      </c>
      <c r="I263" s="194"/>
    </row>
    <row r="264" spans="2:9" x14ac:dyDescent="0.25">
      <c r="B264" s="198">
        <v>42664</v>
      </c>
      <c r="C264" s="193">
        <v>150</v>
      </c>
      <c r="D264" s="194">
        <v>24.8</v>
      </c>
      <c r="E264" s="194">
        <v>24.31</v>
      </c>
      <c r="F264" s="194">
        <f t="shared" si="58"/>
        <v>-73.500000000000298</v>
      </c>
      <c r="G264" s="194">
        <f t="shared" si="59"/>
        <v>3720</v>
      </c>
      <c r="H264" s="208">
        <f t="shared" si="60"/>
        <v>-1.975806451612911E-2</v>
      </c>
      <c r="I264" s="194"/>
    </row>
    <row r="265" spans="2:9" x14ac:dyDescent="0.25">
      <c r="B265" s="198">
        <v>42670</v>
      </c>
      <c r="C265" s="193">
        <v>150</v>
      </c>
      <c r="D265" s="194">
        <v>24.626899999999999</v>
      </c>
      <c r="E265" s="194">
        <v>23.93</v>
      </c>
      <c r="F265" s="194">
        <f t="shared" si="58"/>
        <v>-104.53499999999991</v>
      </c>
      <c r="G265" s="194">
        <f t="shared" si="59"/>
        <v>3694.0349999999999</v>
      </c>
      <c r="H265" s="208">
        <f t="shared" si="60"/>
        <v>-2.8298324190214743E-2</v>
      </c>
      <c r="I265" s="194"/>
    </row>
    <row r="266" spans="2:9" x14ac:dyDescent="0.25">
      <c r="B266" s="198">
        <v>42674</v>
      </c>
      <c r="C266" s="193">
        <v>150</v>
      </c>
      <c r="D266" s="194">
        <v>24.626899999999999</v>
      </c>
      <c r="E266" s="194">
        <v>23.53</v>
      </c>
      <c r="F266" s="194">
        <f t="shared" si="58"/>
        <v>-164.53499999999968</v>
      </c>
      <c r="G266" s="194">
        <f t="shared" si="59"/>
        <v>3694.0349999999999</v>
      </c>
      <c r="H266" s="208">
        <f t="shared" si="60"/>
        <v>-4.4540725791715481E-2</v>
      </c>
      <c r="I266" s="194"/>
    </row>
    <row r="267" spans="2:9" x14ac:dyDescent="0.25">
      <c r="B267" s="198">
        <v>42675</v>
      </c>
      <c r="C267" s="193">
        <v>150</v>
      </c>
      <c r="D267" s="194">
        <v>24.264700000000001</v>
      </c>
      <c r="E267" s="194">
        <v>24.32</v>
      </c>
      <c r="F267" s="194">
        <f t="shared" si="58"/>
        <v>8.2949999999998525</v>
      </c>
      <c r="G267" s="194">
        <f t="shared" si="59"/>
        <v>3639.7050000000004</v>
      </c>
      <c r="H267" s="208">
        <f t="shared" si="60"/>
        <v>2.2790308555225912E-3</v>
      </c>
      <c r="I267" s="194"/>
    </row>
    <row r="268" spans="2:9" x14ac:dyDescent="0.25">
      <c r="B268" s="198">
        <v>42676</v>
      </c>
      <c r="C268" s="193">
        <v>150</v>
      </c>
      <c r="D268" s="194">
        <v>24.264700000000001</v>
      </c>
      <c r="E268" s="194">
        <v>24.73</v>
      </c>
      <c r="F268" s="194">
        <f t="shared" si="58"/>
        <v>69.794999999999874</v>
      </c>
      <c r="G268" s="194">
        <f t="shared" si="59"/>
        <v>3639.7050000000004</v>
      </c>
      <c r="H268" s="208">
        <f t="shared" si="60"/>
        <v>1.9176004648728363E-2</v>
      </c>
      <c r="I268" s="194"/>
    </row>
    <row r="269" spans="2:9" x14ac:dyDescent="0.25">
      <c r="B269" s="198">
        <v>42704</v>
      </c>
      <c r="C269" s="193">
        <v>100</v>
      </c>
      <c r="D269" s="194">
        <v>22.507400000000001</v>
      </c>
      <c r="E269" s="194">
        <v>28.4</v>
      </c>
      <c r="F269" s="194">
        <f t="shared" si="58"/>
        <v>589.25999999999976</v>
      </c>
      <c r="G269" s="194">
        <f t="shared" si="59"/>
        <v>2250.7400000000002</v>
      </c>
      <c r="H269" s="208">
        <f t="shared" si="60"/>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11" priority="228">
      <formula>F121&gt;0</formula>
    </cfRule>
    <cfRule type="expression" dxfId="1810" priority="229">
      <formula>F121&lt;0</formula>
    </cfRule>
  </conditionalFormatting>
  <conditionalFormatting sqref="Q7">
    <cfRule type="expression" dxfId="1809" priority="216">
      <formula>Q7&gt;0</formula>
    </cfRule>
    <cfRule type="expression" dxfId="1808" priority="217">
      <formula>Q7&lt;0</formula>
    </cfRule>
  </conditionalFormatting>
  <conditionalFormatting sqref="Q8">
    <cfRule type="expression" dxfId="1807" priority="214">
      <formula>Q8&gt;0</formula>
    </cfRule>
    <cfRule type="expression" dxfId="1806" priority="215">
      <formula>Q8&lt;0</formula>
    </cfRule>
  </conditionalFormatting>
  <conditionalFormatting sqref="F235:F247">
    <cfRule type="expression" dxfId="1805" priority="212">
      <formula>F235&gt;0</formula>
    </cfRule>
    <cfRule type="expression" dxfId="1804" priority="213">
      <formula>F235&lt;0</formula>
    </cfRule>
  </conditionalFormatting>
  <conditionalFormatting sqref="H235:H247">
    <cfRule type="expression" dxfId="1803" priority="210">
      <formula>H235&gt;0</formula>
    </cfRule>
    <cfRule type="expression" dxfId="1802" priority="211">
      <formula>H235&lt;0</formula>
    </cfRule>
  </conditionalFormatting>
  <conditionalFormatting sqref="H251:H254">
    <cfRule type="expression" dxfId="1801" priority="206">
      <formula>H251&gt;0</formula>
    </cfRule>
    <cfRule type="expression" dxfId="1800" priority="207">
      <formula>H251&lt;0</formula>
    </cfRule>
  </conditionalFormatting>
  <conditionalFormatting sqref="F251:F254">
    <cfRule type="expression" dxfId="1799" priority="208">
      <formula>F251&gt;0</formula>
    </cfRule>
    <cfRule type="expression" dxfId="1798" priority="209">
      <formula>F251&lt;0</formula>
    </cfRule>
  </conditionalFormatting>
  <conditionalFormatting sqref="M277">
    <cfRule type="expression" dxfId="1797" priority="204">
      <formula>M277&gt;0</formula>
    </cfRule>
    <cfRule type="expression" dxfId="1796" priority="205">
      <formula>M277&lt;0</formula>
    </cfRule>
  </conditionalFormatting>
  <conditionalFormatting sqref="F73:F74 F81:F118">
    <cfRule type="expression" dxfId="1795" priority="202">
      <formula>F73&gt;0</formula>
    </cfRule>
    <cfRule type="expression" dxfId="1794" priority="203">
      <formula>F73&lt;0</formula>
    </cfRule>
  </conditionalFormatting>
  <conditionalFormatting sqref="H73:H74 H81:H118">
    <cfRule type="expression" dxfId="1793" priority="200">
      <formula>H73&gt;0</formula>
    </cfRule>
    <cfRule type="expression" dxfId="1792" priority="201">
      <formula>H73&lt;0</formula>
    </cfRule>
  </conditionalFormatting>
  <conditionalFormatting sqref="Q10">
    <cfRule type="expression" dxfId="1791" priority="198">
      <formula>Q10&gt;0</formula>
    </cfRule>
    <cfRule type="expression" dxfId="1790" priority="199">
      <formula>Q10&lt;0</formula>
    </cfRule>
  </conditionalFormatting>
  <conditionalFormatting sqref="F75:F80">
    <cfRule type="expression" dxfId="1789" priority="196">
      <formula>F75&gt;0</formula>
    </cfRule>
    <cfRule type="expression" dxfId="1788" priority="197">
      <formula>F75&lt;0</formula>
    </cfRule>
  </conditionalFormatting>
  <conditionalFormatting sqref="H75:H80">
    <cfRule type="expression" dxfId="1787" priority="194">
      <formula>H75&gt;0</formula>
    </cfRule>
    <cfRule type="expression" dxfId="1786" priority="195">
      <formula>H75&lt;0</formula>
    </cfRule>
  </conditionalFormatting>
  <conditionalFormatting sqref="K78:K85">
    <cfRule type="expression" dxfId="1785" priority="192">
      <formula>K78&gt;0</formula>
    </cfRule>
    <cfRule type="expression" dxfId="1784" priority="193">
      <formula>K78&lt;0</formula>
    </cfRule>
  </conditionalFormatting>
  <conditionalFormatting sqref="K86:K118">
    <cfRule type="expression" dxfId="1783" priority="190">
      <formula>K86&gt;0</formula>
    </cfRule>
    <cfRule type="expression" dxfId="1782" priority="191">
      <formula>K86&lt;0</formula>
    </cfRule>
  </conditionalFormatting>
  <conditionalFormatting sqref="F119:F120">
    <cfRule type="expression" dxfId="1781" priority="187">
      <formula>F119&gt;0</formula>
    </cfRule>
    <cfRule type="expression" dxfId="1780" priority="188">
      <formula>F119&lt;0</formula>
    </cfRule>
  </conditionalFormatting>
  <conditionalFormatting sqref="H119:H120">
    <cfRule type="expression" dxfId="1779" priority="185">
      <formula>H119&gt;0</formula>
    </cfRule>
    <cfRule type="expression" dxfId="1778" priority="186">
      <formula>H119&lt;0</formula>
    </cfRule>
  </conditionalFormatting>
  <conditionalFormatting sqref="K119:K120">
    <cfRule type="expression" dxfId="1777" priority="183">
      <formula>K119&gt;0</formula>
    </cfRule>
    <cfRule type="expression" dxfId="1776" priority="184">
      <formula>K119&lt;0</formula>
    </cfRule>
  </conditionalFormatting>
  <conditionalFormatting sqref="F129:F131 H129:H131 K129:K131">
    <cfRule type="expression" dxfId="1775" priority="179">
      <formula>F129&gt;0</formula>
    </cfRule>
    <cfRule type="expression" dxfId="1774" priority="180">
      <formula>F129&lt;0</formula>
    </cfRule>
  </conditionalFormatting>
  <conditionalFormatting sqref="L121:L127 L232">
    <cfRule type="expression" dxfId="1773" priority="177">
      <formula>L121&gt;0</formula>
    </cfRule>
    <cfRule type="expression" dxfId="1772" priority="178">
      <formula>L121&lt;0</formula>
    </cfRule>
  </conditionalFormatting>
  <conditionalFormatting sqref="L78:L85">
    <cfRule type="expression" dxfId="1771" priority="175">
      <formula>L78&gt;0</formula>
    </cfRule>
    <cfRule type="expression" dxfId="1770" priority="176">
      <formula>L78&lt;0</formula>
    </cfRule>
  </conditionalFormatting>
  <conditionalFormatting sqref="L86:L118">
    <cfRule type="expression" dxfId="1769" priority="173">
      <formula>L86&gt;0</formula>
    </cfRule>
    <cfRule type="expression" dxfId="1768" priority="174">
      <formula>L86&lt;0</formula>
    </cfRule>
  </conditionalFormatting>
  <conditionalFormatting sqref="L119:L120">
    <cfRule type="expression" dxfId="1767" priority="171">
      <formula>L119&gt;0</formula>
    </cfRule>
    <cfRule type="expression" dxfId="1766" priority="172">
      <formula>L119&lt;0</formula>
    </cfRule>
  </conditionalFormatting>
  <conditionalFormatting sqref="L129:L131">
    <cfRule type="expression" dxfId="1765" priority="169">
      <formula>L129&gt;0</formula>
    </cfRule>
    <cfRule type="expression" dxfId="1764" priority="170">
      <formula>L129&lt;0</formula>
    </cfRule>
  </conditionalFormatting>
  <conditionalFormatting sqref="F138:F141 H138:H141">
    <cfRule type="expression" dxfId="1763" priority="167">
      <formula>F138&gt;0</formula>
    </cfRule>
    <cfRule type="expression" dxfId="1762" priority="168">
      <formula>F138&lt;0</formula>
    </cfRule>
  </conditionalFormatting>
  <conditionalFormatting sqref="K135:K137 F135:F137 H135:H137">
    <cfRule type="expression" dxfId="1761" priority="163">
      <formula>F135&gt;0</formula>
    </cfRule>
    <cfRule type="expression" dxfId="1760" priority="164">
      <formula>F135&lt;0</formula>
    </cfRule>
  </conditionalFormatting>
  <conditionalFormatting sqref="L135:L136">
    <cfRule type="expression" dxfId="1759" priority="161">
      <formula>L135&gt;0</formula>
    </cfRule>
    <cfRule type="expression" dxfId="1758" priority="162">
      <formula>L135&lt;0</formula>
    </cfRule>
  </conditionalFormatting>
  <conditionalFormatting sqref="K132:K134 F132:F134 H132:H134">
    <cfRule type="expression" dxfId="1757" priority="159">
      <formula>F132&gt;0</formula>
    </cfRule>
    <cfRule type="expression" dxfId="1756" priority="160">
      <formula>F132&lt;0</formula>
    </cfRule>
  </conditionalFormatting>
  <conditionalFormatting sqref="L133:L134">
    <cfRule type="expression" dxfId="1755" priority="157">
      <formula>L133&gt;0</formula>
    </cfRule>
    <cfRule type="expression" dxfId="1754" priority="158">
      <formula>L133&lt;0</formula>
    </cfRule>
  </conditionalFormatting>
  <conditionalFormatting sqref="H143:H146 F143:F146">
    <cfRule type="expression" dxfId="1753" priority="151">
      <formula>F143&gt;0</formula>
    </cfRule>
    <cfRule type="expression" dxfId="1752" priority="152">
      <formula>F143&lt;0</formula>
    </cfRule>
  </conditionalFormatting>
  <conditionalFormatting sqref="H147:H150 F147:F150">
    <cfRule type="expression" dxfId="1751" priority="147">
      <formula>F147&gt;0</formula>
    </cfRule>
    <cfRule type="expression" dxfId="1750" priority="148">
      <formula>F147&lt;0</formula>
    </cfRule>
  </conditionalFormatting>
  <conditionalFormatting sqref="F152:F157 H152:H157 K152:K157">
    <cfRule type="expression" dxfId="1749" priority="143">
      <formula>F152&gt;0</formula>
    </cfRule>
    <cfRule type="expression" dxfId="1748" priority="144">
      <formula>F152&lt;0</formula>
    </cfRule>
  </conditionalFormatting>
  <conditionalFormatting sqref="L156:L157">
    <cfRule type="expression" dxfId="1747" priority="137">
      <formula>L156&gt;0</formula>
    </cfRule>
    <cfRule type="expression" dxfId="1746" priority="138">
      <formula>L156&lt;0</formula>
    </cfRule>
  </conditionalFormatting>
  <conditionalFormatting sqref="F158:F160 H158:H160 K158:K161">
    <cfRule type="expression" dxfId="1745" priority="135">
      <formula>F158&gt;0</formula>
    </cfRule>
    <cfRule type="expression" dxfId="1744" priority="136">
      <formula>F158&lt;0</formula>
    </cfRule>
  </conditionalFormatting>
  <conditionalFormatting sqref="F161:F163 H161:H163 K162:K163">
    <cfRule type="expression" dxfId="1743" priority="131">
      <formula>F161&gt;0</formula>
    </cfRule>
    <cfRule type="expression" dxfId="1742" priority="132">
      <formula>F161&lt;0</formula>
    </cfRule>
  </conditionalFormatting>
  <conditionalFormatting sqref="F164:F166 H164:H166 K164:K166">
    <cfRule type="expression" dxfId="1741" priority="127">
      <formula>F164&gt;0</formula>
    </cfRule>
    <cfRule type="expression" dxfId="1740" priority="128">
      <formula>F164&lt;0</formula>
    </cfRule>
  </conditionalFormatting>
  <conditionalFormatting sqref="F167:F169 H167:H169 K167:K169">
    <cfRule type="expression" dxfId="1739" priority="123">
      <formula>F167&gt;0</formula>
    </cfRule>
    <cfRule type="expression" dxfId="1738" priority="124">
      <formula>F167&lt;0</formula>
    </cfRule>
  </conditionalFormatting>
  <conditionalFormatting sqref="F170:F172 H170:H172 K170:K172">
    <cfRule type="expression" dxfId="1737" priority="119">
      <formula>F170&gt;0</formula>
    </cfRule>
    <cfRule type="expression" dxfId="1736" priority="120">
      <formula>F170&lt;0</formula>
    </cfRule>
  </conditionalFormatting>
  <conditionalFormatting sqref="K174:K176 H174:H176 F174:F176">
    <cfRule type="expression" dxfId="1735" priority="115">
      <formula>F174&gt;0</formula>
    </cfRule>
    <cfRule type="expression" dxfId="1734" priority="116">
      <formula>F174&lt;0</formula>
    </cfRule>
  </conditionalFormatting>
  <conditionalFormatting sqref="K177 H177 F177">
    <cfRule type="expression" dxfId="1733" priority="111">
      <formula>F177&gt;0</formula>
    </cfRule>
    <cfRule type="expression" dxfId="1732" priority="112">
      <formula>F177&lt;0</formula>
    </cfRule>
  </conditionalFormatting>
  <conditionalFormatting sqref="H178:H180 F178:F180 K178:K180">
    <cfRule type="expression" dxfId="1731" priority="107">
      <formula>F178&gt;0</formula>
    </cfRule>
    <cfRule type="expression" dxfId="1730" priority="108">
      <formula>F178&lt;0</formula>
    </cfRule>
  </conditionalFormatting>
  <conditionalFormatting sqref="H182:H184 F182:F184 K182:K184">
    <cfRule type="expression" dxfId="1729" priority="99">
      <formula>F182&gt;0</formula>
    </cfRule>
    <cfRule type="expression" dxfId="1728" priority="100">
      <formula>F182&lt;0</formula>
    </cfRule>
  </conditionalFormatting>
  <conditionalFormatting sqref="K181 H181 F181">
    <cfRule type="expression" dxfId="1727" priority="95">
      <formula>F181&gt;0</formula>
    </cfRule>
    <cfRule type="expression" dxfId="1726" priority="96">
      <formula>F181&lt;0</formula>
    </cfRule>
  </conditionalFormatting>
  <conditionalFormatting sqref="K185:K186 H185:H186 F185:F186">
    <cfRule type="expression" dxfId="1725" priority="91">
      <formula>F185&gt;0</formula>
    </cfRule>
    <cfRule type="expression" dxfId="1724" priority="92">
      <formula>F185&lt;0</formula>
    </cfRule>
  </conditionalFormatting>
  <conditionalFormatting sqref="L186">
    <cfRule type="expression" dxfId="1723" priority="89">
      <formula>L186&gt;0</formula>
    </cfRule>
    <cfRule type="expression" dxfId="1722" priority="90">
      <formula>L186&lt;0</formula>
    </cfRule>
  </conditionalFormatting>
  <conditionalFormatting sqref="K187:K189 H187:H189 F187:F189">
    <cfRule type="expression" dxfId="1721" priority="87">
      <formula>F187&gt;0</formula>
    </cfRule>
    <cfRule type="expression" dxfId="1720" priority="88">
      <formula>F187&lt;0</formula>
    </cfRule>
  </conditionalFormatting>
  <conditionalFormatting sqref="L188">
    <cfRule type="expression" dxfId="1719" priority="85">
      <formula>L188&gt;0</formula>
    </cfRule>
    <cfRule type="expression" dxfId="1718" priority="86">
      <formula>L188&lt;0</formula>
    </cfRule>
  </conditionalFormatting>
  <conditionalFormatting sqref="K190 H190 F190">
    <cfRule type="expression" dxfId="1717" priority="83">
      <formula>F190&gt;0</formula>
    </cfRule>
    <cfRule type="expression" dxfId="1716" priority="84">
      <formula>F190&lt;0</formula>
    </cfRule>
  </conditionalFormatting>
  <conditionalFormatting sqref="L190">
    <cfRule type="expression" dxfId="1715" priority="81">
      <formula>L190&gt;0</formula>
    </cfRule>
    <cfRule type="expression" dxfId="1714" priority="82">
      <formula>L190&lt;0</formula>
    </cfRule>
  </conditionalFormatting>
  <conditionalFormatting sqref="H195:H197 F195:F197 K195:K197">
    <cfRule type="expression" dxfId="1713" priority="79">
      <formula>F195&gt;0</formula>
    </cfRule>
    <cfRule type="expression" dxfId="1712" priority="80">
      <formula>F195&lt;0</formula>
    </cfRule>
  </conditionalFormatting>
  <conditionalFormatting sqref="L196">
    <cfRule type="expression" dxfId="1711" priority="77">
      <formula>L196&gt;0</formula>
    </cfRule>
    <cfRule type="expression" dxfId="1710" priority="78">
      <formula>L196&lt;0</formula>
    </cfRule>
  </conditionalFormatting>
  <conditionalFormatting sqref="K194 H194 F194">
    <cfRule type="expression" dxfId="1709" priority="75">
      <formula>F194&gt;0</formula>
    </cfRule>
    <cfRule type="expression" dxfId="1708" priority="76">
      <formula>F194&lt;0</formula>
    </cfRule>
  </conditionalFormatting>
  <conditionalFormatting sqref="L194">
    <cfRule type="expression" dxfId="1707" priority="73">
      <formula>L194&gt;0</formula>
    </cfRule>
    <cfRule type="expression" dxfId="1706" priority="74">
      <formula>L194&lt;0</formula>
    </cfRule>
  </conditionalFormatting>
  <conditionalFormatting sqref="K191:K193 H191:H193 F191:F193">
    <cfRule type="expression" dxfId="1705" priority="71">
      <formula>F191&gt;0</formula>
    </cfRule>
    <cfRule type="expression" dxfId="1704" priority="72">
      <formula>F191&lt;0</formula>
    </cfRule>
  </conditionalFormatting>
  <conditionalFormatting sqref="L192">
    <cfRule type="expression" dxfId="1703" priority="69">
      <formula>L192&gt;0</formula>
    </cfRule>
    <cfRule type="expression" dxfId="1702" priority="70">
      <formula>L192&lt;0</formula>
    </cfRule>
  </conditionalFormatting>
  <conditionalFormatting sqref="K202 H202 F202">
    <cfRule type="expression" dxfId="1701" priority="67">
      <formula>F202&gt;0</formula>
    </cfRule>
    <cfRule type="expression" dxfId="1700" priority="68">
      <formula>F202&lt;0</formula>
    </cfRule>
  </conditionalFormatting>
  <conditionalFormatting sqref="L202">
    <cfRule type="expression" dxfId="1699" priority="65">
      <formula>L202&gt;0</formula>
    </cfRule>
    <cfRule type="expression" dxfId="1698" priority="66">
      <formula>L202&lt;0</formula>
    </cfRule>
  </conditionalFormatting>
  <conditionalFormatting sqref="K199:K201 H199:H201 F199:F201">
    <cfRule type="expression" dxfId="1697" priority="63">
      <formula>F199&gt;0</formula>
    </cfRule>
    <cfRule type="expression" dxfId="1696" priority="64">
      <formula>F199&lt;0</formula>
    </cfRule>
  </conditionalFormatting>
  <conditionalFormatting sqref="K198 H198 F198">
    <cfRule type="expression" dxfId="1695" priority="59">
      <formula>F198&gt;0</formula>
    </cfRule>
    <cfRule type="expression" dxfId="1694" priority="60">
      <formula>F198&lt;0</formula>
    </cfRule>
  </conditionalFormatting>
  <conditionalFormatting sqref="L198">
    <cfRule type="expression" dxfId="1693" priority="57">
      <formula>L198&gt;0</formula>
    </cfRule>
    <cfRule type="expression" dxfId="1692" priority="58">
      <formula>L198&lt;0</formula>
    </cfRule>
  </conditionalFormatting>
  <conditionalFormatting sqref="L210">
    <cfRule type="expression" dxfId="1691" priority="53">
      <formula>L210&gt;0</formula>
    </cfRule>
    <cfRule type="expression" dxfId="1690" priority="54">
      <formula>L210&lt;0</formula>
    </cfRule>
  </conditionalFormatting>
  <conditionalFormatting sqref="F204 H204 K204">
    <cfRule type="expression" dxfId="1689" priority="51">
      <formula>F204&gt;0</formula>
    </cfRule>
    <cfRule type="expression" dxfId="1688" priority="52">
      <formula>F204&lt;0</formula>
    </cfRule>
  </conditionalFormatting>
  <conditionalFormatting sqref="L206">
    <cfRule type="expression" dxfId="1687" priority="49">
      <formula>L206&gt;0</formula>
    </cfRule>
    <cfRule type="expression" dxfId="1686" priority="50">
      <formula>L206&lt;0</formula>
    </cfRule>
  </conditionalFormatting>
  <conditionalFormatting sqref="L204">
    <cfRule type="expression" dxfId="1685" priority="47">
      <formula>L204&gt;0</formula>
    </cfRule>
    <cfRule type="expression" dxfId="1684" priority="48">
      <formula>L204&lt;0</formula>
    </cfRule>
  </conditionalFormatting>
  <conditionalFormatting sqref="K207:K209 F207:F209 H207:H209">
    <cfRule type="expression" dxfId="1683" priority="45">
      <formula>F207&gt;0</formula>
    </cfRule>
    <cfRule type="expression" dxfId="1682" priority="46">
      <formula>F207&lt;0</formula>
    </cfRule>
  </conditionalFormatting>
  <conditionalFormatting sqref="L209">
    <cfRule type="expression" dxfId="1681" priority="43">
      <formula>L209&gt;0</formula>
    </cfRule>
    <cfRule type="expression" dxfId="1680" priority="44">
      <formula>L209&lt;0</formula>
    </cfRule>
  </conditionalFormatting>
  <conditionalFormatting sqref="L207">
    <cfRule type="expression" dxfId="1679" priority="41">
      <formula>L207&gt;0</formula>
    </cfRule>
    <cfRule type="expression" dxfId="1678" priority="42">
      <formula>L207&lt;0</formula>
    </cfRule>
  </conditionalFormatting>
  <conditionalFormatting sqref="K215:K217 H215:H217 F215:F217">
    <cfRule type="expression" dxfId="1677" priority="39">
      <formula>F215&gt;0</formula>
    </cfRule>
    <cfRule type="expression" dxfId="1676" priority="40">
      <formula>F215&lt;0</formula>
    </cfRule>
  </conditionalFormatting>
  <conditionalFormatting sqref="L216">
    <cfRule type="expression" dxfId="1675" priority="37">
      <formula>L216&gt;0</formula>
    </cfRule>
    <cfRule type="expression" dxfId="1674" priority="38">
      <formula>L216&lt;0</formula>
    </cfRule>
  </conditionalFormatting>
  <conditionalFormatting sqref="K214 H214 F214">
    <cfRule type="expression" dxfId="1673" priority="35">
      <formula>F214&gt;0</formula>
    </cfRule>
    <cfRule type="expression" dxfId="1672" priority="36">
      <formula>F214&lt;0</formula>
    </cfRule>
  </conditionalFormatting>
  <conditionalFormatting sqref="L214">
    <cfRule type="expression" dxfId="1671" priority="33">
      <formula>L214&gt;0</formula>
    </cfRule>
    <cfRule type="expression" dxfId="1670" priority="34">
      <formula>L214&lt;0</formula>
    </cfRule>
  </conditionalFormatting>
  <conditionalFormatting sqref="K211:K213 H211:H213 F211:F213">
    <cfRule type="expression" dxfId="1669" priority="31">
      <formula>F211&gt;0</formula>
    </cfRule>
    <cfRule type="expression" dxfId="1668" priority="32">
      <formula>F211&lt;0</formula>
    </cfRule>
  </conditionalFormatting>
  <conditionalFormatting sqref="L212">
    <cfRule type="expression" dxfId="1667" priority="29">
      <formula>L212&gt;0</formula>
    </cfRule>
    <cfRule type="expression" dxfId="1666" priority="30">
      <formula>L212&lt;0</formula>
    </cfRule>
  </conditionalFormatting>
  <conditionalFormatting sqref="K226 H226 F226">
    <cfRule type="expression" dxfId="1665" priority="27">
      <formula>F226&gt;0</formula>
    </cfRule>
    <cfRule type="expression" dxfId="1664" priority="28">
      <formula>F226&lt;0</formula>
    </cfRule>
  </conditionalFormatting>
  <conditionalFormatting sqref="L226">
    <cfRule type="expression" dxfId="1663" priority="25">
      <formula>L226&gt;0</formula>
    </cfRule>
    <cfRule type="expression" dxfId="1662" priority="26">
      <formula>L226&lt;0</formula>
    </cfRule>
  </conditionalFormatting>
  <conditionalFormatting sqref="K219:K221 H219:H221 F219:F221">
    <cfRule type="expression" dxfId="1661" priority="23">
      <formula>F219&gt;0</formula>
    </cfRule>
    <cfRule type="expression" dxfId="1660" priority="24">
      <formula>F219&lt;0</formula>
    </cfRule>
  </conditionalFormatting>
  <conditionalFormatting sqref="L220">
    <cfRule type="expression" dxfId="1659" priority="21">
      <formula>L220&gt;0</formula>
    </cfRule>
    <cfRule type="expression" dxfId="1658" priority="22">
      <formula>L220&lt;0</formula>
    </cfRule>
  </conditionalFormatting>
  <conditionalFormatting sqref="K218 H218 F218">
    <cfRule type="expression" dxfId="1657" priority="19">
      <formula>F218&gt;0</formula>
    </cfRule>
    <cfRule type="expression" dxfId="1656" priority="20">
      <formula>F218&lt;0</formula>
    </cfRule>
  </conditionalFormatting>
  <conditionalFormatting sqref="L218">
    <cfRule type="expression" dxfId="1655" priority="17">
      <formula>L218&gt;0</formula>
    </cfRule>
    <cfRule type="expression" dxfId="1654" priority="18">
      <formula>L218&lt;0</formula>
    </cfRule>
  </conditionalFormatting>
  <conditionalFormatting sqref="K223:K225 H223:H225 F223:F225">
    <cfRule type="expression" dxfId="1653" priority="15">
      <formula>F223&gt;0</formula>
    </cfRule>
    <cfRule type="expression" dxfId="1652" priority="16">
      <formula>F223&lt;0</formula>
    </cfRule>
  </conditionalFormatting>
  <conditionalFormatting sqref="L224">
    <cfRule type="expression" dxfId="1651" priority="13">
      <formula>L224&gt;0</formula>
    </cfRule>
    <cfRule type="expression" dxfId="1650" priority="14">
      <formula>L224&lt;0</formula>
    </cfRule>
  </conditionalFormatting>
  <conditionalFormatting sqref="K222 H222 F222">
    <cfRule type="expression" dxfId="1649" priority="11">
      <formula>F222&gt;0</formula>
    </cfRule>
    <cfRule type="expression" dxfId="1648" priority="12">
      <formula>F222&lt;0</formula>
    </cfRule>
  </conditionalFormatting>
  <conditionalFormatting sqref="L222">
    <cfRule type="expression" dxfId="1647" priority="9">
      <formula>L222&gt;0</formula>
    </cfRule>
    <cfRule type="expression" dxfId="1646" priority="10">
      <formula>L222&lt;0</formula>
    </cfRule>
  </conditionalFormatting>
  <conditionalFormatting sqref="K229:K230 H229:H230 F229:F230">
    <cfRule type="expression" dxfId="1645" priority="7">
      <formula>F229&gt;0</formula>
    </cfRule>
    <cfRule type="expression" dxfId="1644" priority="8">
      <formula>F229&lt;0</formula>
    </cfRule>
  </conditionalFormatting>
  <conditionalFormatting sqref="L230">
    <cfRule type="expression" dxfId="1643" priority="5">
      <formula>L230&gt;0</formula>
    </cfRule>
    <cfRule type="expression" dxfId="1642" priority="6">
      <formula>L230&lt;0</formula>
    </cfRule>
  </conditionalFormatting>
  <conditionalFormatting sqref="K227:K228 H227:H228 F227:F228">
    <cfRule type="expression" dxfId="1641" priority="3">
      <formula>F227&gt;0</formula>
    </cfRule>
    <cfRule type="expression" dxfId="1640" priority="4">
      <formula>F227&lt;0</formula>
    </cfRule>
  </conditionalFormatting>
  <conditionalFormatting sqref="L228">
    <cfRule type="expression" dxfId="1639" priority="1">
      <formula>L228&gt;0</formula>
    </cfRule>
    <cfRule type="expression" dxfId="1638"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9"/>
  <sheetViews>
    <sheetView zoomScaleNormal="100" workbookViewId="0">
      <pane ySplit="1" topLeftCell="A95" activePane="bottomLeft" state="frozen"/>
      <selection activeCell="M34" sqref="M34"/>
      <selection pane="bottomLeft" activeCell="Q163" sqref="Q16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4700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(F161-K161-M161)/Q2)</f>
        <v>9.4453106382978635</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13.79</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64812.999999999993</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44392.959999999955</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35035.611000001656</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20420.04000000003</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0.45998374517040652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1.4503263234227702E-2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21.888888888888886</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5" t="s">
        <v>78</v>
      </c>
      <c r="P23" s="885"/>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16.823799999999999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16.6859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16.547999999999998</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16.4101</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16.272199999999998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16.1343</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15.996399999999998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15.858499999999998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15.720599999999997</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15.582699999999997</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15.444800000000001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15.306900000000001</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15.169</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15.0311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14.8932</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14.7553</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14.6174</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14.4795</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14.3416</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14.2037</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14.065799999999999</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13.927899999999999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13.79</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13.652099999999999</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13.514199999999999</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13.376299999999999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13.238399999999999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13.100499999999998</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12.962599999999998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12.8247</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12.6868</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12.5489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12.411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12.273099999999999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12.135199999999999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11.997299999999999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11.859399999999999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11.721499999999999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9"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9"/>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9"/>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0"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0"/>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0"/>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0"/>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1"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1"/>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1"/>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1"/>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2"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2"/>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2"/>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2"/>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2"/>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C155" s="4"/>
      <c r="D155" s="184"/>
      <c r="E155" s="3"/>
      <c r="F155" s="3"/>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46781</v>
      </c>
      <c r="D161" s="18"/>
      <c r="E161" s="18"/>
      <c r="F161" s="18">
        <f>SUM(F2:F160)</f>
        <v>743767.72999999986</v>
      </c>
      <c r="G161" s="14"/>
      <c r="H161" s="68">
        <f>SUM(H2:H160)</f>
        <v>42081</v>
      </c>
      <c r="I161" s="76"/>
      <c r="J161" s="18"/>
      <c r="K161" s="18">
        <f>SUM(K2:K160)</f>
        <v>696531.5199999999</v>
      </c>
      <c r="L161" s="14"/>
      <c r="M161" s="18">
        <f>SUM(M2:M160)</f>
        <v>2843.25</v>
      </c>
    </row>
    <row r="162" spans="1:22" ht="15.75" thickBot="1" x14ac:dyDescent="0.3">
      <c r="A162" s="273" t="s">
        <v>189</v>
      </c>
      <c r="B162" s="400"/>
      <c r="C162" s="275">
        <f>SumByColor($A$162, C2:C160)</f>
        <v>42081</v>
      </c>
      <c r="D162" s="275"/>
      <c r="E162" s="275"/>
      <c r="F162" s="276">
        <f>SumByColor($A$162, F2:F160)</f>
        <v>663428</v>
      </c>
      <c r="G162" s="275"/>
      <c r="H162" s="275">
        <f>SumByColor($A$162, H2:H160)</f>
        <v>42081</v>
      </c>
      <c r="I162" s="275"/>
      <c r="J162" s="276"/>
      <c r="K162" s="276">
        <f>SumByColor($A$162, K2:K160)</f>
        <v>696541</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1"/>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1"/>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1"/>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2"/>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2"/>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2"/>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5"/>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5"/>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4"/>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4"/>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6"/>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6"/>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6"/>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5"/>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0">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10">
        <v>5000</v>
      </c>
      <c r="D232" s="186">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6">
        <v>5000</v>
      </c>
      <c r="D267" s="717">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6">
        <v>5000</v>
      </c>
      <c r="D273" s="717">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6">
        <v>5000</v>
      </c>
      <c r="D277" s="717">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2">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4">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5">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5">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5">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5">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2">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5">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5">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5">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2">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2">
        <v>11.443</v>
      </c>
      <c r="E328" s="39">
        <v>19.829999999999998</v>
      </c>
      <c r="F328" s="39">
        <f t="shared" si="48"/>
        <v>25160.999999999996</v>
      </c>
      <c r="G328" s="39">
        <f t="shared" si="49"/>
        <v>34329</v>
      </c>
      <c r="H328" s="757">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59">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59">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5">
        <v>6.7073999999999998</v>
      </c>
      <c r="E337" s="39">
        <v>21.77</v>
      </c>
      <c r="F337" s="39">
        <f t="shared" si="48"/>
        <v>30140.262599999998</v>
      </c>
      <c r="G337" s="39">
        <f t="shared" si="49"/>
        <v>13421.5074</v>
      </c>
      <c r="H337" s="175">
        <f t="shared" si="50"/>
        <v>2.24566896263828</v>
      </c>
      <c r="I337" s="39"/>
      <c r="J337" s="39">
        <v>61.76</v>
      </c>
      <c r="K337" s="758">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5">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59">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59">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59">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59">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59">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59">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5">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5">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5">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5">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5">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5">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5">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5">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5">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5">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5">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5">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5">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5">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5">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5">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6">
        <v>5000</v>
      </c>
      <c r="D411" s="717">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6">
        <v>5000</v>
      </c>
      <c r="D416" s="717">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C440*(E440-D440)</f>
        <v>12727.000000000002</v>
      </c>
      <c r="G440" s="39">
        <f>D440*C440</f>
        <v>69108</v>
      </c>
      <c r="H440" s="175">
        <f>(E440-D440)/D440</f>
        <v>0.18416102332580891</v>
      </c>
      <c r="I440" s="39" t="s">
        <v>182</v>
      </c>
      <c r="J440" s="39"/>
      <c r="K440" s="39">
        <f>F440+$Q$10</f>
        <v>27342.571000001626</v>
      </c>
      <c r="L440" s="39"/>
    </row>
    <row r="441" spans="1:12" x14ac:dyDescent="0.25">
      <c r="A441">
        <v>6200</v>
      </c>
      <c r="B441" s="147">
        <v>43814</v>
      </c>
      <c r="C441" s="10">
        <v>6500</v>
      </c>
      <c r="D441" s="186">
        <v>10.632</v>
      </c>
      <c r="E441" s="39">
        <v>13.03</v>
      </c>
      <c r="F441" s="39">
        <f>C441*(E441-D441)</f>
        <v>15586.999999999998</v>
      </c>
      <c r="G441" s="39">
        <f>D441*C441</f>
        <v>69108</v>
      </c>
      <c r="H441" s="175">
        <f>(E441-D441)/D441</f>
        <v>0.22554552294958613</v>
      </c>
      <c r="I441" s="39"/>
      <c r="J441" s="39"/>
      <c r="K441" s="39">
        <f>F441+$Q$10</f>
        <v>30202.571000001626</v>
      </c>
      <c r="L441" s="39"/>
    </row>
    <row r="442" spans="1:12" x14ac:dyDescent="0.25">
      <c r="A442">
        <v>5700</v>
      </c>
      <c r="B442" s="147">
        <v>43817</v>
      </c>
      <c r="C442" s="352">
        <v>6000</v>
      </c>
      <c r="D442" s="554">
        <v>10.391999999999999</v>
      </c>
      <c r="E442" s="39">
        <v>13.5</v>
      </c>
      <c r="F442" s="39">
        <f>C442*(E442-D442)</f>
        <v>18648.000000000004</v>
      </c>
      <c r="G442" s="39">
        <f>D442*C442</f>
        <v>62352</v>
      </c>
      <c r="H442" s="175">
        <f>(E442-D442)/D442</f>
        <v>0.2990762124711317</v>
      </c>
      <c r="I442" s="39"/>
      <c r="J442" s="39"/>
      <c r="K442" s="39">
        <f>F442+$Q$10</f>
        <v>33263.571000001626</v>
      </c>
      <c r="L442" s="39">
        <v>60.83</v>
      </c>
    </row>
    <row r="443" spans="1:12" x14ac:dyDescent="0.25">
      <c r="A443">
        <v>5500</v>
      </c>
      <c r="B443" s="147">
        <v>43823</v>
      </c>
      <c r="C443" s="10">
        <v>5500</v>
      </c>
      <c r="D443" s="186">
        <v>10.09</v>
      </c>
      <c r="E443" s="39">
        <v>13.7</v>
      </c>
      <c r="F443" s="39">
        <f>C443*(E443-D443)</f>
        <v>19854.999999999996</v>
      </c>
      <c r="G443" s="39">
        <f>D443*C443</f>
        <v>55495</v>
      </c>
      <c r="H443" s="175">
        <f>(E443-D443)/D443</f>
        <v>0.35777998017839441</v>
      </c>
      <c r="I443" s="39"/>
      <c r="J443" s="39"/>
      <c r="K443" s="39">
        <f>F443+$Q$10</f>
        <v>34470.571000001626</v>
      </c>
      <c r="L443" s="39"/>
    </row>
    <row r="444" spans="1:12" x14ac:dyDescent="0.25">
      <c r="A444">
        <v>5000</v>
      </c>
      <c r="B444" s="147">
        <v>43832</v>
      </c>
      <c r="C444" s="716">
        <v>5000</v>
      </c>
      <c r="D444" s="717">
        <v>9.7260000000000009</v>
      </c>
      <c r="E444" s="39">
        <v>13.68</v>
      </c>
      <c r="F444" s="39">
        <f>C444*(E444-D444)</f>
        <v>19769.999999999993</v>
      </c>
      <c r="G444" s="39">
        <f>D444*C444</f>
        <v>48630.000000000007</v>
      </c>
      <c r="H444" s="175">
        <f>(E444-D444)/D444</f>
        <v>0.40653917334978396</v>
      </c>
      <c r="I444" s="39"/>
      <c r="J444" s="39"/>
      <c r="K444" s="39">
        <f>F444+$Q$10</f>
        <v>34385.571000001619</v>
      </c>
      <c r="L444" s="39">
        <v>61.16</v>
      </c>
    </row>
    <row r="445" spans="1:12" x14ac:dyDescent="0.25">
      <c r="A445">
        <v>4700</v>
      </c>
      <c r="B445" s="147">
        <v>43837</v>
      </c>
      <c r="C445" s="10">
        <v>4700</v>
      </c>
      <c r="D445" s="186">
        <v>9.4452999999999996</v>
      </c>
      <c r="E445" s="39">
        <v>13.79</v>
      </c>
      <c r="F445" s="39">
        <f>C445*(E445-D445)</f>
        <v>20420.089999999997</v>
      </c>
      <c r="G445" s="39">
        <f>D445*C445</f>
        <v>44392.909999999996</v>
      </c>
      <c r="H445" s="175">
        <f>(E445-D445)/D445</f>
        <v>0.45998538955882817</v>
      </c>
      <c r="I445" s="39"/>
      <c r="J445" s="39"/>
      <c r="K445" s="39">
        <f>F445+$Q$10</f>
        <v>35035.661000001623</v>
      </c>
      <c r="L445" s="39">
        <v>64.849999999999994</v>
      </c>
    </row>
    <row r="446" spans="1:12" x14ac:dyDescent="0.25">
      <c r="B446" s="147"/>
      <c r="C446" s="10"/>
      <c r="D446" s="186"/>
      <c r="E446" s="39"/>
      <c r="F446" s="39"/>
      <c r="G446" s="39"/>
      <c r="H446" s="175"/>
      <c r="I446" s="39"/>
      <c r="J446" s="39"/>
      <c r="K446" s="39"/>
      <c r="L446" s="39"/>
    </row>
    <row r="447" spans="1:12" x14ac:dyDescent="0.25">
      <c r="B447" s="147"/>
      <c r="C447" s="10"/>
      <c r="D447" s="186"/>
      <c r="E447" s="39"/>
      <c r="F447" s="39"/>
      <c r="G447" s="39"/>
      <c r="H447" s="175"/>
      <c r="I447" s="39"/>
      <c r="J447" s="39"/>
      <c r="K447" s="39"/>
      <c r="L447" s="39"/>
    </row>
    <row r="448" spans="1:12" x14ac:dyDescent="0.25">
      <c r="B448" s="147"/>
      <c r="C448" s="10"/>
      <c r="D448" s="186"/>
      <c r="E448" s="39"/>
      <c r="F448" s="39"/>
      <c r="G448" s="39"/>
      <c r="H448" s="175"/>
      <c r="I448" s="39"/>
      <c r="J448" s="39"/>
      <c r="K448" s="39"/>
      <c r="L448" s="39"/>
    </row>
    <row r="449" spans="2:14" x14ac:dyDescent="0.25">
      <c r="B449" s="147"/>
      <c r="C449" s="10"/>
      <c r="D449" s="186"/>
      <c r="E449" s="39"/>
      <c r="F449" s="39"/>
      <c r="G449" s="39"/>
      <c r="H449" s="175"/>
      <c r="I449" s="39"/>
      <c r="J449" s="39"/>
      <c r="K449" s="39"/>
      <c r="L449" s="39"/>
    </row>
    <row r="450" spans="2:14" x14ac:dyDescent="0.25">
      <c r="B450" s="147"/>
      <c r="C450" s="10"/>
      <c r="D450" s="186"/>
      <c r="E450" s="39"/>
      <c r="F450" s="39"/>
      <c r="G450" s="39"/>
      <c r="H450" s="175"/>
      <c r="I450" s="39"/>
      <c r="J450" s="39"/>
      <c r="K450" s="39"/>
      <c r="L450" s="39"/>
    </row>
    <row r="451" spans="2:14" x14ac:dyDescent="0.25">
      <c r="B451" s="147"/>
      <c r="C451" s="10"/>
      <c r="D451" s="186"/>
      <c r="E451" s="39"/>
      <c r="F451" s="39"/>
      <c r="G451" s="39"/>
      <c r="H451" s="175"/>
      <c r="I451" s="39"/>
      <c r="J451" s="39"/>
      <c r="K451" s="39"/>
      <c r="L451" s="39"/>
    </row>
    <row r="452" spans="2:14" x14ac:dyDescent="0.25">
      <c r="B452" s="147"/>
      <c r="C452" s="10"/>
      <c r="D452" s="186"/>
      <c r="E452" s="39"/>
      <c r="F452" s="39"/>
      <c r="G452" s="39"/>
      <c r="H452" s="175"/>
      <c r="I452" s="39"/>
      <c r="J452" s="39"/>
      <c r="K452" s="39"/>
      <c r="L452" s="39"/>
    </row>
    <row r="454" spans="2:14" x14ac:dyDescent="0.25">
      <c r="B454" s="531" t="s">
        <v>113</v>
      </c>
      <c r="C454" s="405" t="s">
        <v>143</v>
      </c>
      <c r="D454" s="532" t="s">
        <v>142</v>
      </c>
      <c r="E454" s="407" t="s">
        <v>144</v>
      </c>
      <c r="F454" s="408" t="s">
        <v>65</v>
      </c>
      <c r="G454" s="409" t="s">
        <v>148</v>
      </c>
      <c r="H454" s="408" t="s">
        <v>88</v>
      </c>
      <c r="I454" s="409" t="s">
        <v>151</v>
      </c>
    </row>
    <row r="455" spans="2:14" x14ac:dyDescent="0.25">
      <c r="B455" s="533">
        <v>42305</v>
      </c>
      <c r="C455" s="291">
        <v>2000</v>
      </c>
      <c r="D455" s="534">
        <v>34.06</v>
      </c>
      <c r="E455" s="292">
        <v>17.68</v>
      </c>
      <c r="F455" s="292">
        <v>-32767.45</v>
      </c>
      <c r="G455" s="292">
        <f t="shared" ref="G455:G461" si="77">IF(C455=0, 0,D455*C455)</f>
        <v>68120</v>
      </c>
      <c r="H455" s="294">
        <f t="shared" ref="H455:H461" si="78">IF(C455=0, D455, (E455-D455)/D455)</f>
        <v>-0.48091603053435117</v>
      </c>
      <c r="I455" s="292"/>
    </row>
    <row r="456" spans="2:14" x14ac:dyDescent="0.25">
      <c r="B456" s="533">
        <v>42307</v>
      </c>
      <c r="C456" s="291">
        <v>0</v>
      </c>
      <c r="D456" s="534" t="s">
        <v>128</v>
      </c>
      <c r="E456" s="292">
        <v>17.55</v>
      </c>
      <c r="F456" s="292">
        <v>-30722.2</v>
      </c>
      <c r="G456" s="292">
        <f t="shared" si="77"/>
        <v>0</v>
      </c>
      <c r="H456" s="294" t="str">
        <f t="shared" si="78"/>
        <v>N/A</v>
      </c>
      <c r="I456" s="292"/>
    </row>
    <row r="457" spans="2:14" x14ac:dyDescent="0.25">
      <c r="B457" s="533">
        <v>42310</v>
      </c>
      <c r="C457" s="291">
        <v>0</v>
      </c>
      <c r="D457" s="534" t="s">
        <v>128</v>
      </c>
      <c r="E457" s="292">
        <v>19.010000000000002</v>
      </c>
      <c r="F457" s="292">
        <v>-30693.25</v>
      </c>
      <c r="G457" s="292">
        <f t="shared" si="77"/>
        <v>0</v>
      </c>
      <c r="H457" s="294" t="str">
        <f t="shared" si="78"/>
        <v>N/A</v>
      </c>
      <c r="I457" s="292"/>
    </row>
    <row r="458" spans="2:14" ht="15" customHeight="1" x14ac:dyDescent="0.25">
      <c r="B458" s="533">
        <v>42314</v>
      </c>
      <c r="C458" s="291">
        <v>2500</v>
      </c>
      <c r="D458" s="534">
        <v>30.24</v>
      </c>
      <c r="E458" s="292">
        <v>18.29</v>
      </c>
      <c r="F458" s="292">
        <v>-29878.25</v>
      </c>
      <c r="G458" s="292">
        <f t="shared" si="77"/>
        <v>75600</v>
      </c>
      <c r="H458" s="294">
        <f t="shared" si="78"/>
        <v>-0.39517195767195767</v>
      </c>
      <c r="I458" s="292"/>
    </row>
    <row r="459" spans="2:14" x14ac:dyDescent="0.25">
      <c r="B459" s="533">
        <v>42318</v>
      </c>
      <c r="C459" s="291">
        <v>0</v>
      </c>
      <c r="D459" s="534" t="s">
        <v>128</v>
      </c>
      <c r="E459" s="292">
        <v>18.78</v>
      </c>
      <c r="F459" s="292">
        <v>-28604.09</v>
      </c>
      <c r="G459" s="292">
        <f t="shared" si="77"/>
        <v>0</v>
      </c>
      <c r="H459" s="294" t="str">
        <f t="shared" si="78"/>
        <v>N/A</v>
      </c>
      <c r="I459" s="292"/>
      <c r="N459" s="67"/>
    </row>
    <row r="460" spans="2:14" x14ac:dyDescent="0.25">
      <c r="B460" s="533">
        <v>42328</v>
      </c>
      <c r="C460" s="291">
        <v>3078</v>
      </c>
      <c r="D460" s="534">
        <v>26.76</v>
      </c>
      <c r="E460" s="292">
        <v>17.440000000000001</v>
      </c>
      <c r="F460" s="292">
        <v>-28696.448999999906</v>
      </c>
      <c r="G460" s="292">
        <f t="shared" si="77"/>
        <v>82367.28</v>
      </c>
      <c r="H460" s="294">
        <f t="shared" si="78"/>
        <v>-0.34828101644245141</v>
      </c>
      <c r="I460" s="292"/>
    </row>
    <row r="461" spans="2:14" x14ac:dyDescent="0.25">
      <c r="B461" s="533">
        <v>42331</v>
      </c>
      <c r="C461" s="291">
        <v>0</v>
      </c>
      <c r="D461" s="534" t="s">
        <v>128</v>
      </c>
      <c r="E461" s="292">
        <v>17.53</v>
      </c>
      <c r="F461" s="292">
        <v>-28051.068999999901</v>
      </c>
      <c r="G461" s="292">
        <f t="shared" si="77"/>
        <v>0</v>
      </c>
      <c r="H461" s="294" t="str">
        <f t="shared" si="78"/>
        <v>N/A</v>
      </c>
      <c r="I461" s="292"/>
    </row>
    <row r="462" spans="2:14" x14ac:dyDescent="0.25">
      <c r="B462" s="533">
        <v>42335</v>
      </c>
      <c r="C462" s="291">
        <v>3078</v>
      </c>
      <c r="D462" s="534">
        <v>26.85</v>
      </c>
      <c r="E462" s="292">
        <v>17.73</v>
      </c>
      <c r="F462" s="292">
        <f>C462*(E462-D462)</f>
        <v>-28071.360000000004</v>
      </c>
      <c r="G462" s="292">
        <f>D462*C462</f>
        <v>82644.3</v>
      </c>
      <c r="H462" s="293">
        <f>(E462-D462)/D462</f>
        <v>-0.33966480446927377</v>
      </c>
      <c r="I462" s="292"/>
    </row>
    <row r="463" spans="2:14" x14ac:dyDescent="0.25">
      <c r="B463" s="533">
        <v>42335</v>
      </c>
      <c r="C463" s="291">
        <v>3578</v>
      </c>
      <c r="D463" s="534">
        <v>25.55</v>
      </c>
      <c r="E463" s="292">
        <v>17.440000000000001</v>
      </c>
      <c r="F463" s="292">
        <f t="shared" ref="F463:F494" si="79">C463*(E463-D463)</f>
        <v>-29017.579999999998</v>
      </c>
      <c r="G463" s="292">
        <f t="shared" ref="G463:G492" si="80">D463*C463</f>
        <v>91417.900000000009</v>
      </c>
      <c r="H463" s="293">
        <f t="shared" ref="H463:H492" si="81">(E463-D463)/D463</f>
        <v>-0.31741682974559682</v>
      </c>
      <c r="I463" s="292"/>
    </row>
    <row r="464" spans="2:14" x14ac:dyDescent="0.25">
      <c r="B464" s="533">
        <v>42340</v>
      </c>
      <c r="C464" s="291">
        <v>4178</v>
      </c>
      <c r="D464" s="534">
        <v>24.29</v>
      </c>
      <c r="E464" s="292">
        <v>16.670000000000002</v>
      </c>
      <c r="F464" s="292">
        <f t="shared" si="79"/>
        <v>-31836.35999999999</v>
      </c>
      <c r="G464" s="292">
        <f t="shared" si="80"/>
        <v>101483.62</v>
      </c>
      <c r="H464" s="293">
        <f t="shared" si="81"/>
        <v>-0.31370934540963352</v>
      </c>
      <c r="I464" s="292"/>
    </row>
    <row r="465" spans="2:14" x14ac:dyDescent="0.25">
      <c r="B465" s="533">
        <v>42342</v>
      </c>
      <c r="C465" s="291">
        <v>4678</v>
      </c>
      <c r="D465" s="534">
        <v>23.39</v>
      </c>
      <c r="E465" s="292">
        <v>16.12</v>
      </c>
      <c r="F465" s="292">
        <f t="shared" si="79"/>
        <v>-34009.06</v>
      </c>
      <c r="G465" s="292">
        <f t="shared" si="80"/>
        <v>109418.42</v>
      </c>
      <c r="H465" s="293">
        <f t="shared" si="81"/>
        <v>-0.31081658828559211</v>
      </c>
      <c r="I465" s="292"/>
    </row>
    <row r="466" spans="2:14" x14ac:dyDescent="0.25">
      <c r="B466" s="533">
        <v>42342</v>
      </c>
      <c r="C466" s="291">
        <v>4178</v>
      </c>
      <c r="D466" s="534">
        <v>24.26</v>
      </c>
      <c r="E466" s="292">
        <v>16.12</v>
      </c>
      <c r="F466" s="292">
        <f t="shared" si="79"/>
        <v>-34008.920000000006</v>
      </c>
      <c r="G466" s="292">
        <f t="shared" si="80"/>
        <v>101358.28000000001</v>
      </c>
      <c r="H466" s="293">
        <f t="shared" si="81"/>
        <v>-0.33553173948887055</v>
      </c>
      <c r="I466" s="292"/>
    </row>
    <row r="467" spans="2:14" x14ac:dyDescent="0.25">
      <c r="B467" s="533">
        <v>42345</v>
      </c>
      <c r="C467" s="291">
        <v>4678</v>
      </c>
      <c r="D467" s="534">
        <v>23.24</v>
      </c>
      <c r="E467" s="292">
        <v>14.78</v>
      </c>
      <c r="F467" s="292">
        <f t="shared" si="79"/>
        <v>-39575.879999999997</v>
      </c>
      <c r="G467" s="292">
        <f t="shared" si="80"/>
        <v>108716.71999999999</v>
      </c>
      <c r="H467" s="293">
        <f t="shared" si="81"/>
        <v>-0.36402753872633387</v>
      </c>
      <c r="I467" s="292"/>
    </row>
    <row r="468" spans="2:14" x14ac:dyDescent="0.25">
      <c r="B468" s="533">
        <v>42347</v>
      </c>
      <c r="C468" s="291">
        <v>4778</v>
      </c>
      <c r="D468" s="534">
        <v>23.06</v>
      </c>
      <c r="E468" s="292">
        <v>14.92</v>
      </c>
      <c r="F468" s="292">
        <f t="shared" si="79"/>
        <v>-38892.919999999991</v>
      </c>
      <c r="G468" s="292">
        <f t="shared" si="80"/>
        <v>110180.68</v>
      </c>
      <c r="H468" s="293">
        <f t="shared" si="81"/>
        <v>-0.3529921942758022</v>
      </c>
      <c r="I468" s="292"/>
    </row>
    <row r="469" spans="2:14" x14ac:dyDescent="0.25">
      <c r="B469" s="533">
        <v>42348</v>
      </c>
      <c r="C469" s="291">
        <v>4178</v>
      </c>
      <c r="D469" s="534">
        <v>24.23</v>
      </c>
      <c r="E469" s="292">
        <v>14.74</v>
      </c>
      <c r="F469" s="292">
        <f t="shared" si="79"/>
        <v>-39649.22</v>
      </c>
      <c r="G469" s="292">
        <f t="shared" si="80"/>
        <v>101232.94</v>
      </c>
      <c r="H469" s="293">
        <f t="shared" si="81"/>
        <v>-0.39166322740404458</v>
      </c>
      <c r="I469" s="292"/>
    </row>
    <row r="470" spans="2:14" x14ac:dyDescent="0.25">
      <c r="B470" s="533">
        <v>42349</v>
      </c>
      <c r="C470" s="291">
        <v>3678</v>
      </c>
      <c r="D470" s="534">
        <v>25.57</v>
      </c>
      <c r="E470" s="292">
        <v>14.34</v>
      </c>
      <c r="F470" s="292">
        <f t="shared" si="79"/>
        <v>-41303.94</v>
      </c>
      <c r="G470" s="292">
        <f t="shared" si="80"/>
        <v>94046.46</v>
      </c>
      <c r="H470" s="293">
        <f t="shared" si="81"/>
        <v>-0.43918654673445445</v>
      </c>
      <c r="I470" s="292"/>
    </row>
    <row r="471" spans="2:14" x14ac:dyDescent="0.25">
      <c r="B471" s="533">
        <v>42352</v>
      </c>
      <c r="C471" s="291">
        <v>4178</v>
      </c>
      <c r="D471" s="534">
        <v>24.18</v>
      </c>
      <c r="E471" s="292">
        <v>13.96</v>
      </c>
      <c r="F471" s="292">
        <f t="shared" si="79"/>
        <v>-42699.159999999996</v>
      </c>
      <c r="G471" s="292">
        <f t="shared" si="80"/>
        <v>101024.04</v>
      </c>
      <c r="H471" s="293">
        <f t="shared" si="81"/>
        <v>-0.42266335814722905</v>
      </c>
      <c r="I471" s="292"/>
    </row>
    <row r="472" spans="2:14" x14ac:dyDescent="0.25">
      <c r="B472" s="533">
        <v>42355</v>
      </c>
      <c r="C472" s="291">
        <v>4678</v>
      </c>
      <c r="D472" s="534">
        <v>22.98</v>
      </c>
      <c r="E472" s="292">
        <v>12.78</v>
      </c>
      <c r="F472" s="292">
        <f t="shared" si="79"/>
        <v>-47715.600000000006</v>
      </c>
      <c r="G472" s="292">
        <f t="shared" si="80"/>
        <v>107500.44</v>
      </c>
      <c r="H472" s="293">
        <f t="shared" si="81"/>
        <v>-0.44386422976501311</v>
      </c>
      <c r="I472" s="292"/>
    </row>
    <row r="473" spans="2:14" x14ac:dyDescent="0.25">
      <c r="B473" s="533">
        <v>42356</v>
      </c>
      <c r="C473" s="291">
        <v>5178</v>
      </c>
      <c r="D473" s="534">
        <v>21.99</v>
      </c>
      <c r="E473" s="292">
        <v>12.95</v>
      </c>
      <c r="F473" s="292">
        <f t="shared" si="79"/>
        <v>-46809.119999999995</v>
      </c>
      <c r="G473" s="292">
        <f t="shared" si="80"/>
        <v>113864.21999999999</v>
      </c>
      <c r="H473" s="293">
        <f t="shared" si="81"/>
        <v>-0.41109595270577537</v>
      </c>
      <c r="I473" s="292"/>
    </row>
    <row r="474" spans="2:14" x14ac:dyDescent="0.25">
      <c r="B474" s="533">
        <v>42356</v>
      </c>
      <c r="C474" s="291">
        <v>6178</v>
      </c>
      <c r="D474" s="534">
        <v>20.48</v>
      </c>
      <c r="E474" s="292">
        <v>12.76</v>
      </c>
      <c r="F474" s="292">
        <f t="shared" si="79"/>
        <v>-47694.16</v>
      </c>
      <c r="G474" s="292">
        <f t="shared" si="80"/>
        <v>126525.44</v>
      </c>
      <c r="H474" s="293">
        <f t="shared" si="81"/>
        <v>-0.376953125</v>
      </c>
      <c r="I474" s="292"/>
    </row>
    <row r="475" spans="2:14" x14ac:dyDescent="0.25">
      <c r="B475" s="533">
        <v>42356</v>
      </c>
      <c r="C475" s="291">
        <v>6400</v>
      </c>
      <c r="D475" s="534">
        <v>20.2</v>
      </c>
      <c r="E475" s="292">
        <v>12.68</v>
      </c>
      <c r="F475" s="292">
        <f t="shared" si="79"/>
        <v>-48128</v>
      </c>
      <c r="G475" s="292">
        <f t="shared" si="80"/>
        <v>129280</v>
      </c>
      <c r="H475" s="293">
        <f t="shared" si="81"/>
        <v>-0.37227722772277227</v>
      </c>
      <c r="I475" s="292"/>
    </row>
    <row r="476" spans="2:14" x14ac:dyDescent="0.25">
      <c r="B476" s="533">
        <v>42359</v>
      </c>
      <c r="C476" s="291">
        <v>5178</v>
      </c>
      <c r="D476" s="534">
        <v>21.96</v>
      </c>
      <c r="E476" s="292">
        <v>12.66</v>
      </c>
      <c r="F476" s="292">
        <f t="shared" si="79"/>
        <v>-48155.4</v>
      </c>
      <c r="G476" s="292">
        <f t="shared" si="80"/>
        <v>113708.88</v>
      </c>
      <c r="H476" s="293">
        <f t="shared" si="81"/>
        <v>-0.42349726775956287</v>
      </c>
      <c r="I476" s="292"/>
    </row>
    <row r="477" spans="2:14" x14ac:dyDescent="0.25">
      <c r="B477" s="533">
        <v>42361</v>
      </c>
      <c r="C477" s="291">
        <v>4178</v>
      </c>
      <c r="D477" s="534">
        <v>24.07</v>
      </c>
      <c r="E477" s="292">
        <v>13.96</v>
      </c>
      <c r="F477" s="292">
        <f t="shared" si="79"/>
        <v>-42239.579999999994</v>
      </c>
      <c r="G477" s="292">
        <f t="shared" si="80"/>
        <v>100564.46</v>
      </c>
      <c r="H477" s="293">
        <f t="shared" si="81"/>
        <v>-0.42002492729538843</v>
      </c>
      <c r="I477" s="292"/>
      <c r="N477" s="67"/>
    </row>
    <row r="478" spans="2:14" ht="15" customHeight="1" x14ac:dyDescent="0.25">
      <c r="B478" s="533">
        <v>42361</v>
      </c>
      <c r="C478" s="291">
        <v>4178</v>
      </c>
      <c r="D478" s="534">
        <v>24.03</v>
      </c>
      <c r="E478" s="292">
        <v>13.96</v>
      </c>
      <c r="F478" s="292">
        <f t="shared" si="79"/>
        <v>-42072.46</v>
      </c>
      <c r="G478" s="292">
        <f t="shared" si="80"/>
        <v>100397.34000000001</v>
      </c>
      <c r="H478" s="293">
        <f t="shared" si="81"/>
        <v>-0.41905950894714938</v>
      </c>
      <c r="I478" s="292"/>
    </row>
    <row r="479" spans="2:14" x14ac:dyDescent="0.25">
      <c r="B479" s="533">
        <v>42366</v>
      </c>
      <c r="C479" s="312">
        <v>6678</v>
      </c>
      <c r="D479" s="535">
        <v>19.91</v>
      </c>
      <c r="E479" s="292">
        <v>13.09</v>
      </c>
      <c r="F479" s="292">
        <f t="shared" si="79"/>
        <v>-45543.96</v>
      </c>
      <c r="G479" s="292">
        <f t="shared" si="80"/>
        <v>132958.98000000001</v>
      </c>
      <c r="H479" s="293">
        <f t="shared" si="81"/>
        <v>-0.34254143646408841</v>
      </c>
      <c r="I479" s="292"/>
    </row>
    <row r="480" spans="2:14" x14ac:dyDescent="0.25">
      <c r="B480" s="533">
        <v>42367</v>
      </c>
      <c r="C480" s="312">
        <v>8678</v>
      </c>
      <c r="D480" s="535">
        <v>18.32</v>
      </c>
      <c r="E480" s="292">
        <v>13.03</v>
      </c>
      <c r="F480" s="292">
        <f t="shared" si="79"/>
        <v>-45906.62000000001</v>
      </c>
      <c r="G480" s="292">
        <f t="shared" si="80"/>
        <v>158980.96</v>
      </c>
      <c r="H480" s="293">
        <f t="shared" si="81"/>
        <v>-0.28875545851528389</v>
      </c>
      <c r="I480" s="292"/>
    </row>
    <row r="481" spans="2:9" x14ac:dyDescent="0.25">
      <c r="B481" s="533">
        <v>42368</v>
      </c>
      <c r="C481" s="291">
        <v>9678</v>
      </c>
      <c r="D481" s="534">
        <v>17.73</v>
      </c>
      <c r="E481" s="292">
        <v>12.38</v>
      </c>
      <c r="F481" s="292">
        <f t="shared" si="79"/>
        <v>-51777.299999999996</v>
      </c>
      <c r="G481" s="292">
        <f t="shared" si="80"/>
        <v>171590.94</v>
      </c>
      <c r="H481" s="294">
        <f t="shared" si="81"/>
        <v>-0.30174844895657077</v>
      </c>
      <c r="I481" s="292"/>
    </row>
    <row r="482" spans="2:9" x14ac:dyDescent="0.25">
      <c r="B482" s="533">
        <v>42369</v>
      </c>
      <c r="C482" s="291">
        <v>8678</v>
      </c>
      <c r="D482" s="534">
        <v>18.312999999999999</v>
      </c>
      <c r="E482" s="292">
        <v>12.59</v>
      </c>
      <c r="F482" s="292">
        <f t="shared" si="79"/>
        <v>-49664.193999999989</v>
      </c>
      <c r="G482" s="292">
        <f t="shared" si="80"/>
        <v>158920.21399999998</v>
      </c>
      <c r="H482" s="294">
        <f t="shared" si="81"/>
        <v>-0.3125102386282968</v>
      </c>
      <c r="I482" s="292"/>
    </row>
    <row r="483" spans="2:9" x14ac:dyDescent="0.25">
      <c r="B483" s="533">
        <v>42374</v>
      </c>
      <c r="C483" s="291">
        <v>7678</v>
      </c>
      <c r="D483" s="534">
        <v>19.010000000000002</v>
      </c>
      <c r="E483" s="292">
        <v>12.76</v>
      </c>
      <c r="F483" s="292">
        <f t="shared" si="79"/>
        <v>-47987.500000000015</v>
      </c>
      <c r="G483" s="292">
        <f t="shared" si="80"/>
        <v>145958.78</v>
      </c>
      <c r="H483" s="294">
        <f t="shared" si="81"/>
        <v>-0.32877432930036832</v>
      </c>
      <c r="I483" s="292"/>
    </row>
    <row r="484" spans="2:9" x14ac:dyDescent="0.25">
      <c r="B484" s="533">
        <v>42375</v>
      </c>
      <c r="C484" s="291">
        <v>8678</v>
      </c>
      <c r="D484" s="534">
        <v>18.257000000000001</v>
      </c>
      <c r="E484" s="292">
        <v>12.76</v>
      </c>
      <c r="F484" s="292">
        <f t="shared" si="79"/>
        <v>-47702.966000000015</v>
      </c>
      <c r="G484" s="292">
        <f t="shared" si="80"/>
        <v>158434.24600000001</v>
      </c>
      <c r="H484" s="294">
        <f t="shared" si="81"/>
        <v>-0.30108999287944355</v>
      </c>
      <c r="I484" s="292"/>
    </row>
    <row r="485" spans="2:9" x14ac:dyDescent="0.25">
      <c r="B485" s="533">
        <v>42375</v>
      </c>
      <c r="C485" s="291">
        <v>9678</v>
      </c>
      <c r="D485" s="534">
        <v>17.579999999999998</v>
      </c>
      <c r="E485" s="292">
        <v>11.28</v>
      </c>
      <c r="F485" s="292">
        <f t="shared" si="79"/>
        <v>-60971.399999999987</v>
      </c>
      <c r="G485" s="292">
        <f t="shared" si="80"/>
        <v>170139.24</v>
      </c>
      <c r="H485" s="294">
        <f t="shared" si="81"/>
        <v>-0.35836177474402725</v>
      </c>
      <c r="I485" s="292"/>
    </row>
    <row r="486" spans="2:9" x14ac:dyDescent="0.25">
      <c r="B486" s="533">
        <v>42398</v>
      </c>
      <c r="C486" s="291">
        <v>9278</v>
      </c>
      <c r="D486" s="534">
        <v>17.93</v>
      </c>
      <c r="E486" s="292">
        <v>9.56</v>
      </c>
      <c r="F486" s="292">
        <f t="shared" si="79"/>
        <v>-77656.859999999986</v>
      </c>
      <c r="G486" s="292">
        <f t="shared" si="80"/>
        <v>166354.54</v>
      </c>
      <c r="H486" s="294">
        <f t="shared" si="81"/>
        <v>-0.46681539319576126</v>
      </c>
      <c r="I486" s="292"/>
    </row>
    <row r="487" spans="2:9" ht="15" customHeight="1" x14ac:dyDescent="0.25">
      <c r="B487" s="533">
        <v>42402</v>
      </c>
      <c r="C487" s="291">
        <v>9678</v>
      </c>
      <c r="D487" s="534">
        <v>17.559999999999999</v>
      </c>
      <c r="E487" s="292">
        <v>8.74</v>
      </c>
      <c r="F487" s="292">
        <f t="shared" si="79"/>
        <v>-85359.959999999992</v>
      </c>
      <c r="G487" s="292">
        <f t="shared" si="80"/>
        <v>169945.68</v>
      </c>
      <c r="H487" s="294">
        <f t="shared" si="81"/>
        <v>-0.50227790432801822</v>
      </c>
      <c r="I487" s="292"/>
    </row>
    <row r="488" spans="2:9" x14ac:dyDescent="0.25">
      <c r="B488" s="533">
        <v>42411</v>
      </c>
      <c r="C488" s="291">
        <v>9678</v>
      </c>
      <c r="D488" s="534">
        <v>17.553999999999998</v>
      </c>
      <c r="E488" s="292">
        <v>7.13</v>
      </c>
      <c r="F488" s="292">
        <f t="shared" si="79"/>
        <v>-100883.47199999999</v>
      </c>
      <c r="G488" s="292">
        <f t="shared" si="80"/>
        <v>169887.61199999999</v>
      </c>
      <c r="H488" s="293">
        <f t="shared" si="81"/>
        <v>-0.59382476928335426</v>
      </c>
      <c r="I488" s="292"/>
    </row>
    <row r="489" spans="2:9" x14ac:dyDescent="0.25">
      <c r="B489" s="533">
        <v>42412</v>
      </c>
      <c r="C489" s="291">
        <v>9678</v>
      </c>
      <c r="D489" s="534">
        <v>17.55</v>
      </c>
      <c r="E489" s="292">
        <v>7.46</v>
      </c>
      <c r="F489" s="292">
        <f t="shared" si="79"/>
        <v>-97651.02</v>
      </c>
      <c r="G489" s="292">
        <f t="shared" si="80"/>
        <v>169848.9</v>
      </c>
      <c r="H489" s="293">
        <f t="shared" si="81"/>
        <v>-0.57492877492877492</v>
      </c>
      <c r="I489" s="292"/>
    </row>
    <row r="490" spans="2:9" x14ac:dyDescent="0.25">
      <c r="B490" s="533">
        <v>42416</v>
      </c>
      <c r="C490" s="291">
        <v>9178</v>
      </c>
      <c r="D490" s="534">
        <v>18.084</v>
      </c>
      <c r="E490" s="292">
        <v>7.49</v>
      </c>
      <c r="F490" s="292">
        <f t="shared" si="79"/>
        <v>-97231.731999999989</v>
      </c>
      <c r="G490" s="292">
        <f t="shared" si="80"/>
        <v>165974.95199999999</v>
      </c>
      <c r="H490" s="293">
        <f t="shared" si="81"/>
        <v>-0.58582172085821715</v>
      </c>
      <c r="I490" s="292"/>
    </row>
    <row r="491" spans="2:9" x14ac:dyDescent="0.25">
      <c r="B491" s="533">
        <v>42416</v>
      </c>
      <c r="C491" s="291">
        <v>9678</v>
      </c>
      <c r="D491" s="534">
        <v>17.536999999999999</v>
      </c>
      <c r="E491" s="292">
        <v>7.49</v>
      </c>
      <c r="F491" s="292">
        <f t="shared" si="79"/>
        <v>-97234.865999999995</v>
      </c>
      <c r="G491" s="292">
        <f t="shared" si="80"/>
        <v>169723.08599999998</v>
      </c>
      <c r="H491" s="293">
        <f t="shared" si="81"/>
        <v>-0.57290300507498426</v>
      </c>
      <c r="I491" s="292"/>
    </row>
    <row r="492" spans="2:9" x14ac:dyDescent="0.25">
      <c r="B492" s="533">
        <v>42418</v>
      </c>
      <c r="C492" s="291">
        <v>13478</v>
      </c>
      <c r="D492" s="534">
        <v>14.673999999999999</v>
      </c>
      <c r="E492" s="292">
        <v>6.93</v>
      </c>
      <c r="F492" s="292">
        <f t="shared" si="79"/>
        <v>-104373.632</v>
      </c>
      <c r="G492" s="292">
        <f t="shared" si="80"/>
        <v>197776.17199999999</v>
      </c>
      <c r="H492" s="293">
        <f t="shared" si="81"/>
        <v>-0.52773613193403301</v>
      </c>
      <c r="I492" s="292"/>
    </row>
    <row r="493" spans="2:9" x14ac:dyDescent="0.25">
      <c r="B493" s="533">
        <v>42422</v>
      </c>
      <c r="C493" s="291">
        <v>10978</v>
      </c>
      <c r="D493" s="534">
        <v>16.314</v>
      </c>
      <c r="E493" s="292">
        <v>7.49</v>
      </c>
      <c r="F493" s="292">
        <f t="shared" si="79"/>
        <v>-96869.872000000003</v>
      </c>
      <c r="G493" s="292">
        <f>IF(C493=0, 0,D493*C493)</f>
        <v>179095.092</v>
      </c>
      <c r="H493" s="293">
        <f>IF(C493=0, D493, (E493-D493)/D493)</f>
        <v>-0.54088512933676591</v>
      </c>
      <c r="I493" s="292"/>
    </row>
    <row r="494" spans="2:9" x14ac:dyDescent="0.25">
      <c r="B494" s="533">
        <v>42422</v>
      </c>
      <c r="C494" s="291">
        <v>9978</v>
      </c>
      <c r="D494" s="534">
        <v>17.199000000000002</v>
      </c>
      <c r="E494" s="292">
        <v>7.49</v>
      </c>
      <c r="F494" s="292">
        <f t="shared" si="79"/>
        <v>-96876.402000000016</v>
      </c>
      <c r="G494" s="292">
        <f>IF(C494=0, 0,D494*C494)</f>
        <v>171611.622</v>
      </c>
      <c r="H494" s="293">
        <f>IF(C494=0, D494, (E494-D494)/D494)</f>
        <v>-0.56450956450956458</v>
      </c>
      <c r="I494" s="292"/>
    </row>
    <row r="495" spans="2:9" x14ac:dyDescent="0.25">
      <c r="B495" s="533">
        <v>42426</v>
      </c>
      <c r="C495" s="291">
        <v>9678</v>
      </c>
      <c r="D495" s="534">
        <v>17.489000000000001</v>
      </c>
      <c r="E495" s="292">
        <v>7.49</v>
      </c>
      <c r="F495" s="292">
        <f t="shared" ref="F495:F503" si="82">C495*(E495-D495)</f>
        <v>-96770.322</v>
      </c>
      <c r="G495" s="292">
        <f>IF(C495=0, 0,D495*C495)</f>
        <v>169258.54200000002</v>
      </c>
      <c r="H495" s="293">
        <f>IF(C495=0, D495, (E495-D495)/D495)</f>
        <v>-0.57173080221853734</v>
      </c>
      <c r="I495" s="292"/>
    </row>
    <row r="496" spans="2:9" x14ac:dyDescent="0.25">
      <c r="B496" s="533">
        <v>42426</v>
      </c>
      <c r="C496" s="291">
        <v>9178</v>
      </c>
      <c r="D496" s="534">
        <v>18.02</v>
      </c>
      <c r="E496" s="292">
        <v>7.76</v>
      </c>
      <c r="F496" s="292">
        <f t="shared" si="82"/>
        <v>-94166.28</v>
      </c>
      <c r="G496" s="292">
        <f t="shared" ref="G496:G503" si="83">IF(C496=0, 0,D496*C496)</f>
        <v>165387.56</v>
      </c>
      <c r="H496" s="293">
        <f t="shared" ref="H496:H503" si="84">IF(C496=0, D496, (E496-D496)/D496)</f>
        <v>-0.5693673695893452</v>
      </c>
      <c r="I496" s="292"/>
    </row>
    <row r="497" spans="2:14" x14ac:dyDescent="0.25">
      <c r="B497" s="533">
        <v>42426</v>
      </c>
      <c r="C497" s="291">
        <v>8178</v>
      </c>
      <c r="D497" s="534">
        <v>19.245999999999999</v>
      </c>
      <c r="E497" s="292">
        <v>8</v>
      </c>
      <c r="F497" s="292">
        <f t="shared" si="82"/>
        <v>-91969.787999999986</v>
      </c>
      <c r="G497" s="292">
        <f t="shared" si="83"/>
        <v>157393.788</v>
      </c>
      <c r="H497" s="293">
        <f t="shared" si="84"/>
        <v>-0.58432921126467829</v>
      </c>
      <c r="I497" s="292"/>
    </row>
    <row r="498" spans="2:14" x14ac:dyDescent="0.25">
      <c r="B498" s="533">
        <v>42426</v>
      </c>
      <c r="C498" s="291">
        <v>6678</v>
      </c>
      <c r="D498" s="534">
        <v>21.75</v>
      </c>
      <c r="E498" s="292">
        <v>8.1</v>
      </c>
      <c r="F498" s="292">
        <f t="shared" si="82"/>
        <v>-91154.7</v>
      </c>
      <c r="G498" s="292">
        <f t="shared" si="83"/>
        <v>145246.5</v>
      </c>
      <c r="H498" s="293">
        <f t="shared" si="84"/>
        <v>-0.62758620689655176</v>
      </c>
      <c r="I498" s="292"/>
    </row>
    <row r="499" spans="2:14" x14ac:dyDescent="0.25">
      <c r="B499" s="533">
        <v>42426</v>
      </c>
      <c r="C499" s="291">
        <v>8678</v>
      </c>
      <c r="D499" s="534">
        <v>18.568999999999999</v>
      </c>
      <c r="E499" s="292">
        <v>7.94</v>
      </c>
      <c r="F499" s="292">
        <f t="shared" si="82"/>
        <v>-92238.461999999985</v>
      </c>
      <c r="G499" s="292">
        <f t="shared" si="83"/>
        <v>161141.78199999998</v>
      </c>
      <c r="H499" s="293">
        <f t="shared" si="84"/>
        <v>-0.57240562227368186</v>
      </c>
      <c r="I499" s="292"/>
    </row>
    <row r="500" spans="2:14" x14ac:dyDescent="0.25">
      <c r="B500" s="533">
        <v>42429</v>
      </c>
      <c r="C500" s="291">
        <v>7678</v>
      </c>
      <c r="D500" s="534">
        <v>19.876000000000001</v>
      </c>
      <c r="E500" s="292">
        <v>8.2100000000000009</v>
      </c>
      <c r="F500" s="292">
        <f t="shared" si="82"/>
        <v>-89571.54800000001</v>
      </c>
      <c r="G500" s="292">
        <f t="shared" si="83"/>
        <v>152607.92800000001</v>
      </c>
      <c r="H500" s="293">
        <f t="shared" si="84"/>
        <v>-0.58693902193600322</v>
      </c>
      <c r="I500" s="292"/>
    </row>
    <row r="501" spans="2:14" x14ac:dyDescent="0.25">
      <c r="B501" s="533">
        <v>42429</v>
      </c>
      <c r="C501" s="291">
        <v>9678</v>
      </c>
      <c r="D501" s="534">
        <v>17.463000000000001</v>
      </c>
      <c r="E501" s="292">
        <v>8.2100000000000009</v>
      </c>
      <c r="F501" s="292">
        <f t="shared" si="82"/>
        <v>-89550.534</v>
      </c>
      <c r="G501" s="292">
        <f t="shared" si="83"/>
        <v>169006.91400000002</v>
      </c>
      <c r="H501" s="293">
        <f t="shared" si="84"/>
        <v>-0.5298631392086125</v>
      </c>
      <c r="I501" s="292"/>
    </row>
    <row r="502" spans="2:14" x14ac:dyDescent="0.25">
      <c r="B502" s="533">
        <v>42429</v>
      </c>
      <c r="C502" s="291">
        <v>9178</v>
      </c>
      <c r="D502" s="534">
        <v>17.981000000000002</v>
      </c>
      <c r="E502" s="292">
        <v>8.2100000000000009</v>
      </c>
      <c r="F502" s="292">
        <f t="shared" si="82"/>
        <v>-89678.238000000012</v>
      </c>
      <c r="G502" s="292">
        <f t="shared" si="83"/>
        <v>165029.61800000002</v>
      </c>
      <c r="H502" s="293">
        <f t="shared" si="84"/>
        <v>-0.5434069295367332</v>
      </c>
      <c r="I502" s="292"/>
    </row>
    <row r="503" spans="2:14" x14ac:dyDescent="0.25">
      <c r="B503" s="533">
        <v>42429</v>
      </c>
      <c r="C503" s="291">
        <v>9678</v>
      </c>
      <c r="D503" s="534">
        <v>17.459</v>
      </c>
      <c r="E503" s="292">
        <v>8.2100000000000009</v>
      </c>
      <c r="F503" s="292">
        <f t="shared" si="82"/>
        <v>-89511.821999999986</v>
      </c>
      <c r="G503" s="292">
        <f t="shared" si="83"/>
        <v>168968.20199999999</v>
      </c>
      <c r="H503" s="293">
        <f t="shared" si="84"/>
        <v>-0.5297554270004009</v>
      </c>
      <c r="I503" s="292"/>
    </row>
    <row r="504" spans="2:14" x14ac:dyDescent="0.25">
      <c r="B504" s="533">
        <v>42429</v>
      </c>
      <c r="C504" s="291">
        <v>9178</v>
      </c>
      <c r="D504" s="534">
        <v>17.975999999999999</v>
      </c>
      <c r="E504" s="292">
        <v>8.2100000000000009</v>
      </c>
      <c r="F504" s="292">
        <f t="shared" ref="F504:F515" si="85">C504*(E504-D504)</f>
        <v>-89632.347999999984</v>
      </c>
      <c r="G504" s="292">
        <f t="shared" ref="G504:G515" si="86">IF(C504=0, 0,D504*C504)</f>
        <v>164983.728</v>
      </c>
      <c r="H504" s="293">
        <f t="shared" ref="H504:H555" si="87">IF(C504=0, D504, (E504-D504)/D504)</f>
        <v>-0.54327992879394738</v>
      </c>
      <c r="I504" s="292" t="s">
        <v>183</v>
      </c>
    </row>
    <row r="505" spans="2:14" x14ac:dyDescent="0.25">
      <c r="B505" s="533">
        <v>42430</v>
      </c>
      <c r="C505" s="312">
        <v>10178</v>
      </c>
      <c r="D505" s="535">
        <v>16.974</v>
      </c>
      <c r="E505" s="292">
        <v>7.8</v>
      </c>
      <c r="F505" s="292">
        <f t="shared" si="85"/>
        <v>-93372.971999999994</v>
      </c>
      <c r="G505" s="292">
        <f t="shared" si="86"/>
        <v>172761.372</v>
      </c>
      <c r="H505" s="293">
        <f t="shared" si="87"/>
        <v>-0.54047366560622123</v>
      </c>
      <c r="I505" s="292"/>
    </row>
    <row r="506" spans="2:14" x14ac:dyDescent="0.25">
      <c r="B506" s="533">
        <v>42430</v>
      </c>
      <c r="C506" s="312">
        <v>9678</v>
      </c>
      <c r="D506" s="535">
        <v>17.440000000000001</v>
      </c>
      <c r="E506" s="292">
        <v>7.96</v>
      </c>
      <c r="F506" s="292">
        <f t="shared" si="85"/>
        <v>-91747.44</v>
      </c>
      <c r="G506" s="292">
        <f t="shared" si="86"/>
        <v>168784.32</v>
      </c>
      <c r="H506" s="293">
        <f t="shared" si="87"/>
        <v>-0.54357798165137616</v>
      </c>
      <c r="I506" s="292"/>
    </row>
    <row r="507" spans="2:14" x14ac:dyDescent="0.25">
      <c r="B507" s="533">
        <v>42431</v>
      </c>
      <c r="C507" s="291">
        <v>8678</v>
      </c>
      <c r="D507" s="534">
        <v>18.405999999999999</v>
      </c>
      <c r="E507" s="292">
        <v>9.1</v>
      </c>
      <c r="F507" s="292">
        <f t="shared" si="85"/>
        <v>-80757.467999999993</v>
      </c>
      <c r="G507" s="292">
        <f t="shared" si="86"/>
        <v>159727.26799999998</v>
      </c>
      <c r="H507" s="294">
        <f t="shared" si="87"/>
        <v>-0.50559600130392257</v>
      </c>
      <c r="I507" s="292"/>
    </row>
    <row r="508" spans="2:14" x14ac:dyDescent="0.25">
      <c r="B508" s="533">
        <v>42432</v>
      </c>
      <c r="C508" s="291">
        <v>9278</v>
      </c>
      <c r="D508" s="534">
        <v>17.771999999999998</v>
      </c>
      <c r="E508" s="292">
        <v>9.9700000000000006</v>
      </c>
      <c r="F508" s="292">
        <f t="shared" si="85"/>
        <v>-72386.955999999976</v>
      </c>
      <c r="G508" s="292">
        <f t="shared" si="86"/>
        <v>164888.61599999998</v>
      </c>
      <c r="H508" s="294">
        <f t="shared" si="87"/>
        <v>-0.43900517668242173</v>
      </c>
      <c r="I508" s="292"/>
      <c r="N508" s="29"/>
    </row>
    <row r="509" spans="2:14" x14ac:dyDescent="0.25">
      <c r="B509" s="533">
        <v>42433</v>
      </c>
      <c r="C509" s="291">
        <v>9278</v>
      </c>
      <c r="D509" s="534">
        <v>17.771999999999998</v>
      </c>
      <c r="E509" s="292">
        <v>11</v>
      </c>
      <c r="F509" s="292">
        <f t="shared" si="85"/>
        <v>-62830.615999999987</v>
      </c>
      <c r="G509" s="292">
        <f t="shared" si="86"/>
        <v>164888.61599999998</v>
      </c>
      <c r="H509" s="294">
        <f t="shared" si="87"/>
        <v>-0.38104884087328378</v>
      </c>
      <c r="I509" s="292"/>
    </row>
    <row r="510" spans="2:14" x14ac:dyDescent="0.25">
      <c r="B510" s="533">
        <v>42439</v>
      </c>
      <c r="C510" s="291">
        <v>9278</v>
      </c>
      <c r="D510" s="534">
        <v>17.718</v>
      </c>
      <c r="E510" s="292">
        <v>10.59</v>
      </c>
      <c r="F510" s="292">
        <f t="shared" si="85"/>
        <v>-66133.584000000003</v>
      </c>
      <c r="G510" s="292">
        <f t="shared" si="86"/>
        <v>164387.60399999999</v>
      </c>
      <c r="H510" s="294">
        <f t="shared" si="87"/>
        <v>-0.40230274297324753</v>
      </c>
      <c r="I510" s="292" t="s">
        <v>182</v>
      </c>
    </row>
    <row r="511" spans="2:14" x14ac:dyDescent="0.25">
      <c r="B511" s="533">
        <v>42440</v>
      </c>
      <c r="C511" s="291">
        <v>9278</v>
      </c>
      <c r="D511" s="534">
        <v>17.712</v>
      </c>
      <c r="E511" s="292">
        <v>11.12</v>
      </c>
      <c r="F511" s="292">
        <f t="shared" si="85"/>
        <v>-61160.576000000008</v>
      </c>
      <c r="G511" s="292">
        <f t="shared" si="86"/>
        <v>164331.93599999999</v>
      </c>
      <c r="H511" s="294">
        <f t="shared" si="87"/>
        <v>-0.37217705510388438</v>
      </c>
      <c r="I511" s="292"/>
    </row>
    <row r="512" spans="2:14" ht="15" customHeight="1" x14ac:dyDescent="0.25">
      <c r="B512" s="533">
        <v>42446</v>
      </c>
      <c r="C512" s="291">
        <v>9278</v>
      </c>
      <c r="D512" s="534">
        <v>17.704999999999998</v>
      </c>
      <c r="E512" s="292">
        <v>11.45</v>
      </c>
      <c r="F512" s="292">
        <f t="shared" si="85"/>
        <v>-58033.889999999992</v>
      </c>
      <c r="G512" s="292">
        <f t="shared" si="86"/>
        <v>164266.99</v>
      </c>
      <c r="H512" s="294">
        <f t="shared" si="87"/>
        <v>-0.353290031064671</v>
      </c>
      <c r="I512" s="292"/>
    </row>
    <row r="513" spans="2:9" x14ac:dyDescent="0.25">
      <c r="B513" s="533">
        <v>42447</v>
      </c>
      <c r="C513" s="291">
        <v>7928</v>
      </c>
      <c r="D513" s="534">
        <v>18.734999999999999</v>
      </c>
      <c r="E513" s="292">
        <v>11.63</v>
      </c>
      <c r="F513" s="292">
        <f t="shared" si="85"/>
        <v>-56328.439999999988</v>
      </c>
      <c r="G513" s="292">
        <f t="shared" si="86"/>
        <v>148531.07999999999</v>
      </c>
      <c r="H513" s="294">
        <f t="shared" si="87"/>
        <v>-0.37923672271150249</v>
      </c>
      <c r="I513" s="292"/>
    </row>
    <row r="514" spans="2:9" x14ac:dyDescent="0.25">
      <c r="B514" s="533">
        <v>42450</v>
      </c>
      <c r="C514" s="291">
        <v>9278</v>
      </c>
      <c r="D514" s="534">
        <v>17.670000000000002</v>
      </c>
      <c r="E514" s="292">
        <v>11.43</v>
      </c>
      <c r="F514" s="292">
        <f t="shared" si="85"/>
        <v>-57894.720000000016</v>
      </c>
      <c r="G514" s="292">
        <f t="shared" si="86"/>
        <v>163942.26</v>
      </c>
      <c r="H514" s="293">
        <f t="shared" si="87"/>
        <v>-0.35314091680814946</v>
      </c>
      <c r="I514" s="292"/>
    </row>
    <row r="515" spans="2:9" x14ac:dyDescent="0.25">
      <c r="B515" s="533">
        <v>42451</v>
      </c>
      <c r="C515" s="291">
        <v>9628</v>
      </c>
      <c r="D515" s="534">
        <v>17.428000000000001</v>
      </c>
      <c r="E515" s="292">
        <v>11.31</v>
      </c>
      <c r="F515" s="292">
        <f t="shared" si="85"/>
        <v>-58904.104000000007</v>
      </c>
      <c r="G515" s="292">
        <f t="shared" si="86"/>
        <v>167796.78400000001</v>
      </c>
      <c r="H515" s="293">
        <f t="shared" si="87"/>
        <v>-0.35104429653431263</v>
      </c>
      <c r="I515" s="292"/>
    </row>
    <row r="516" spans="2:9" x14ac:dyDescent="0.25">
      <c r="B516" s="533">
        <v>42453</v>
      </c>
      <c r="C516" s="291">
        <v>13278</v>
      </c>
      <c r="D516" s="534">
        <v>15.5565</v>
      </c>
      <c r="E516" s="292">
        <v>10.29</v>
      </c>
      <c r="F516" s="292">
        <f t="shared" ref="F516:F555" si="88">C516*(E516-D516)</f>
        <v>-69928.587000000014</v>
      </c>
      <c r="G516" s="292">
        <f t="shared" ref="G516:G555" si="89">IF(C516=0, 0,D516*C516)</f>
        <v>206559.20699999999</v>
      </c>
      <c r="H516" s="293">
        <f t="shared" si="87"/>
        <v>-0.33854016006171056</v>
      </c>
      <c r="I516" s="292"/>
    </row>
    <row r="517" spans="2:9" x14ac:dyDescent="0.25">
      <c r="B517" s="533">
        <v>42459</v>
      </c>
      <c r="C517" s="291">
        <v>11278</v>
      </c>
      <c r="D517" s="534">
        <v>16.408899999999999</v>
      </c>
      <c r="E517" s="292">
        <v>10.53</v>
      </c>
      <c r="F517" s="292">
        <f t="shared" si="88"/>
        <v>-66302.234199999992</v>
      </c>
      <c r="G517" s="292">
        <f t="shared" si="89"/>
        <v>185059.5742</v>
      </c>
      <c r="H517" s="293">
        <f t="shared" si="87"/>
        <v>-0.35827508242478168</v>
      </c>
      <c r="I517" s="292"/>
    </row>
    <row r="518" spans="2:9" x14ac:dyDescent="0.25">
      <c r="B518" s="533">
        <v>42460</v>
      </c>
      <c r="C518" s="291">
        <v>9678</v>
      </c>
      <c r="D518" s="534">
        <v>17.311699999999998</v>
      </c>
      <c r="E518" s="292">
        <v>11.14</v>
      </c>
      <c r="F518" s="292">
        <f t="shared" si="88"/>
        <v>-59729.712599999977</v>
      </c>
      <c r="G518" s="292">
        <f t="shared" si="89"/>
        <v>167542.63259999998</v>
      </c>
      <c r="H518" s="293">
        <f t="shared" si="87"/>
        <v>-0.35650456049954643</v>
      </c>
      <c r="I518" s="292"/>
    </row>
    <row r="519" spans="2:9" x14ac:dyDescent="0.25">
      <c r="B519" s="533">
        <v>42461</v>
      </c>
      <c r="C519" s="291">
        <v>11678</v>
      </c>
      <c r="D519" s="534">
        <v>16.116</v>
      </c>
      <c r="E519" s="292">
        <v>10.53</v>
      </c>
      <c r="F519" s="292">
        <f t="shared" si="88"/>
        <v>-65233.308000000005</v>
      </c>
      <c r="G519" s="292">
        <f t="shared" si="89"/>
        <v>188202.64799999999</v>
      </c>
      <c r="H519" s="293">
        <f t="shared" si="87"/>
        <v>-0.34661206254653765</v>
      </c>
      <c r="I519" s="292"/>
    </row>
    <row r="520" spans="2:9" x14ac:dyDescent="0.25">
      <c r="B520" s="533">
        <v>42461</v>
      </c>
      <c r="C520" s="291">
        <v>9678</v>
      </c>
      <c r="D520" s="534">
        <v>17.266200000000001</v>
      </c>
      <c r="E520" s="292">
        <v>10.56</v>
      </c>
      <c r="F520" s="292">
        <f t="shared" si="88"/>
        <v>-64902.603600000009</v>
      </c>
      <c r="G520" s="292">
        <f t="shared" si="89"/>
        <v>167102.28360000002</v>
      </c>
      <c r="H520" s="293">
        <f t="shared" si="87"/>
        <v>-0.388400458699656</v>
      </c>
      <c r="I520" s="292"/>
    </row>
    <row r="521" spans="2:9" x14ac:dyDescent="0.25">
      <c r="B521" s="533">
        <v>42464</v>
      </c>
      <c r="C521" s="291">
        <v>9778</v>
      </c>
      <c r="D521" s="534">
        <v>17.196100000000001</v>
      </c>
      <c r="E521" s="292">
        <v>10.4</v>
      </c>
      <c r="F521" s="292">
        <f t="shared" si="88"/>
        <v>-66452.265800000008</v>
      </c>
      <c r="G521" s="292">
        <f t="shared" si="89"/>
        <v>168143.46580000001</v>
      </c>
      <c r="H521" s="293">
        <f t="shared" si="87"/>
        <v>-0.3952117049796175</v>
      </c>
      <c r="I521" s="292"/>
    </row>
    <row r="522" spans="2:9" x14ac:dyDescent="0.25">
      <c r="B522" s="533">
        <v>42465</v>
      </c>
      <c r="C522" s="291">
        <v>9678</v>
      </c>
      <c r="D522" s="534">
        <v>17.262699999999999</v>
      </c>
      <c r="E522" s="292">
        <v>10.63</v>
      </c>
      <c r="F522" s="292">
        <f t="shared" si="88"/>
        <v>-64191.270599999982</v>
      </c>
      <c r="G522" s="292">
        <f t="shared" si="89"/>
        <v>167068.4106</v>
      </c>
      <c r="H522" s="293">
        <f t="shared" si="87"/>
        <v>-0.38422147172806098</v>
      </c>
      <c r="I522" s="292"/>
    </row>
    <row r="523" spans="2:9" x14ac:dyDescent="0.25">
      <c r="B523" s="533">
        <v>42469</v>
      </c>
      <c r="C523" s="291">
        <v>8678</v>
      </c>
      <c r="D523" s="534">
        <v>17.895700000000001</v>
      </c>
      <c r="E523" s="292">
        <v>11.78</v>
      </c>
      <c r="F523" s="292">
        <f t="shared" si="88"/>
        <v>-53072.044600000016</v>
      </c>
      <c r="G523" s="292">
        <f t="shared" si="89"/>
        <v>155298.88460000002</v>
      </c>
      <c r="H523" s="293">
        <f t="shared" si="87"/>
        <v>-0.34174131215878684</v>
      </c>
      <c r="I523" s="292"/>
    </row>
    <row r="524" spans="2:9" x14ac:dyDescent="0.25">
      <c r="B524" s="533">
        <v>42471</v>
      </c>
      <c r="C524" s="291">
        <v>9678</v>
      </c>
      <c r="D524" s="534">
        <v>17.2514</v>
      </c>
      <c r="E524" s="292">
        <v>11.67</v>
      </c>
      <c r="F524" s="292">
        <f t="shared" si="88"/>
        <v>-54016.789200000007</v>
      </c>
      <c r="G524" s="292">
        <f t="shared" si="89"/>
        <v>166959.04920000001</v>
      </c>
      <c r="H524" s="293">
        <f t="shared" si="87"/>
        <v>-0.32353316252593994</v>
      </c>
      <c r="I524" s="292"/>
    </row>
    <row r="525" spans="2:9" x14ac:dyDescent="0.25">
      <c r="B525" s="533">
        <v>42472</v>
      </c>
      <c r="C525" s="291">
        <v>8288</v>
      </c>
      <c r="D525" s="534">
        <v>17.96</v>
      </c>
      <c r="E525" s="292">
        <v>13.05</v>
      </c>
      <c r="F525" s="292">
        <f t="shared" si="88"/>
        <v>-40694.080000000002</v>
      </c>
      <c r="G525" s="292">
        <f t="shared" si="89"/>
        <v>148852.48000000001</v>
      </c>
      <c r="H525" s="293">
        <f t="shared" si="87"/>
        <v>-0.27338530066815142</v>
      </c>
      <c r="I525" s="292"/>
    </row>
    <row r="526" spans="2:9" x14ac:dyDescent="0.25">
      <c r="B526" s="533">
        <v>42473</v>
      </c>
      <c r="C526" s="291">
        <v>9258</v>
      </c>
      <c r="D526" s="534">
        <v>17.415800000000001</v>
      </c>
      <c r="E526" s="292">
        <v>12.92</v>
      </c>
      <c r="F526" s="292">
        <f t="shared" si="88"/>
        <v>-41622.116400000006</v>
      </c>
      <c r="G526" s="292">
        <f t="shared" si="89"/>
        <v>161235.47640000001</v>
      </c>
      <c r="H526" s="293">
        <f t="shared" si="87"/>
        <v>-0.2581449029042594</v>
      </c>
      <c r="I526" s="292"/>
    </row>
    <row r="527" spans="2:9" x14ac:dyDescent="0.25">
      <c r="B527" s="533">
        <v>42474</v>
      </c>
      <c r="C527" s="291">
        <v>9678</v>
      </c>
      <c r="D527" s="534">
        <v>17.2135</v>
      </c>
      <c r="E527" s="292">
        <v>13.11</v>
      </c>
      <c r="F527" s="292">
        <f t="shared" si="88"/>
        <v>-39713.673000000003</v>
      </c>
      <c r="G527" s="292">
        <f t="shared" si="89"/>
        <v>166592.253</v>
      </c>
      <c r="H527" s="293">
        <f t="shared" si="87"/>
        <v>-0.23838847416272113</v>
      </c>
      <c r="I527" s="292"/>
    </row>
    <row r="528" spans="2:9" x14ac:dyDescent="0.25">
      <c r="B528" s="533">
        <v>42474</v>
      </c>
      <c r="C528" s="291">
        <v>9178</v>
      </c>
      <c r="D528" s="534">
        <v>17.433299999999999</v>
      </c>
      <c r="E528" s="292">
        <v>13.11</v>
      </c>
      <c r="F528" s="292">
        <f t="shared" si="88"/>
        <v>-39679.2474</v>
      </c>
      <c r="G528" s="292">
        <f t="shared" si="89"/>
        <v>160002.82739999998</v>
      </c>
      <c r="H528" s="293">
        <f t="shared" si="87"/>
        <v>-0.24799091394056202</v>
      </c>
      <c r="I528" s="292"/>
    </row>
    <row r="529" spans="2:9" x14ac:dyDescent="0.25">
      <c r="B529" s="533">
        <v>42475</v>
      </c>
      <c r="C529" s="291">
        <v>9678</v>
      </c>
      <c r="D529" s="534">
        <v>17.205100000000002</v>
      </c>
      <c r="E529" s="292">
        <v>13.01</v>
      </c>
      <c r="F529" s="292">
        <f t="shared" si="88"/>
        <v>-40600.177800000019</v>
      </c>
      <c r="G529" s="292">
        <f t="shared" si="89"/>
        <v>166510.9578</v>
      </c>
      <c r="H529" s="293">
        <f t="shared" si="87"/>
        <v>-0.24382886469709572</v>
      </c>
      <c r="I529" s="292"/>
    </row>
    <row r="530" spans="2:9" x14ac:dyDescent="0.25">
      <c r="B530" s="533">
        <v>42478</v>
      </c>
      <c r="C530" s="291">
        <v>9178</v>
      </c>
      <c r="D530" s="534">
        <v>17.412400000000002</v>
      </c>
      <c r="E530" s="292">
        <v>13.36</v>
      </c>
      <c r="F530" s="292">
        <f t="shared" si="88"/>
        <v>-37192.92720000002</v>
      </c>
      <c r="G530" s="292">
        <f t="shared" si="89"/>
        <v>159811.00720000002</v>
      </c>
      <c r="H530" s="293">
        <f t="shared" si="87"/>
        <v>-0.232730697663734</v>
      </c>
      <c r="I530" s="292"/>
    </row>
    <row r="531" spans="2:9" x14ac:dyDescent="0.25">
      <c r="B531" s="533">
        <v>42484</v>
      </c>
      <c r="C531" s="312">
        <v>9178</v>
      </c>
      <c r="D531" s="535">
        <v>17.412400000000002</v>
      </c>
      <c r="E531" s="292">
        <v>14.34</v>
      </c>
      <c r="F531" s="292">
        <f t="shared" si="88"/>
        <v>-28198.487200000018</v>
      </c>
      <c r="G531" s="292">
        <f t="shared" si="89"/>
        <v>159811.00720000002</v>
      </c>
      <c r="H531" s="293">
        <f t="shared" si="87"/>
        <v>-0.17644896740254082</v>
      </c>
      <c r="I531" s="292"/>
    </row>
    <row r="532" spans="2:9" x14ac:dyDescent="0.25">
      <c r="B532" s="533">
        <v>42485</v>
      </c>
      <c r="C532" s="312">
        <v>9678</v>
      </c>
      <c r="D532" s="535">
        <v>17.233499999999999</v>
      </c>
      <c r="E532" s="292">
        <v>13.83</v>
      </c>
      <c r="F532" s="292">
        <f t="shared" si="88"/>
        <v>-32939.072999999997</v>
      </c>
      <c r="G532" s="292">
        <f t="shared" si="89"/>
        <v>166785.81299999999</v>
      </c>
      <c r="H532" s="293">
        <f t="shared" si="87"/>
        <v>-0.19749325441726867</v>
      </c>
      <c r="I532" s="292"/>
    </row>
    <row r="533" spans="2:9" x14ac:dyDescent="0.25">
      <c r="B533" s="533">
        <v>42486</v>
      </c>
      <c r="C533" s="291">
        <v>9178</v>
      </c>
      <c r="D533" s="534">
        <v>17.390599999999999</v>
      </c>
      <c r="E533" s="292">
        <v>14.44</v>
      </c>
      <c r="F533" s="292">
        <f t="shared" si="88"/>
        <v>-27080.606799999998</v>
      </c>
      <c r="G533" s="292">
        <f t="shared" si="89"/>
        <v>159610.92679999999</v>
      </c>
      <c r="H533" s="294">
        <f t="shared" si="87"/>
        <v>-0.16966637148804525</v>
      </c>
      <c r="I533" s="292"/>
    </row>
    <row r="534" spans="2:9" x14ac:dyDescent="0.25">
      <c r="B534" s="533">
        <v>42487</v>
      </c>
      <c r="C534" s="291">
        <v>9178</v>
      </c>
      <c r="D534" s="534">
        <v>17.376300000000001</v>
      </c>
      <c r="E534" s="292">
        <v>14.84</v>
      </c>
      <c r="F534" s="292">
        <f t="shared" si="88"/>
        <v>-23278.161400000005</v>
      </c>
      <c r="G534" s="292">
        <f t="shared" si="89"/>
        <v>159479.6814</v>
      </c>
      <c r="H534" s="294">
        <f t="shared" si="87"/>
        <v>-0.14596317973331496</v>
      </c>
      <c r="I534" s="292"/>
    </row>
    <row r="535" spans="2:9" x14ac:dyDescent="0.25">
      <c r="B535" s="533">
        <v>42488</v>
      </c>
      <c r="C535" s="291">
        <v>9678</v>
      </c>
      <c r="D535" s="534">
        <v>17.2287</v>
      </c>
      <c r="E535" s="292">
        <v>14.35</v>
      </c>
      <c r="F535" s="292">
        <f t="shared" si="88"/>
        <v>-27860.058600000004</v>
      </c>
      <c r="G535" s="292">
        <f t="shared" si="89"/>
        <v>166739.35860000001</v>
      </c>
      <c r="H535" s="294">
        <f t="shared" si="87"/>
        <v>-0.16708747612994598</v>
      </c>
      <c r="I535" s="292"/>
    </row>
    <row r="536" spans="2:9" x14ac:dyDescent="0.25">
      <c r="B536" s="533">
        <v>42489</v>
      </c>
      <c r="C536" s="291">
        <v>9678</v>
      </c>
      <c r="D536" s="534">
        <v>17.179200000000002</v>
      </c>
      <c r="E536" s="292">
        <v>14.09</v>
      </c>
      <c r="F536" s="292">
        <f t="shared" si="88"/>
        <v>-29897.277600000016</v>
      </c>
      <c r="G536" s="292">
        <f t="shared" si="89"/>
        <v>166260.29760000002</v>
      </c>
      <c r="H536" s="294">
        <f t="shared" si="87"/>
        <v>-0.17982211045916</v>
      </c>
      <c r="I536" s="292"/>
    </row>
    <row r="537" spans="2:9" x14ac:dyDescent="0.25">
      <c r="B537" s="533">
        <v>42492</v>
      </c>
      <c r="C537" s="291">
        <v>9678</v>
      </c>
      <c r="D537" s="534">
        <v>17.136399999999998</v>
      </c>
      <c r="E537" s="292">
        <v>13.55</v>
      </c>
      <c r="F537" s="292">
        <f t="shared" si="88"/>
        <v>-34709.179199999977</v>
      </c>
      <c r="G537" s="292">
        <f t="shared" si="89"/>
        <v>165846.07919999998</v>
      </c>
      <c r="H537" s="294">
        <f t="shared" si="87"/>
        <v>-0.20928549753740563</v>
      </c>
      <c r="I537" s="292"/>
    </row>
    <row r="538" spans="2:9" x14ac:dyDescent="0.25">
      <c r="B538" s="533">
        <v>42493</v>
      </c>
      <c r="C538" s="291">
        <v>9678</v>
      </c>
      <c r="D538" s="534">
        <v>17.1221</v>
      </c>
      <c r="E538" s="292">
        <v>12.79</v>
      </c>
      <c r="F538" s="292">
        <f t="shared" si="88"/>
        <v>-41926.063800000004</v>
      </c>
      <c r="G538" s="292">
        <f t="shared" si="89"/>
        <v>165707.6838</v>
      </c>
      <c r="H538" s="294">
        <f t="shared" si="87"/>
        <v>-0.25301218892542388</v>
      </c>
      <c r="I538" s="292"/>
    </row>
    <row r="539" spans="2:9" x14ac:dyDescent="0.25">
      <c r="B539" s="533">
        <v>42494</v>
      </c>
      <c r="C539" s="291">
        <v>11678</v>
      </c>
      <c r="D539" s="534">
        <v>16.316800000000001</v>
      </c>
      <c r="E539" s="292">
        <v>12.17</v>
      </c>
      <c r="F539" s="292">
        <f t="shared" si="88"/>
        <v>-48426.330400000006</v>
      </c>
      <c r="G539" s="292">
        <f t="shared" si="89"/>
        <v>190547.59040000002</v>
      </c>
      <c r="H539" s="294">
        <f t="shared" si="87"/>
        <v>-0.25414296920964896</v>
      </c>
      <c r="I539" s="292"/>
    </row>
    <row r="540" spans="2:9" x14ac:dyDescent="0.25">
      <c r="B540" s="533">
        <v>42495</v>
      </c>
      <c r="C540" s="291">
        <v>9678</v>
      </c>
      <c r="D540" s="534">
        <v>17.0684</v>
      </c>
      <c r="E540" s="292">
        <v>12.07</v>
      </c>
      <c r="F540" s="292">
        <f t="shared" si="88"/>
        <v>-48374.515200000002</v>
      </c>
      <c r="G540" s="292">
        <f t="shared" si="89"/>
        <v>165187.97520000002</v>
      </c>
      <c r="H540" s="293">
        <f t="shared" si="87"/>
        <v>-0.29284525790349419</v>
      </c>
      <c r="I540" s="292"/>
    </row>
    <row r="541" spans="2:9" x14ac:dyDescent="0.25">
      <c r="B541" s="533">
        <v>42499</v>
      </c>
      <c r="C541" s="291">
        <v>10678</v>
      </c>
      <c r="D541" s="534">
        <v>16.537600000000001</v>
      </c>
      <c r="E541" s="292">
        <v>11.44</v>
      </c>
      <c r="F541" s="292">
        <f t="shared" si="88"/>
        <v>-54432.172800000015</v>
      </c>
      <c r="G541" s="292">
        <f t="shared" si="89"/>
        <v>176588.49280000001</v>
      </c>
      <c r="H541" s="293">
        <f t="shared" si="87"/>
        <v>-0.30824303405572762</v>
      </c>
      <c r="I541" s="292"/>
    </row>
    <row r="542" spans="2:9" x14ac:dyDescent="0.25">
      <c r="B542" s="533">
        <v>42500</v>
      </c>
      <c r="C542" s="291">
        <v>9678</v>
      </c>
      <c r="D542" s="534">
        <v>17.042100000000001</v>
      </c>
      <c r="E542" s="292">
        <v>11.94</v>
      </c>
      <c r="F542" s="292">
        <f t="shared" si="88"/>
        <v>-49378.123800000016</v>
      </c>
      <c r="G542" s="292">
        <f t="shared" si="89"/>
        <v>164933.44380000001</v>
      </c>
      <c r="H542" s="293">
        <f t="shared" si="87"/>
        <v>-0.2993821184009014</v>
      </c>
      <c r="I542" s="292"/>
    </row>
    <row r="543" spans="2:9" x14ac:dyDescent="0.25">
      <c r="B543" s="533">
        <v>42502</v>
      </c>
      <c r="C543" s="291">
        <v>10678</v>
      </c>
      <c r="D543" s="534">
        <v>16.601800000000001</v>
      </c>
      <c r="E543" s="292">
        <v>12.33</v>
      </c>
      <c r="F543" s="292">
        <f t="shared" si="88"/>
        <v>-45614.280400000011</v>
      </c>
      <c r="G543" s="292">
        <f t="shared" si="89"/>
        <v>177274.02040000001</v>
      </c>
      <c r="H543" s="293">
        <f t="shared" si="87"/>
        <v>-0.25730944837306802</v>
      </c>
      <c r="I543" s="292"/>
    </row>
    <row r="544" spans="2:9" x14ac:dyDescent="0.25">
      <c r="B544" s="533">
        <v>42502</v>
      </c>
      <c r="C544" s="291">
        <v>9678</v>
      </c>
      <c r="D544" s="534">
        <v>17.0334</v>
      </c>
      <c r="E544" s="292">
        <v>12.33</v>
      </c>
      <c r="F544" s="292">
        <f t="shared" si="88"/>
        <v>-45519.5052</v>
      </c>
      <c r="G544" s="292">
        <f t="shared" si="89"/>
        <v>164849.2452</v>
      </c>
      <c r="H544" s="293">
        <f t="shared" si="87"/>
        <v>-0.27612807777660364</v>
      </c>
      <c r="I544" s="292"/>
    </row>
    <row r="545" spans="2:9" x14ac:dyDescent="0.25">
      <c r="B545" s="533">
        <v>42503</v>
      </c>
      <c r="C545" s="291">
        <v>9678</v>
      </c>
      <c r="D545" s="534">
        <v>17.029299999999999</v>
      </c>
      <c r="E545" s="292">
        <v>12.3</v>
      </c>
      <c r="F545" s="292">
        <f t="shared" si="88"/>
        <v>-45770.165399999983</v>
      </c>
      <c r="G545" s="292">
        <f t="shared" si="89"/>
        <v>164809.56539999999</v>
      </c>
      <c r="H545" s="293">
        <f t="shared" si="87"/>
        <v>-0.27771546687180321</v>
      </c>
      <c r="I545" s="292"/>
    </row>
    <row r="546" spans="2:9" x14ac:dyDescent="0.25">
      <c r="B546" s="533">
        <v>42506</v>
      </c>
      <c r="C546" s="291">
        <v>9678</v>
      </c>
      <c r="D546" s="534">
        <v>17.027699999999999</v>
      </c>
      <c r="E546" s="292">
        <v>12.78</v>
      </c>
      <c r="F546" s="292">
        <f t="shared" si="88"/>
        <v>-41109.240599999997</v>
      </c>
      <c r="G546" s="292">
        <f t="shared" si="89"/>
        <v>164794.08059999999</v>
      </c>
      <c r="H546" s="293">
        <f t="shared" si="87"/>
        <v>-0.24945823569830336</v>
      </c>
      <c r="I546" s="292"/>
    </row>
    <row r="547" spans="2:9" x14ac:dyDescent="0.25">
      <c r="B547" s="533">
        <v>42513</v>
      </c>
      <c r="C547" s="291">
        <v>9178</v>
      </c>
      <c r="D547" s="534">
        <v>17.244399999999999</v>
      </c>
      <c r="E547" s="292">
        <v>13.19</v>
      </c>
      <c r="F547" s="292">
        <f t="shared" si="88"/>
        <v>-37211.283199999991</v>
      </c>
      <c r="G547" s="292">
        <f t="shared" si="89"/>
        <v>158269.10319999998</v>
      </c>
      <c r="H547" s="293">
        <f t="shared" si="87"/>
        <v>-0.23511400802579385</v>
      </c>
      <c r="I547" s="292"/>
    </row>
    <row r="548" spans="2:9" x14ac:dyDescent="0.25">
      <c r="B548" s="533">
        <v>42514</v>
      </c>
      <c r="C548" s="291">
        <v>9678</v>
      </c>
      <c r="D548" s="534">
        <v>17.026</v>
      </c>
      <c r="E548" s="292">
        <v>13.02</v>
      </c>
      <c r="F548" s="292">
        <f t="shared" si="88"/>
        <v>-38770.067999999999</v>
      </c>
      <c r="G548" s="292">
        <f t="shared" si="89"/>
        <v>164777.628</v>
      </c>
      <c r="H548" s="293">
        <f t="shared" si="87"/>
        <v>-0.23528720779983556</v>
      </c>
      <c r="I548" s="292"/>
    </row>
    <row r="549" spans="2:9" x14ac:dyDescent="0.25">
      <c r="B549" s="533">
        <v>42515</v>
      </c>
      <c r="C549" s="291">
        <v>9178</v>
      </c>
      <c r="D549" s="534">
        <v>17.206800000000001</v>
      </c>
      <c r="E549" s="292">
        <v>13.54</v>
      </c>
      <c r="F549" s="292">
        <f t="shared" si="88"/>
        <v>-33653.890400000018</v>
      </c>
      <c r="G549" s="292">
        <f t="shared" si="89"/>
        <v>157924.0104</v>
      </c>
      <c r="H549" s="293">
        <f t="shared" si="87"/>
        <v>-0.21310179696399109</v>
      </c>
      <c r="I549" s="292"/>
    </row>
    <row r="550" spans="2:9" x14ac:dyDescent="0.25">
      <c r="B550" s="533">
        <v>42516</v>
      </c>
      <c r="C550" s="291">
        <v>9678</v>
      </c>
      <c r="D550" s="534">
        <v>17.003799999999998</v>
      </c>
      <c r="E550" s="292">
        <v>13.17</v>
      </c>
      <c r="F550" s="292">
        <f t="shared" si="88"/>
        <v>-37103.516399999986</v>
      </c>
      <c r="G550" s="292">
        <f t="shared" si="89"/>
        <v>164562.77639999997</v>
      </c>
      <c r="H550" s="293">
        <f t="shared" si="87"/>
        <v>-0.22546724849739463</v>
      </c>
      <c r="I550" s="292"/>
    </row>
    <row r="551" spans="2:9" x14ac:dyDescent="0.25">
      <c r="B551" s="533">
        <v>42517</v>
      </c>
      <c r="C551" s="291">
        <v>9678</v>
      </c>
      <c r="D551" s="534">
        <v>16.999700000000001</v>
      </c>
      <c r="E551" s="292">
        <v>12.9</v>
      </c>
      <c r="F551" s="292">
        <f t="shared" si="88"/>
        <v>-39676.8966</v>
      </c>
      <c r="G551" s="292">
        <f t="shared" si="89"/>
        <v>164523.09660000002</v>
      </c>
      <c r="H551" s="293">
        <f t="shared" si="87"/>
        <v>-0.2411630793484591</v>
      </c>
      <c r="I551" s="292"/>
    </row>
    <row r="552" spans="2:9" x14ac:dyDescent="0.25">
      <c r="B552" s="533">
        <v>42525</v>
      </c>
      <c r="C552" s="291">
        <v>9678</v>
      </c>
      <c r="D552" s="534">
        <v>16.9956</v>
      </c>
      <c r="E552" s="292">
        <v>13.32</v>
      </c>
      <c r="F552" s="292">
        <f t="shared" si="88"/>
        <v>-35572.456799999993</v>
      </c>
      <c r="G552" s="292">
        <f t="shared" si="89"/>
        <v>164483.41680000001</v>
      </c>
      <c r="H552" s="293">
        <f t="shared" si="87"/>
        <v>-0.21626773988561743</v>
      </c>
      <c r="I552" s="292"/>
    </row>
    <row r="553" spans="2:9" x14ac:dyDescent="0.25">
      <c r="B553" s="533">
        <v>42527</v>
      </c>
      <c r="C553" s="291">
        <v>8178</v>
      </c>
      <c r="D553" s="534">
        <v>17.568999999999999</v>
      </c>
      <c r="E553" s="292">
        <v>13.96</v>
      </c>
      <c r="F553" s="292">
        <f t="shared" si="88"/>
        <v>-29514.401999999984</v>
      </c>
      <c r="G553" s="292">
        <f t="shared" si="89"/>
        <v>143679.28200000001</v>
      </c>
      <c r="H553" s="293">
        <f t="shared" si="87"/>
        <v>-0.20541863509590746</v>
      </c>
      <c r="I553" s="292"/>
    </row>
    <row r="554" spans="2:9" x14ac:dyDescent="0.25">
      <c r="B554" s="533">
        <v>42528</v>
      </c>
      <c r="C554" s="291">
        <v>7678</v>
      </c>
      <c r="D554" s="534">
        <v>17.759599999999999</v>
      </c>
      <c r="E554" s="292">
        <v>14.62</v>
      </c>
      <c r="F554" s="292">
        <f t="shared" si="88"/>
        <v>-24105.848799999996</v>
      </c>
      <c r="G554" s="292">
        <f t="shared" si="89"/>
        <v>136358.20879999999</v>
      </c>
      <c r="H554" s="293">
        <f t="shared" si="87"/>
        <v>-0.17678326088425414</v>
      </c>
      <c r="I554" s="292"/>
    </row>
    <row r="555" spans="2:9" x14ac:dyDescent="0.25">
      <c r="B555" s="533">
        <v>42529</v>
      </c>
      <c r="C555" s="291">
        <v>8178</v>
      </c>
      <c r="D555" s="534">
        <v>17.5654</v>
      </c>
      <c r="E555" s="292">
        <v>14.53</v>
      </c>
      <c r="F555" s="292">
        <f t="shared" si="88"/>
        <v>-24823.50120000001</v>
      </c>
      <c r="G555" s="292">
        <f t="shared" si="89"/>
        <v>143649.8412</v>
      </c>
      <c r="H555" s="293">
        <f t="shared" si="87"/>
        <v>-0.17280562924840887</v>
      </c>
      <c r="I555" s="292"/>
    </row>
    <row r="556" spans="2:9" x14ac:dyDescent="0.25">
      <c r="B556" s="533">
        <v>42531</v>
      </c>
      <c r="C556" s="291">
        <v>8978</v>
      </c>
      <c r="D556" s="534">
        <v>17.1751</v>
      </c>
      <c r="E556" s="292">
        <v>13.42</v>
      </c>
      <c r="F556" s="292">
        <f t="shared" ref="F556:F564" si="90">C556*(E556-D556)</f>
        <v>-33713.287800000006</v>
      </c>
      <c r="G556" s="292">
        <f t="shared" ref="G556:G564" si="91">IF(C556=0, 0,D556*C556)</f>
        <v>154198.0478</v>
      </c>
      <c r="H556" s="293">
        <f t="shared" ref="H556:H564" si="92">IF(C556=0, D556, (E556-D556)/D556)</f>
        <v>-0.21863628159370255</v>
      </c>
      <c r="I556" s="292"/>
    </row>
    <row r="557" spans="2:9" x14ac:dyDescent="0.25">
      <c r="B557" s="533">
        <v>42531</v>
      </c>
      <c r="C557" s="312">
        <v>9278</v>
      </c>
      <c r="D557" s="535">
        <v>17.1052</v>
      </c>
      <c r="E557" s="292">
        <v>13.42</v>
      </c>
      <c r="F557" s="292">
        <f t="shared" si="90"/>
        <v>-34191.285600000003</v>
      </c>
      <c r="G557" s="292">
        <f t="shared" si="91"/>
        <v>158702.04560000001</v>
      </c>
      <c r="H557" s="293">
        <f t="shared" si="92"/>
        <v>-0.21544325702125669</v>
      </c>
      <c r="I557" s="292"/>
    </row>
    <row r="558" spans="2:9" x14ac:dyDescent="0.25">
      <c r="B558" s="533">
        <v>42532</v>
      </c>
      <c r="C558" s="291">
        <v>9278</v>
      </c>
      <c r="D558" s="534">
        <v>17.053000000000001</v>
      </c>
      <c r="E558" s="292">
        <v>13.42</v>
      </c>
      <c r="F558" s="292">
        <f t="shared" si="90"/>
        <v>-33706.974000000009</v>
      </c>
      <c r="G558" s="292">
        <f t="shared" si="91"/>
        <v>158217.734</v>
      </c>
      <c r="H558" s="293">
        <f t="shared" si="92"/>
        <v>-0.21304169354365804</v>
      </c>
      <c r="I558" s="292" t="s">
        <v>179</v>
      </c>
    </row>
    <row r="559" spans="2:9" x14ac:dyDescent="0.25">
      <c r="B559" s="533">
        <v>42535</v>
      </c>
      <c r="C559" s="291">
        <v>9678</v>
      </c>
      <c r="D559" s="534">
        <v>16.879300000000001</v>
      </c>
      <c r="E559" s="292">
        <v>13.23</v>
      </c>
      <c r="F559" s="292">
        <f t="shared" si="90"/>
        <v>-35317.9254</v>
      </c>
      <c r="G559" s="292">
        <f t="shared" si="91"/>
        <v>163357.86540000001</v>
      </c>
      <c r="H559" s="293">
        <f t="shared" si="92"/>
        <v>-0.21619972392220058</v>
      </c>
      <c r="I559" s="292" t="s">
        <v>211</v>
      </c>
    </row>
    <row r="560" spans="2:9" x14ac:dyDescent="0.25">
      <c r="B560" s="533">
        <v>42536</v>
      </c>
      <c r="C560" s="291">
        <v>9278</v>
      </c>
      <c r="D560" s="534">
        <v>17.027999999999999</v>
      </c>
      <c r="E560" s="292">
        <v>13.06</v>
      </c>
      <c r="F560" s="292">
        <f t="shared" si="90"/>
        <v>-36815.103999999985</v>
      </c>
      <c r="G560" s="292">
        <f t="shared" si="91"/>
        <v>157985.78399999999</v>
      </c>
      <c r="H560" s="293">
        <f t="shared" si="92"/>
        <v>-0.23302795395818643</v>
      </c>
      <c r="I560" s="292"/>
    </row>
    <row r="561" spans="2:9" x14ac:dyDescent="0.25">
      <c r="B561" s="533">
        <v>42537</v>
      </c>
      <c r="C561" s="312">
        <v>9278</v>
      </c>
      <c r="D561" s="535">
        <v>17.0168</v>
      </c>
      <c r="E561" s="292">
        <v>12.67</v>
      </c>
      <c r="F561" s="292">
        <f t="shared" si="90"/>
        <v>-40329.610399999998</v>
      </c>
      <c r="G561" s="292">
        <f t="shared" si="91"/>
        <v>157881.87039999999</v>
      </c>
      <c r="H561" s="293">
        <f t="shared" si="92"/>
        <v>-0.25544168116214566</v>
      </c>
      <c r="I561" s="292"/>
    </row>
    <row r="562" spans="2:9" x14ac:dyDescent="0.25">
      <c r="B562" s="533">
        <v>42538</v>
      </c>
      <c r="C562" s="312">
        <v>9278</v>
      </c>
      <c r="D562" s="535">
        <v>17.0061</v>
      </c>
      <c r="E562" s="292">
        <v>13.16</v>
      </c>
      <c r="F562" s="292">
        <f t="shared" si="90"/>
        <v>-35684.1158</v>
      </c>
      <c r="G562" s="292">
        <f t="shared" si="91"/>
        <v>157782.59580000001</v>
      </c>
      <c r="H562" s="293">
        <f t="shared" si="92"/>
        <v>-0.2261600249322302</v>
      </c>
      <c r="I562" s="292"/>
    </row>
    <row r="563" spans="2:9" x14ac:dyDescent="0.25">
      <c r="B563" s="533">
        <v>42541</v>
      </c>
      <c r="C563" s="291">
        <v>7678</v>
      </c>
      <c r="D563" s="534">
        <v>17.568000000000001</v>
      </c>
      <c r="E563" s="292">
        <v>14.48</v>
      </c>
      <c r="F563" s="292">
        <f t="shared" si="90"/>
        <v>-23709.664000000008</v>
      </c>
      <c r="G563" s="292">
        <f t="shared" si="91"/>
        <v>134887.10400000002</v>
      </c>
      <c r="H563" s="294">
        <f t="shared" si="92"/>
        <v>-0.17577413479052828</v>
      </c>
      <c r="I563" s="292"/>
    </row>
    <row r="564" spans="2:9" x14ac:dyDescent="0.25">
      <c r="B564" s="533">
        <v>42542</v>
      </c>
      <c r="C564" s="291">
        <v>6800</v>
      </c>
      <c r="D564" s="534">
        <v>17.892099999999999</v>
      </c>
      <c r="E564" s="292">
        <v>15.09</v>
      </c>
      <c r="F564" s="292">
        <f t="shared" si="90"/>
        <v>-19054.279999999995</v>
      </c>
      <c r="G564" s="292">
        <f t="shared" si="91"/>
        <v>121666.28</v>
      </c>
      <c r="H564" s="294">
        <f t="shared" si="92"/>
        <v>-0.15661101827063337</v>
      </c>
      <c r="I564" s="292"/>
    </row>
    <row r="565" spans="2:9" x14ac:dyDescent="0.25">
      <c r="B565" s="533">
        <v>42543</v>
      </c>
      <c r="C565" s="291">
        <v>7300</v>
      </c>
      <c r="D565" s="534">
        <v>17.6769</v>
      </c>
      <c r="E565" s="292">
        <v>14.75</v>
      </c>
      <c r="F565" s="292">
        <f t="shared" ref="F565:F573" si="93">C565*(E565-D565)</f>
        <v>-21366.37</v>
      </c>
      <c r="G565" s="292">
        <f t="shared" ref="G565:G573" si="94">IF(C565=0, 0,D565*C565)</f>
        <v>129041.37</v>
      </c>
      <c r="H565" s="294">
        <f t="shared" ref="H565:H573" si="95">IF(C565=0, D565, (E565-D565)/D565)</f>
        <v>-0.16557767481854849</v>
      </c>
      <c r="I565" s="292"/>
    </row>
    <row r="566" spans="2:9" x14ac:dyDescent="0.25">
      <c r="B566" s="533">
        <v>42544</v>
      </c>
      <c r="C566" s="291">
        <v>6800</v>
      </c>
      <c r="D566" s="534">
        <v>17.856100000000001</v>
      </c>
      <c r="E566" s="292">
        <v>15.27</v>
      </c>
      <c r="F566" s="292">
        <f t="shared" si="93"/>
        <v>-17585.480000000014</v>
      </c>
      <c r="G566" s="292">
        <f t="shared" si="94"/>
        <v>121421.48000000001</v>
      </c>
      <c r="H566" s="294">
        <f t="shared" si="95"/>
        <v>-0.1448300580753917</v>
      </c>
      <c r="I566" s="292"/>
    </row>
    <row r="567" spans="2:9" x14ac:dyDescent="0.25">
      <c r="B567" s="533">
        <v>42545</v>
      </c>
      <c r="C567" s="291">
        <v>7678</v>
      </c>
      <c r="D567" s="534">
        <v>17.462</v>
      </c>
      <c r="E567" s="292">
        <v>14.41</v>
      </c>
      <c r="F567" s="292">
        <f t="shared" si="93"/>
        <v>-23433.255999999998</v>
      </c>
      <c r="G567" s="292">
        <f t="shared" si="94"/>
        <v>134073.236</v>
      </c>
      <c r="H567" s="294">
        <f t="shared" si="95"/>
        <v>-0.17477952124613444</v>
      </c>
      <c r="I567" s="292"/>
    </row>
    <row r="568" spans="2:9" x14ac:dyDescent="0.25">
      <c r="B568" s="533">
        <v>42545</v>
      </c>
      <c r="C568" s="291">
        <v>8013</v>
      </c>
      <c r="D568" s="534">
        <v>17.32</v>
      </c>
      <c r="E568" s="292">
        <v>14.68</v>
      </c>
      <c r="F568" s="292">
        <f t="shared" si="93"/>
        <v>-21154.320000000003</v>
      </c>
      <c r="G568" s="292">
        <f t="shared" si="94"/>
        <v>138785.16</v>
      </c>
      <c r="H568" s="294">
        <f t="shared" si="95"/>
        <v>-0.15242494226327949</v>
      </c>
      <c r="I568" s="292"/>
    </row>
    <row r="569" spans="2:9" x14ac:dyDescent="0.25">
      <c r="B569" s="533">
        <v>42548</v>
      </c>
      <c r="C569" s="291">
        <v>8978</v>
      </c>
      <c r="D569" s="534">
        <v>16.943300000000001</v>
      </c>
      <c r="E569" s="292">
        <v>13.66</v>
      </c>
      <c r="F569" s="292">
        <f t="shared" si="93"/>
        <v>-29477.467400000005</v>
      </c>
      <c r="G569" s="292">
        <f t="shared" si="94"/>
        <v>152116.9474</v>
      </c>
      <c r="H569" s="294">
        <f t="shared" si="95"/>
        <v>-0.19378161279089673</v>
      </c>
      <c r="I569" s="292"/>
    </row>
    <row r="570" spans="2:9" x14ac:dyDescent="0.25">
      <c r="B570" s="533">
        <v>42548</v>
      </c>
      <c r="C570" s="291">
        <v>9278</v>
      </c>
      <c r="D570" s="534">
        <v>16.834599999999998</v>
      </c>
      <c r="E570" s="292">
        <v>13.66</v>
      </c>
      <c r="F570" s="292">
        <f t="shared" si="93"/>
        <v>-29453.938799999982</v>
      </c>
      <c r="G570" s="292">
        <f t="shared" si="94"/>
        <v>156191.41879999998</v>
      </c>
      <c r="H570" s="293">
        <f t="shared" si="95"/>
        <v>-0.18857590913951019</v>
      </c>
      <c r="I570" s="292"/>
    </row>
    <row r="571" spans="2:9" x14ac:dyDescent="0.25">
      <c r="B571" s="533">
        <v>42549</v>
      </c>
      <c r="C571" s="291">
        <v>8178</v>
      </c>
      <c r="D571" s="534">
        <v>17.124400000000001</v>
      </c>
      <c r="E571" s="292">
        <v>14.78</v>
      </c>
      <c r="F571" s="292">
        <f t="shared" si="93"/>
        <v>-19172.503200000017</v>
      </c>
      <c r="G571" s="292">
        <f t="shared" si="94"/>
        <v>140043.3432</v>
      </c>
      <c r="H571" s="293">
        <f t="shared" si="95"/>
        <v>-0.13690406671182651</v>
      </c>
      <c r="I571" s="292">
        <v>17</v>
      </c>
    </row>
    <row r="572" spans="2:9" x14ac:dyDescent="0.25">
      <c r="B572" s="533">
        <v>42552</v>
      </c>
      <c r="C572" s="291">
        <v>7678</v>
      </c>
      <c r="D572" s="534">
        <v>17.2315</v>
      </c>
      <c r="E572" s="292">
        <v>15.48</v>
      </c>
      <c r="F572" s="292">
        <f t="shared" si="93"/>
        <v>-13448.017</v>
      </c>
      <c r="G572" s="292">
        <f t="shared" si="94"/>
        <v>132303.45699999999</v>
      </c>
      <c r="H572" s="293">
        <f t="shared" si="95"/>
        <v>-0.1016452427240809</v>
      </c>
      <c r="I572" s="292">
        <v>17</v>
      </c>
    </row>
    <row r="573" spans="2:9" x14ac:dyDescent="0.25">
      <c r="B573" s="533">
        <v>42552</v>
      </c>
      <c r="C573" s="291">
        <v>7300</v>
      </c>
      <c r="D573" s="534">
        <v>17.313400000000001</v>
      </c>
      <c r="E573" s="292">
        <v>15.65</v>
      </c>
      <c r="F573" s="292">
        <f t="shared" si="93"/>
        <v>-12142.820000000009</v>
      </c>
      <c r="G573" s="292">
        <f t="shared" si="94"/>
        <v>126387.82</v>
      </c>
      <c r="H573" s="293">
        <f t="shared" si="95"/>
        <v>-9.6075871868032903E-2</v>
      </c>
      <c r="I573" s="292"/>
    </row>
    <row r="574" spans="2:9" x14ac:dyDescent="0.25">
      <c r="B574" s="533">
        <v>42552</v>
      </c>
      <c r="C574" s="291">
        <v>6800</v>
      </c>
      <c r="D574" s="534">
        <v>17.446100000000001</v>
      </c>
      <c r="E574" s="292">
        <v>15.7</v>
      </c>
      <c r="F574" s="292">
        <f t="shared" ref="F574:F595" si="96">C574*(E574-D574)</f>
        <v>-11873.480000000014</v>
      </c>
      <c r="G574" s="292">
        <f t="shared" ref="G574:G595" si="97">IF(C574=0, 0,D574*C574)</f>
        <v>118633.48000000001</v>
      </c>
      <c r="H574" s="293">
        <f t="shared" ref="H574:H595" si="98">IF(C574=0, D574, (E574-D574)/D574)</f>
        <v>-0.10008540590733757</v>
      </c>
      <c r="I574" s="292"/>
    </row>
    <row r="575" spans="2:9" x14ac:dyDescent="0.25">
      <c r="B575" s="533">
        <v>42552</v>
      </c>
      <c r="C575" s="291">
        <v>6000</v>
      </c>
      <c r="D575" s="534">
        <v>17.668199999999999</v>
      </c>
      <c r="E575" s="292">
        <v>15.68</v>
      </c>
      <c r="F575" s="292">
        <f t="shared" si="96"/>
        <v>-11929.199999999995</v>
      </c>
      <c r="G575" s="292">
        <f t="shared" si="97"/>
        <v>106009.2</v>
      </c>
      <c r="H575" s="293">
        <f t="shared" si="98"/>
        <v>-0.11252985589929926</v>
      </c>
      <c r="I575" s="292"/>
    </row>
    <row r="576" spans="2:9" x14ac:dyDescent="0.25">
      <c r="B576" s="533">
        <v>42556</v>
      </c>
      <c r="C576" s="291">
        <v>8178</v>
      </c>
      <c r="D576" s="534">
        <v>16.978899999999999</v>
      </c>
      <c r="E576" s="292">
        <v>14.72</v>
      </c>
      <c r="F576" s="292">
        <f t="shared" si="96"/>
        <v>-18473.284199999991</v>
      </c>
      <c r="G576" s="292">
        <f t="shared" si="97"/>
        <v>138853.4442</v>
      </c>
      <c r="H576" s="293">
        <f t="shared" si="98"/>
        <v>-0.13304159869013887</v>
      </c>
      <c r="I576" s="292">
        <v>16.75</v>
      </c>
    </row>
    <row r="577" spans="2:9" x14ac:dyDescent="0.25">
      <c r="B577" s="533">
        <v>42556</v>
      </c>
      <c r="C577" s="291">
        <v>8678</v>
      </c>
      <c r="D577" s="534">
        <v>16.843</v>
      </c>
      <c r="E577" s="292">
        <v>14.72</v>
      </c>
      <c r="F577" s="292">
        <f t="shared" si="96"/>
        <v>-18423.393999999993</v>
      </c>
      <c r="G577" s="292">
        <f t="shared" si="97"/>
        <v>146163.554</v>
      </c>
      <c r="H577" s="293">
        <f t="shared" si="98"/>
        <v>-0.12604642878347083</v>
      </c>
      <c r="I577" s="292"/>
    </row>
    <row r="578" spans="2:9" x14ac:dyDescent="0.25">
      <c r="B578" s="533">
        <v>42557</v>
      </c>
      <c r="C578" s="291">
        <v>8178</v>
      </c>
      <c r="D578" s="534">
        <v>16.960599999999999</v>
      </c>
      <c r="E578" s="292">
        <v>14.84</v>
      </c>
      <c r="F578" s="292">
        <f t="shared" si="96"/>
        <v>-17342.266799999998</v>
      </c>
      <c r="G578" s="292">
        <f t="shared" si="97"/>
        <v>138703.7868</v>
      </c>
      <c r="H578" s="293">
        <f t="shared" si="98"/>
        <v>-0.12503095409360515</v>
      </c>
      <c r="I578" s="292">
        <v>16.75</v>
      </c>
    </row>
    <row r="579" spans="2:9" x14ac:dyDescent="0.25">
      <c r="B579" s="533">
        <v>42557</v>
      </c>
      <c r="C579" s="291">
        <v>8678</v>
      </c>
      <c r="D579" s="534">
        <v>16.835000000000001</v>
      </c>
      <c r="E579" s="292">
        <v>14.84</v>
      </c>
      <c r="F579" s="292">
        <f t="shared" si="96"/>
        <v>-17312.610000000008</v>
      </c>
      <c r="G579" s="292">
        <f t="shared" si="97"/>
        <v>146094.13</v>
      </c>
      <c r="H579" s="293">
        <f t="shared" si="98"/>
        <v>-0.11850311850311855</v>
      </c>
      <c r="I579" s="292"/>
    </row>
    <row r="580" spans="2:9" x14ac:dyDescent="0.25">
      <c r="B580" s="533">
        <v>42559</v>
      </c>
      <c r="C580" s="291">
        <v>8678</v>
      </c>
      <c r="D580" s="534">
        <v>16.835000000000001</v>
      </c>
      <c r="E580" s="292">
        <v>14.92</v>
      </c>
      <c r="F580" s="292">
        <f t="shared" si="96"/>
        <v>-16618.370000000006</v>
      </c>
      <c r="G580" s="292">
        <f t="shared" si="97"/>
        <v>146094.13</v>
      </c>
      <c r="H580" s="293">
        <f t="shared" si="98"/>
        <v>-0.1137511137511138</v>
      </c>
      <c r="I580" s="292"/>
    </row>
    <row r="581" spans="2:9" x14ac:dyDescent="0.25">
      <c r="B581" s="533">
        <v>42562</v>
      </c>
      <c r="C581" s="291">
        <v>8678</v>
      </c>
      <c r="D581" s="534">
        <v>16.835000000000001</v>
      </c>
      <c r="E581" s="292">
        <v>14.69</v>
      </c>
      <c r="F581" s="292">
        <f t="shared" si="96"/>
        <v>-18614.310000000012</v>
      </c>
      <c r="G581" s="292">
        <f t="shared" si="97"/>
        <v>146094.13</v>
      </c>
      <c r="H581" s="293">
        <f t="shared" si="98"/>
        <v>-0.12741312741312749</v>
      </c>
      <c r="I581" s="292"/>
    </row>
    <row r="582" spans="2:9" x14ac:dyDescent="0.25">
      <c r="B582" s="533">
        <v>42563</v>
      </c>
      <c r="C582" s="291">
        <v>8678</v>
      </c>
      <c r="D582" s="534">
        <v>16.835000000000001</v>
      </c>
      <c r="E582" s="292">
        <v>15.6</v>
      </c>
      <c r="F582" s="292">
        <f t="shared" si="96"/>
        <v>-10717.330000000011</v>
      </c>
      <c r="G582" s="292">
        <f t="shared" si="97"/>
        <v>146094.13</v>
      </c>
      <c r="H582" s="293">
        <f t="shared" si="98"/>
        <v>-7.3359073359073421E-2</v>
      </c>
      <c r="I582" s="292"/>
    </row>
    <row r="583" spans="2:9" x14ac:dyDescent="0.25">
      <c r="B583" s="533">
        <v>42564</v>
      </c>
      <c r="C583" s="291">
        <v>8738</v>
      </c>
      <c r="D583" s="534">
        <v>16.816099999999999</v>
      </c>
      <c r="E583" s="292">
        <v>15.29</v>
      </c>
      <c r="F583" s="292">
        <f t="shared" si="96"/>
        <v>-13335.061799999996</v>
      </c>
      <c r="G583" s="292">
        <f t="shared" si="97"/>
        <v>146939.08179999999</v>
      </c>
      <c r="H583" s="293">
        <f t="shared" si="98"/>
        <v>-9.0752314745987453E-2</v>
      </c>
      <c r="I583" s="292"/>
    </row>
    <row r="584" spans="2:9" x14ac:dyDescent="0.25">
      <c r="B584" s="533">
        <v>42566</v>
      </c>
      <c r="C584" s="291">
        <v>8738</v>
      </c>
      <c r="D584" s="534">
        <v>16.816099999999999</v>
      </c>
      <c r="E584" s="292">
        <v>15.21</v>
      </c>
      <c r="F584" s="292">
        <f t="shared" si="96"/>
        <v>-14034.101799999982</v>
      </c>
      <c r="G584" s="292">
        <f t="shared" si="97"/>
        <v>146939.08179999999</v>
      </c>
      <c r="H584" s="293">
        <f t="shared" si="98"/>
        <v>-9.5509660384988079E-2</v>
      </c>
      <c r="I584" s="292"/>
    </row>
    <row r="585" spans="2:9" x14ac:dyDescent="0.25">
      <c r="B585" s="533">
        <v>42570</v>
      </c>
      <c r="C585" s="291">
        <v>9138</v>
      </c>
      <c r="D585" s="534">
        <v>16.733499999999999</v>
      </c>
      <c r="E585" s="292">
        <v>14.75</v>
      </c>
      <c r="F585" s="292">
        <f t="shared" si="96"/>
        <v>-18125.222999999994</v>
      </c>
      <c r="G585" s="292">
        <f t="shared" si="97"/>
        <v>152910.723</v>
      </c>
      <c r="H585" s="293">
        <f t="shared" si="98"/>
        <v>-0.1185346759494427</v>
      </c>
      <c r="I585" s="292"/>
    </row>
    <row r="586" spans="2:9" x14ac:dyDescent="0.25">
      <c r="B586" s="533">
        <v>42571</v>
      </c>
      <c r="C586" s="312">
        <v>9138</v>
      </c>
      <c r="D586" s="535">
        <v>16.7227</v>
      </c>
      <c r="E586" s="292">
        <v>14.84</v>
      </c>
      <c r="F586" s="292">
        <f t="shared" si="96"/>
        <v>-17204.112599999997</v>
      </c>
      <c r="G586" s="292">
        <f t="shared" si="97"/>
        <v>152812.03260000001</v>
      </c>
      <c r="H586" s="293">
        <f t="shared" si="98"/>
        <v>-0.11258349429218965</v>
      </c>
      <c r="I586" s="292"/>
    </row>
    <row r="587" spans="2:9" x14ac:dyDescent="0.25">
      <c r="B587" s="533">
        <v>42572</v>
      </c>
      <c r="C587" s="291">
        <v>9138</v>
      </c>
      <c r="D587" s="534">
        <v>16.718900000000001</v>
      </c>
      <c r="E587" s="292">
        <v>14.42</v>
      </c>
      <c r="F587" s="292">
        <f t="shared" si="96"/>
        <v>-21007.348200000015</v>
      </c>
      <c r="G587" s="292">
        <f t="shared" si="97"/>
        <v>152777.3082</v>
      </c>
      <c r="H587" s="293">
        <f t="shared" si="98"/>
        <v>-0.13750306539305823</v>
      </c>
      <c r="I587" s="292"/>
    </row>
    <row r="588" spans="2:9" x14ac:dyDescent="0.25">
      <c r="B588" s="533">
        <v>42573</v>
      </c>
      <c r="C588" s="291">
        <v>9278</v>
      </c>
      <c r="D588" s="534">
        <v>16.679099999999998</v>
      </c>
      <c r="E588" s="292">
        <v>14.11</v>
      </c>
      <c r="F588" s="292">
        <f t="shared" si="96"/>
        <v>-23836.109799999987</v>
      </c>
      <c r="G588" s="292">
        <f t="shared" si="97"/>
        <v>154748.68979999999</v>
      </c>
      <c r="H588" s="293">
        <f t="shared" si="98"/>
        <v>-0.15403109280476759</v>
      </c>
      <c r="I588" s="292"/>
    </row>
    <row r="589" spans="2:9" x14ac:dyDescent="0.25">
      <c r="B589" s="533">
        <v>42576</v>
      </c>
      <c r="C589" s="291">
        <v>9478</v>
      </c>
      <c r="D589" s="534">
        <v>16.613099999999999</v>
      </c>
      <c r="E589" s="292">
        <v>13.58</v>
      </c>
      <c r="F589" s="292">
        <f t="shared" si="96"/>
        <v>-28747.721799999992</v>
      </c>
      <c r="G589" s="292">
        <f t="shared" si="97"/>
        <v>157458.96179999999</v>
      </c>
      <c r="H589" s="293">
        <f t="shared" si="98"/>
        <v>-0.18257278894366491</v>
      </c>
      <c r="I589" s="292"/>
    </row>
    <row r="590" spans="2:9" x14ac:dyDescent="0.25">
      <c r="B590" s="533">
        <v>42577</v>
      </c>
      <c r="C590" s="312">
        <v>9278</v>
      </c>
      <c r="D590" s="535">
        <v>16.674199999999999</v>
      </c>
      <c r="E590" s="292">
        <v>13.78</v>
      </c>
      <c r="F590" s="292">
        <f t="shared" si="96"/>
        <v>-26852.387599999998</v>
      </c>
      <c r="G590" s="292">
        <f t="shared" si="97"/>
        <v>154703.22759999998</v>
      </c>
      <c r="H590" s="293">
        <f t="shared" si="98"/>
        <v>-0.17357354475776948</v>
      </c>
      <c r="I590" s="292">
        <v>16.53</v>
      </c>
    </row>
    <row r="591" spans="2:9" x14ac:dyDescent="0.25">
      <c r="B591" s="533">
        <v>42578</v>
      </c>
      <c r="C591" s="312">
        <v>9478</v>
      </c>
      <c r="D591" s="535">
        <v>16.6004</v>
      </c>
      <c r="E591" s="292">
        <v>13.13</v>
      </c>
      <c r="F591" s="292">
        <f t="shared" si="96"/>
        <v>-32892.451199999996</v>
      </c>
      <c r="G591" s="292">
        <f t="shared" si="97"/>
        <v>157338.5912</v>
      </c>
      <c r="H591" s="293">
        <f t="shared" si="98"/>
        <v>-0.20905520348907253</v>
      </c>
      <c r="I591" s="292"/>
    </row>
    <row r="592" spans="2:9" x14ac:dyDescent="0.25">
      <c r="B592" s="533">
        <v>42580</v>
      </c>
      <c r="C592" s="291">
        <v>9478</v>
      </c>
      <c r="D592" s="534">
        <v>16.599</v>
      </c>
      <c r="E592" s="292">
        <v>13.64</v>
      </c>
      <c r="F592" s="292">
        <f t="shared" si="96"/>
        <v>-28045.401999999998</v>
      </c>
      <c r="G592" s="292">
        <f t="shared" si="97"/>
        <v>157325.32200000001</v>
      </c>
      <c r="H592" s="294">
        <f t="shared" si="98"/>
        <v>-0.17826375082836313</v>
      </c>
      <c r="I592" s="292"/>
    </row>
    <row r="593" spans="2:9" x14ac:dyDescent="0.25">
      <c r="B593" s="533">
        <v>42580</v>
      </c>
      <c r="C593" s="291">
        <v>9278</v>
      </c>
      <c r="D593" s="534">
        <v>16.664000000000001</v>
      </c>
      <c r="E593" s="292">
        <v>13.64</v>
      </c>
      <c r="F593" s="292">
        <f t="shared" si="96"/>
        <v>-28056.67200000001</v>
      </c>
      <c r="G593" s="292">
        <f t="shared" si="97"/>
        <v>154608.592</v>
      </c>
      <c r="H593" s="294">
        <f t="shared" si="98"/>
        <v>-0.18146903504560732</v>
      </c>
      <c r="I593" s="292">
        <v>16.53</v>
      </c>
    </row>
    <row r="594" spans="2:9" x14ac:dyDescent="0.25">
      <c r="B594" s="533">
        <v>42583</v>
      </c>
      <c r="C594" s="291">
        <v>9478</v>
      </c>
      <c r="D594" s="534">
        <v>16.5871</v>
      </c>
      <c r="E594" s="292">
        <v>12.92</v>
      </c>
      <c r="F594" s="292">
        <f t="shared" si="96"/>
        <v>-34756.773799999995</v>
      </c>
      <c r="G594" s="292">
        <f t="shared" si="97"/>
        <v>157212.5338</v>
      </c>
      <c r="H594" s="294">
        <f t="shared" si="98"/>
        <v>-0.22108144280796521</v>
      </c>
      <c r="I594" s="292"/>
    </row>
    <row r="595" spans="2:9" x14ac:dyDescent="0.25">
      <c r="B595" s="533">
        <v>42584</v>
      </c>
      <c r="C595" s="291">
        <v>9678</v>
      </c>
      <c r="D595" s="534">
        <v>16.5063</v>
      </c>
      <c r="E595" s="292">
        <v>12.9</v>
      </c>
      <c r="F595" s="292">
        <f t="shared" si="96"/>
        <v>-34901.771399999991</v>
      </c>
      <c r="G595" s="292">
        <f t="shared" si="97"/>
        <v>159747.97140000001</v>
      </c>
      <c r="H595" s="294">
        <f t="shared" si="98"/>
        <v>-0.21848021664455386</v>
      </c>
      <c r="I595" s="292"/>
    </row>
    <row r="596" spans="2:9" x14ac:dyDescent="0.25">
      <c r="B596" s="533">
        <v>42585</v>
      </c>
      <c r="C596" s="291">
        <v>10078</v>
      </c>
      <c r="D596" s="534">
        <v>16.5063</v>
      </c>
      <c r="E596" s="292">
        <v>12.9</v>
      </c>
      <c r="F596" s="292">
        <f t="shared" ref="F596:F611" si="99">C596*(E596-D596)</f>
        <v>-36344.291399999995</v>
      </c>
      <c r="G596" s="292">
        <f t="shared" ref="G596:G611" si="100">IF(C596=0, 0,D596*C596)</f>
        <v>166350.4914</v>
      </c>
      <c r="H596" s="294">
        <f t="shared" ref="H596:H611" si="101">IF(C596=0, D596, (E596-D596)/D596)</f>
        <v>-0.21848021664455386</v>
      </c>
      <c r="I596" s="292"/>
    </row>
    <row r="597" spans="2:9" x14ac:dyDescent="0.25">
      <c r="B597" s="533">
        <v>42586</v>
      </c>
      <c r="C597" s="291">
        <v>9678</v>
      </c>
      <c r="D597" s="534">
        <v>16.489799999999999</v>
      </c>
      <c r="E597" s="292">
        <v>13.41</v>
      </c>
      <c r="F597" s="292">
        <f t="shared" si="99"/>
        <v>-29806.304399999986</v>
      </c>
      <c r="G597" s="292">
        <f t="shared" si="100"/>
        <v>159588.28439999997</v>
      </c>
      <c r="H597" s="294">
        <f t="shared" si="101"/>
        <v>-0.1867700032747516</v>
      </c>
      <c r="I597" s="292"/>
    </row>
    <row r="598" spans="2:9" x14ac:dyDescent="0.25">
      <c r="B598" s="533">
        <v>42586</v>
      </c>
      <c r="C598" s="291">
        <v>9278</v>
      </c>
      <c r="D598" s="534">
        <v>16.609200000000001</v>
      </c>
      <c r="E598" s="292">
        <v>13.66</v>
      </c>
      <c r="F598" s="292">
        <f t="shared" si="99"/>
        <v>-27362.67760000001</v>
      </c>
      <c r="G598" s="292">
        <f t="shared" si="100"/>
        <v>154100.15760000001</v>
      </c>
      <c r="H598" s="294">
        <f t="shared" si="101"/>
        <v>-0.17756424150470829</v>
      </c>
      <c r="I598" s="292">
        <v>16.53</v>
      </c>
    </row>
    <row r="599" spans="2:9" x14ac:dyDescent="0.25">
      <c r="B599" s="533">
        <v>42586</v>
      </c>
      <c r="C599" s="291">
        <v>9138</v>
      </c>
      <c r="D599" s="534">
        <v>16.6511</v>
      </c>
      <c r="E599" s="292">
        <v>13.87</v>
      </c>
      <c r="F599" s="292">
        <f t="shared" si="99"/>
        <v>-25413.691800000004</v>
      </c>
      <c r="G599" s="292">
        <f t="shared" si="100"/>
        <v>152157.7518</v>
      </c>
      <c r="H599" s="293">
        <f t="shared" si="101"/>
        <v>-0.1670219985466426</v>
      </c>
      <c r="I599" s="292"/>
    </row>
    <row r="600" spans="2:9" x14ac:dyDescent="0.25">
      <c r="B600" s="533">
        <v>42593</v>
      </c>
      <c r="C600" s="291">
        <v>8678</v>
      </c>
      <c r="D600" s="534">
        <v>16.760300000000001</v>
      </c>
      <c r="E600" s="292">
        <v>14.61</v>
      </c>
      <c r="F600" s="292">
        <f t="shared" si="99"/>
        <v>-18660.303400000012</v>
      </c>
      <c r="G600" s="292">
        <f t="shared" si="100"/>
        <v>145445.88340000002</v>
      </c>
      <c r="H600" s="293">
        <f t="shared" si="101"/>
        <v>-0.12829722618330228</v>
      </c>
      <c r="I600" s="292"/>
    </row>
    <row r="601" spans="2:9" x14ac:dyDescent="0.25">
      <c r="B601" s="533">
        <v>42597</v>
      </c>
      <c r="C601" s="291">
        <v>8678</v>
      </c>
      <c r="D601" s="534">
        <v>16.7471</v>
      </c>
      <c r="E601" s="292">
        <v>14.9</v>
      </c>
      <c r="F601" s="292">
        <f t="shared" si="99"/>
        <v>-16029.133799999994</v>
      </c>
      <c r="G601" s="292">
        <f t="shared" si="100"/>
        <v>145331.33379999999</v>
      </c>
      <c r="H601" s="293">
        <f t="shared" si="101"/>
        <v>-0.11029372249523794</v>
      </c>
      <c r="I601" s="292"/>
    </row>
    <row r="602" spans="2:9" x14ac:dyDescent="0.25">
      <c r="B602" s="533">
        <v>42598</v>
      </c>
      <c r="C602" s="291">
        <v>8178</v>
      </c>
      <c r="D602" s="534">
        <v>16.8429</v>
      </c>
      <c r="E602" s="292">
        <v>15.17</v>
      </c>
      <c r="F602" s="292">
        <f t="shared" si="99"/>
        <v>-13680.976200000003</v>
      </c>
      <c r="G602" s="292">
        <f t="shared" si="100"/>
        <v>137741.23620000001</v>
      </c>
      <c r="H602" s="293">
        <f t="shared" si="101"/>
        <v>-9.9323750660515728E-2</v>
      </c>
      <c r="I602" s="292">
        <v>16.75</v>
      </c>
    </row>
    <row r="603" spans="2:9" x14ac:dyDescent="0.25">
      <c r="B603" s="533">
        <v>42599</v>
      </c>
      <c r="C603" s="291">
        <v>7178</v>
      </c>
      <c r="D603" s="534">
        <v>17.009899999999998</v>
      </c>
      <c r="E603" s="292">
        <v>15.7</v>
      </c>
      <c r="F603" s="292">
        <f t="shared" si="99"/>
        <v>-9402.4621999999927</v>
      </c>
      <c r="G603" s="292">
        <f t="shared" si="100"/>
        <v>122097.06219999999</v>
      </c>
      <c r="H603" s="293">
        <f t="shared" si="101"/>
        <v>-7.7008095285686515E-2</v>
      </c>
      <c r="I603" s="292"/>
    </row>
    <row r="604" spans="2:9" x14ac:dyDescent="0.25">
      <c r="B604" s="533">
        <v>42600</v>
      </c>
      <c r="C604" s="291">
        <v>5500</v>
      </c>
      <c r="D604" s="534">
        <v>17.185600000000001</v>
      </c>
      <c r="E604" s="292">
        <v>16.68</v>
      </c>
      <c r="F604" s="292">
        <f t="shared" si="99"/>
        <v>-2780.8000000000065</v>
      </c>
      <c r="G604" s="292">
        <f t="shared" si="100"/>
        <v>94520.8</v>
      </c>
      <c r="H604" s="293">
        <f t="shared" si="101"/>
        <v>-2.9419979517735846E-2</v>
      </c>
      <c r="I604" s="292"/>
    </row>
    <row r="605" spans="2:9" x14ac:dyDescent="0.25">
      <c r="B605" s="533">
        <v>42601</v>
      </c>
      <c r="C605" s="291">
        <v>5000</v>
      </c>
      <c r="D605" s="534">
        <v>17.222200000000001</v>
      </c>
      <c r="E605" s="292">
        <v>16.8</v>
      </c>
      <c r="F605" s="292">
        <f t="shared" si="99"/>
        <v>-2111.0000000000005</v>
      </c>
      <c r="G605" s="292">
        <f t="shared" si="100"/>
        <v>86111</v>
      </c>
      <c r="H605" s="293">
        <f t="shared" si="101"/>
        <v>-2.4514870341768188E-2</v>
      </c>
      <c r="I605" s="292"/>
    </row>
    <row r="606" spans="2:9" x14ac:dyDescent="0.25">
      <c r="B606" s="533">
        <v>42604</v>
      </c>
      <c r="C606" s="291">
        <v>6000</v>
      </c>
      <c r="D606" s="534">
        <v>16.9651</v>
      </c>
      <c r="E606" s="292">
        <v>15.64</v>
      </c>
      <c r="F606" s="292">
        <f t="shared" si="99"/>
        <v>-7950.599999999994</v>
      </c>
      <c r="G606" s="292">
        <f t="shared" si="100"/>
        <v>101790.59999999999</v>
      </c>
      <c r="H606" s="293">
        <f t="shared" si="101"/>
        <v>-7.8107408739117312E-2</v>
      </c>
      <c r="I606" s="292"/>
    </row>
    <row r="607" spans="2:9" x14ac:dyDescent="0.25">
      <c r="B607" s="533">
        <v>42604</v>
      </c>
      <c r="C607" s="291">
        <v>6500</v>
      </c>
      <c r="D607" s="534">
        <v>16.850899999999999</v>
      </c>
      <c r="E607" s="292">
        <v>15.64</v>
      </c>
      <c r="F607" s="292">
        <f t="shared" si="99"/>
        <v>-7870.8499999999922</v>
      </c>
      <c r="G607" s="292">
        <f t="shared" si="100"/>
        <v>109530.84999999999</v>
      </c>
      <c r="H607" s="293">
        <f t="shared" si="101"/>
        <v>-7.1859663282079822E-2</v>
      </c>
      <c r="I607" s="292"/>
    </row>
    <row r="608" spans="2:9" x14ac:dyDescent="0.25">
      <c r="B608" s="533">
        <v>42605</v>
      </c>
      <c r="C608" s="291">
        <v>6000</v>
      </c>
      <c r="D608" s="534">
        <v>16.923500000000001</v>
      </c>
      <c r="E608" s="292">
        <v>16.43</v>
      </c>
      <c r="F608" s="292">
        <f t="shared" si="99"/>
        <v>-2961.0000000000055</v>
      </c>
      <c r="G608" s="292">
        <f t="shared" si="100"/>
        <v>101541</v>
      </c>
      <c r="H608" s="293">
        <f t="shared" si="101"/>
        <v>-2.9160634620498178E-2</v>
      </c>
      <c r="I608" s="292"/>
    </row>
    <row r="609" spans="2:9" x14ac:dyDescent="0.25">
      <c r="B609" s="533">
        <v>42605</v>
      </c>
      <c r="C609" s="291">
        <v>5500</v>
      </c>
      <c r="D609" s="534">
        <v>16.9848</v>
      </c>
      <c r="E609" s="292">
        <v>16.43</v>
      </c>
      <c r="F609" s="292">
        <f t="shared" si="99"/>
        <v>-3051.400000000001</v>
      </c>
      <c r="G609" s="292">
        <f t="shared" si="100"/>
        <v>93416.4</v>
      </c>
      <c r="H609" s="293">
        <f t="shared" si="101"/>
        <v>-3.266450002355048E-2</v>
      </c>
      <c r="I609" s="292"/>
    </row>
    <row r="610" spans="2:9" x14ac:dyDescent="0.25">
      <c r="B610" s="533">
        <v>42605</v>
      </c>
      <c r="C610" s="291">
        <v>5000</v>
      </c>
      <c r="D610" s="534">
        <v>17.035299999999999</v>
      </c>
      <c r="E610" s="292">
        <v>16.43</v>
      </c>
      <c r="F610" s="292">
        <f t="shared" si="99"/>
        <v>-3026.4999999999986</v>
      </c>
      <c r="G610" s="292">
        <f t="shared" si="100"/>
        <v>85176.5</v>
      </c>
      <c r="H610" s="293">
        <f t="shared" si="101"/>
        <v>-3.5532100990296606E-2</v>
      </c>
      <c r="I610" s="292"/>
    </row>
    <row r="611" spans="2:9" x14ac:dyDescent="0.25">
      <c r="B611" s="533">
        <v>42606</v>
      </c>
      <c r="C611" s="291">
        <v>5178</v>
      </c>
      <c r="D611" s="534">
        <v>17.0017</v>
      </c>
      <c r="E611" s="292">
        <v>16.059999999999999</v>
      </c>
      <c r="F611" s="292">
        <f t="shared" si="99"/>
        <v>-4876.1226000000042</v>
      </c>
      <c r="G611" s="292">
        <f t="shared" si="100"/>
        <v>88034.802599999995</v>
      </c>
      <c r="H611" s="293">
        <f t="shared" si="101"/>
        <v>-5.5388578789179958E-2</v>
      </c>
      <c r="I611" s="292"/>
    </row>
    <row r="612" spans="2:9" x14ac:dyDescent="0.25">
      <c r="B612" s="533">
        <v>42607</v>
      </c>
      <c r="C612" s="291">
        <v>5178</v>
      </c>
      <c r="D612" s="534">
        <v>17.0017</v>
      </c>
      <c r="E612" s="292">
        <v>16.010000000000002</v>
      </c>
      <c r="F612" s="292">
        <f>C612*(E612-D612)</f>
        <v>-5135.0225999999902</v>
      </c>
      <c r="G612" s="292">
        <f>IF(C612=0, 0,D612*C612)</f>
        <v>88034.802599999995</v>
      </c>
      <c r="H612" s="293">
        <f>IF(C612=0, D612, (E612-D612)/D612)</f>
        <v>-5.8329461171529789E-2</v>
      </c>
      <c r="I612" s="292"/>
    </row>
    <row r="613" spans="2:9" x14ac:dyDescent="0.25">
      <c r="B613" s="533">
        <v>42608</v>
      </c>
      <c r="C613" s="291">
        <v>6178</v>
      </c>
      <c r="D613" s="534">
        <v>16.825800000000001</v>
      </c>
      <c r="E613" s="292">
        <v>15.95</v>
      </c>
      <c r="F613" s="292">
        <f>C613*(E613-D613)</f>
        <v>-5410.6924000000108</v>
      </c>
      <c r="G613" s="292">
        <f>IF(C613=0, 0,D613*C613)</f>
        <v>103949.79240000001</v>
      </c>
      <c r="H613" s="293">
        <f>IF(C613=0, D613, (E613-D613)/D613)</f>
        <v>-5.2051016890727435E-2</v>
      </c>
      <c r="I613" s="292"/>
    </row>
    <row r="614" spans="2:9" x14ac:dyDescent="0.25">
      <c r="B614" s="533">
        <v>42611</v>
      </c>
      <c r="C614" s="291">
        <v>6178</v>
      </c>
      <c r="D614" s="534">
        <v>16.825800000000001</v>
      </c>
      <c r="E614" s="292">
        <v>15.99</v>
      </c>
      <c r="F614" s="292">
        <f t="shared" ref="F614:F619" si="102">C614*(E614-D614)</f>
        <v>-5163.5724000000046</v>
      </c>
      <c r="G614" s="292">
        <f t="shared" ref="G614:G619" si="103">IF(C614=0, 0,D614*C614)</f>
        <v>103949.79240000001</v>
      </c>
      <c r="H614" s="293">
        <f t="shared" ref="H614:H619" si="104">IF(C614=0, D614, (E614-D614)/D614)</f>
        <v>-4.9673715365688452E-2</v>
      </c>
      <c r="I614" s="292"/>
    </row>
    <row r="615" spans="2:9" x14ac:dyDescent="0.25">
      <c r="B615" s="533">
        <v>42612</v>
      </c>
      <c r="C615" s="291">
        <v>6678</v>
      </c>
      <c r="D615" s="534">
        <v>16.739999999999998</v>
      </c>
      <c r="E615" s="292">
        <v>15.55</v>
      </c>
      <c r="F615" s="369">
        <f t="shared" si="102"/>
        <v>-7946.8199999999852</v>
      </c>
      <c r="G615" s="292">
        <f t="shared" si="103"/>
        <v>111789.71999999999</v>
      </c>
      <c r="H615" s="294">
        <f t="shared" si="104"/>
        <v>-7.1087216248506446E-2</v>
      </c>
      <c r="I615" s="311"/>
    </row>
    <row r="616" spans="2:9" x14ac:dyDescent="0.25">
      <c r="B616" s="533">
        <v>42612</v>
      </c>
      <c r="C616" s="291">
        <v>7178</v>
      </c>
      <c r="D616" s="534">
        <v>16.6571</v>
      </c>
      <c r="E616" s="292">
        <v>15.55</v>
      </c>
      <c r="F616" s="292">
        <f t="shared" si="102"/>
        <v>-7946.7637999999934</v>
      </c>
      <c r="G616" s="292">
        <f t="shared" si="103"/>
        <v>119564.66379999999</v>
      </c>
      <c r="H616" s="293">
        <f t="shared" si="104"/>
        <v>-6.6464150422342369E-2</v>
      </c>
      <c r="I616" s="292"/>
    </row>
    <row r="617" spans="2:9" x14ac:dyDescent="0.25">
      <c r="B617" s="533">
        <v>42613</v>
      </c>
      <c r="C617" s="291">
        <v>7678</v>
      </c>
      <c r="D617" s="534">
        <v>16.565200000000001</v>
      </c>
      <c r="E617" s="292">
        <v>15.02</v>
      </c>
      <c r="F617" s="292">
        <f t="shared" si="102"/>
        <v>-11864.04560000001</v>
      </c>
      <c r="G617" s="292">
        <f t="shared" si="103"/>
        <v>127187.60560000001</v>
      </c>
      <c r="H617" s="293">
        <f t="shared" si="104"/>
        <v>-9.3279887957887692E-2</v>
      </c>
      <c r="I617" s="292" t="s">
        <v>250</v>
      </c>
    </row>
    <row r="618" spans="2:9" x14ac:dyDescent="0.25">
      <c r="B618" s="533">
        <v>42613</v>
      </c>
      <c r="C618" s="291">
        <v>8178</v>
      </c>
      <c r="D618" s="534">
        <v>16.474399999999999</v>
      </c>
      <c r="E618" s="292">
        <v>15.02</v>
      </c>
      <c r="F618" s="292">
        <f t="shared" si="102"/>
        <v>-11894.083199999997</v>
      </c>
      <c r="G618" s="292">
        <f t="shared" si="103"/>
        <v>134727.64319999999</v>
      </c>
      <c r="H618" s="293">
        <f t="shared" si="104"/>
        <v>-8.8282426067110162E-2</v>
      </c>
      <c r="I618" s="292" t="s">
        <v>251</v>
      </c>
    </row>
    <row r="619" spans="2:9" x14ac:dyDescent="0.25">
      <c r="B619" s="533">
        <v>42615</v>
      </c>
      <c r="C619" s="291">
        <v>7678</v>
      </c>
      <c r="D619" s="534">
        <v>16.528099999999998</v>
      </c>
      <c r="E619" s="292">
        <v>15.49</v>
      </c>
      <c r="F619" s="292">
        <f t="shared" si="102"/>
        <v>-7970.5317999999861</v>
      </c>
      <c r="G619" s="292">
        <f t="shared" si="103"/>
        <v>126902.75179999998</v>
      </c>
      <c r="H619" s="293">
        <f t="shared" si="104"/>
        <v>-6.2808187268953986E-2</v>
      </c>
      <c r="I619" s="292">
        <v>16.350000000000001</v>
      </c>
    </row>
    <row r="620" spans="2:9" x14ac:dyDescent="0.25">
      <c r="B620" s="533">
        <v>42616</v>
      </c>
      <c r="C620" s="291">
        <v>7678</v>
      </c>
      <c r="D620" s="534">
        <v>16.528099999999998</v>
      </c>
      <c r="E620" s="292">
        <v>15.64</v>
      </c>
      <c r="F620" s="292">
        <f>C620*(E620-D620)</f>
        <v>-6818.8317999999836</v>
      </c>
      <c r="G620" s="292">
        <f>IF(C620=0, 0,D620*C620)</f>
        <v>126902.75179999998</v>
      </c>
      <c r="H620" s="293">
        <f>IF(C620=0, D620, (E620-D620)/D620)</f>
        <v>-5.3732733950060681E-2</v>
      </c>
      <c r="I620" s="292"/>
    </row>
    <row r="621" spans="2:9" x14ac:dyDescent="0.25">
      <c r="B621" s="533">
        <v>42621</v>
      </c>
      <c r="C621" s="291">
        <v>7178</v>
      </c>
      <c r="D621" s="534">
        <v>16.545400000000001</v>
      </c>
      <c r="E621" s="292">
        <v>16.739999999999998</v>
      </c>
      <c r="F621" s="292">
        <f>C621*(E621-D621)</f>
        <v>1396.8387999999832</v>
      </c>
      <c r="G621" s="292">
        <f>IF(C621=0, 0,D621*C621)</f>
        <v>118762.8812</v>
      </c>
      <c r="H621" s="293">
        <f>IF(C621=0, D621, (E621-D621)/D621)</f>
        <v>1.1761577235968768E-2</v>
      </c>
      <c r="I621" s="292"/>
    </row>
    <row r="622" spans="2:9" x14ac:dyDescent="0.25">
      <c r="B622" s="533">
        <v>42621</v>
      </c>
      <c r="C622" s="312">
        <v>6678</v>
      </c>
      <c r="D622" s="535">
        <v>16.532299999999999</v>
      </c>
      <c r="E622" s="292">
        <v>16.739999999999998</v>
      </c>
      <c r="F622" s="292">
        <f>C622*(E622-D622)</f>
        <v>1387.0205999999941</v>
      </c>
      <c r="G622" s="292">
        <f>IF(C622=0, 0,D622*C622)</f>
        <v>110402.6994</v>
      </c>
      <c r="H622" s="293">
        <f>IF(C622=0, D622, (E622-D622)/D622)</f>
        <v>1.256328520532528E-2</v>
      </c>
      <c r="I622" s="292"/>
    </row>
    <row r="623" spans="2:9" x14ac:dyDescent="0.25">
      <c r="B623" s="533">
        <v>42621</v>
      </c>
      <c r="C623" s="291">
        <v>6458</v>
      </c>
      <c r="D623" s="534">
        <v>16.524263999999999</v>
      </c>
      <c r="E623" s="292">
        <v>16.739999999999998</v>
      </c>
      <c r="F623" s="292">
        <f>C623*(E623-D623)</f>
        <v>1393.2230879999981</v>
      </c>
      <c r="G623" s="292">
        <f>IF(C623=0, 0,D623*C623)</f>
        <v>106713.69691199998</v>
      </c>
      <c r="H623" s="293">
        <f>IF(C623=0, D623, (E623-D623)/D623)</f>
        <v>1.3055710075801242E-2</v>
      </c>
      <c r="I623" s="292"/>
    </row>
    <row r="624" spans="2:9" x14ac:dyDescent="0.25">
      <c r="B624" s="533">
        <v>42622</v>
      </c>
      <c r="C624" s="291">
        <v>7178</v>
      </c>
      <c r="D624" s="534">
        <v>16.477945999999999</v>
      </c>
      <c r="E624" s="292">
        <v>15.67</v>
      </c>
      <c r="F624" s="292">
        <f>C624*(E624-D624)</f>
        <v>-5799.4363879999955</v>
      </c>
      <c r="G624" s="292">
        <f>IF(C624=0, 0,D624*C624)</f>
        <v>118278.696388</v>
      </c>
      <c r="H624" s="293">
        <f>IF(C624=0, D624, (E624-D624)/D624)</f>
        <v>-4.9031960658203359E-2</v>
      </c>
      <c r="I624" s="292"/>
    </row>
    <row r="625" spans="2:9" x14ac:dyDescent="0.25">
      <c r="B625" s="533">
        <v>42622</v>
      </c>
      <c r="C625" s="291">
        <v>7678</v>
      </c>
      <c r="D625" s="534">
        <v>16.430541999999999</v>
      </c>
      <c r="E625" s="292">
        <v>15.67</v>
      </c>
      <c r="F625" s="292">
        <f t="shared" ref="F625:F631" si="105">C625*(E625-D625)</f>
        <v>-5839.4414759999936</v>
      </c>
      <c r="G625" s="292">
        <f t="shared" ref="G625:G631" si="106">IF(C625=0, 0,D625*C625)</f>
        <v>126153.70147599999</v>
      </c>
      <c r="H625" s="293">
        <f t="shared" ref="H625:H631" si="107">IF(C625=0, D625, (E625-D625)/D625)</f>
        <v>-4.6288308687564853E-2</v>
      </c>
      <c r="I625" s="292">
        <v>16.350000000000001</v>
      </c>
    </row>
    <row r="626" spans="2:9" x14ac:dyDescent="0.25">
      <c r="B626" s="533">
        <v>42625</v>
      </c>
      <c r="C626" s="312">
        <v>7678</v>
      </c>
      <c r="D626" s="535">
        <v>16.412330000000001</v>
      </c>
      <c r="E626" s="292">
        <v>15.47</v>
      </c>
      <c r="F626" s="292">
        <f t="shared" si="105"/>
        <v>-7235.2097400000011</v>
      </c>
      <c r="G626" s="292">
        <f t="shared" si="106"/>
        <v>126013.86974000001</v>
      </c>
      <c r="H626" s="293">
        <f t="shared" si="107"/>
        <v>-5.7415979327737135E-2</v>
      </c>
      <c r="I626" s="292"/>
    </row>
    <row r="627" spans="2:9" x14ac:dyDescent="0.25">
      <c r="B627" s="533">
        <v>42625</v>
      </c>
      <c r="C627" s="312">
        <v>7678</v>
      </c>
      <c r="D627" s="535">
        <v>16.355817999999999</v>
      </c>
      <c r="E627" s="292">
        <v>15.47</v>
      </c>
      <c r="F627" s="292">
        <f t="shared" si="105"/>
        <v>-6801.3106039999893</v>
      </c>
      <c r="G627" s="292">
        <f t="shared" si="106"/>
        <v>125579.970604</v>
      </c>
      <c r="H627" s="293">
        <f t="shared" si="107"/>
        <v>-5.4159198885680847E-2</v>
      </c>
      <c r="I627" s="292" t="s">
        <v>265</v>
      </c>
    </row>
    <row r="628" spans="2:9" x14ac:dyDescent="0.25">
      <c r="B628" s="533">
        <v>42626</v>
      </c>
      <c r="C628" s="291">
        <v>8278</v>
      </c>
      <c r="D628" s="534">
        <v>16.25066</v>
      </c>
      <c r="E628" s="292">
        <v>14.34</v>
      </c>
      <c r="F628" s="292">
        <f t="shared" si="105"/>
        <v>-15816.44348</v>
      </c>
      <c r="G628" s="292">
        <f t="shared" si="106"/>
        <v>134522.96348000001</v>
      </c>
      <c r="H628" s="294">
        <f t="shared" si="107"/>
        <v>-0.11757430159759666</v>
      </c>
      <c r="I628" s="292"/>
    </row>
    <row r="629" spans="2:9" x14ac:dyDescent="0.25">
      <c r="B629" s="533">
        <v>42626</v>
      </c>
      <c r="C629" s="291">
        <v>8678</v>
      </c>
      <c r="D629" s="534">
        <v>16.18149</v>
      </c>
      <c r="E629" s="292">
        <v>14.34</v>
      </c>
      <c r="F629" s="292">
        <f t="shared" si="105"/>
        <v>-15980.450220000002</v>
      </c>
      <c r="G629" s="292">
        <f t="shared" si="106"/>
        <v>140422.97021999999</v>
      </c>
      <c r="H629" s="294">
        <f t="shared" si="107"/>
        <v>-0.11380225183218605</v>
      </c>
      <c r="I629" s="292"/>
    </row>
    <row r="630" spans="2:9" x14ac:dyDescent="0.25">
      <c r="B630" s="533">
        <v>42626</v>
      </c>
      <c r="C630" s="291">
        <v>8978</v>
      </c>
      <c r="D630" s="534">
        <v>16.124635000000001</v>
      </c>
      <c r="E630" s="292">
        <v>14.34</v>
      </c>
      <c r="F630" s="292">
        <f t="shared" si="105"/>
        <v>-16022.453030000013</v>
      </c>
      <c r="G630" s="292">
        <f t="shared" si="106"/>
        <v>144766.97303000002</v>
      </c>
      <c r="H630" s="294">
        <f t="shared" si="107"/>
        <v>-0.11067754401882594</v>
      </c>
      <c r="I630" s="292"/>
    </row>
    <row r="631" spans="2:9" x14ac:dyDescent="0.25">
      <c r="B631" s="533">
        <v>42626</v>
      </c>
      <c r="C631" s="291">
        <v>9278</v>
      </c>
      <c r="D631" s="534">
        <v>16.064019999999999</v>
      </c>
      <c r="E631" s="292">
        <v>14.34</v>
      </c>
      <c r="F631" s="292">
        <f t="shared" si="105"/>
        <v>-15995.457559999995</v>
      </c>
      <c r="G631" s="292">
        <f t="shared" si="106"/>
        <v>149041.97756</v>
      </c>
      <c r="H631" s="294">
        <f t="shared" si="107"/>
        <v>-0.10732182853357998</v>
      </c>
      <c r="I631" s="292" t="s">
        <v>266</v>
      </c>
    </row>
    <row r="632" spans="2:9" x14ac:dyDescent="0.25">
      <c r="B632" s="533">
        <v>42627</v>
      </c>
      <c r="C632" s="291">
        <v>9478</v>
      </c>
      <c r="D632" s="534">
        <v>16.020790999999999</v>
      </c>
      <c r="E632" s="292">
        <v>14.01</v>
      </c>
      <c r="F632" s="292">
        <f t="shared" ref="F632:F639" si="108">C632*(E632-D632)</f>
        <v>-19058.277097999995</v>
      </c>
      <c r="G632" s="292">
        <f t="shared" ref="G632:G639" si="109">IF(C632=0, 0,D632*C632)</f>
        <v>151845.05709799999</v>
      </c>
      <c r="H632" s="294">
        <f t="shared" ref="H632:H639" si="110">IF(C632=0, D632, (E632-D632)/D632)</f>
        <v>-0.1255113433537707</v>
      </c>
      <c r="I632" s="292"/>
    </row>
    <row r="633" spans="2:9" x14ac:dyDescent="0.25">
      <c r="B633" s="533">
        <v>42628</v>
      </c>
      <c r="C633" s="291">
        <v>9478</v>
      </c>
      <c r="D633" s="534">
        <v>16.015726999999998</v>
      </c>
      <c r="E633" s="292">
        <v>14.26</v>
      </c>
      <c r="F633" s="292">
        <f t="shared" si="108"/>
        <v>-16640.780505999985</v>
      </c>
      <c r="G633" s="292">
        <f t="shared" si="109"/>
        <v>151797.06050599998</v>
      </c>
      <c r="H633" s="294">
        <f t="shared" si="110"/>
        <v>-0.1096251827968845</v>
      </c>
      <c r="I633" s="292"/>
    </row>
    <row r="634" spans="2:9" x14ac:dyDescent="0.25">
      <c r="B634" s="533">
        <v>42629</v>
      </c>
      <c r="C634" s="291">
        <v>9478</v>
      </c>
      <c r="D634" s="534">
        <v>16.015726999999998</v>
      </c>
      <c r="E634" s="292">
        <v>14.24</v>
      </c>
      <c r="F634" s="292">
        <f t="shared" si="108"/>
        <v>-16830.340505999982</v>
      </c>
      <c r="G634" s="292">
        <f t="shared" si="109"/>
        <v>151797.06050599998</v>
      </c>
      <c r="H634" s="294">
        <f t="shared" si="110"/>
        <v>-0.1108739553315312</v>
      </c>
      <c r="I634" s="292"/>
    </row>
    <row r="635" spans="2:9" x14ac:dyDescent="0.25">
      <c r="B635" s="533">
        <v>42632</v>
      </c>
      <c r="C635" s="291">
        <v>9678</v>
      </c>
      <c r="D635" s="534">
        <v>15.975311</v>
      </c>
      <c r="E635" s="292">
        <v>14.09</v>
      </c>
      <c r="F635" s="292">
        <f t="shared" si="108"/>
        <v>-18246.039857999996</v>
      </c>
      <c r="G635" s="292">
        <f t="shared" si="109"/>
        <v>154609.05985799999</v>
      </c>
      <c r="H635" s="293">
        <f t="shared" si="110"/>
        <v>-0.11801404054043141</v>
      </c>
      <c r="I635" s="292"/>
    </row>
    <row r="636" spans="2:9" x14ac:dyDescent="0.25">
      <c r="B636" s="533">
        <v>42633</v>
      </c>
      <c r="C636" s="291">
        <v>9878</v>
      </c>
      <c r="D636" s="534">
        <v>15.937544000000001</v>
      </c>
      <c r="E636" s="292">
        <v>13.87</v>
      </c>
      <c r="F636" s="292">
        <f t="shared" si="108"/>
        <v>-20423.199632000014</v>
      </c>
      <c r="G636" s="292">
        <f t="shared" si="109"/>
        <v>157431.05963200002</v>
      </c>
      <c r="H636" s="293">
        <f t="shared" si="110"/>
        <v>-0.12972789282966068</v>
      </c>
      <c r="I636" s="292"/>
    </row>
    <row r="637" spans="2:9" x14ac:dyDescent="0.25">
      <c r="B637" s="533">
        <v>42633</v>
      </c>
      <c r="C637" s="291">
        <v>10000</v>
      </c>
      <c r="D637" s="534">
        <v>15.915126000000001</v>
      </c>
      <c r="E637" s="292">
        <v>13.87</v>
      </c>
      <c r="F637" s="292">
        <f t="shared" si="108"/>
        <v>-20451.260000000017</v>
      </c>
      <c r="G637" s="292">
        <f t="shared" si="109"/>
        <v>159151.26</v>
      </c>
      <c r="H637" s="293">
        <f t="shared" si="110"/>
        <v>-0.12850203008132022</v>
      </c>
      <c r="I637" s="292"/>
    </row>
    <row r="638" spans="2:9" x14ac:dyDescent="0.25">
      <c r="B638" s="533">
        <v>42634</v>
      </c>
      <c r="C638" s="291">
        <v>9678</v>
      </c>
      <c r="D638" s="534">
        <v>15.969538999999999</v>
      </c>
      <c r="E638" s="292">
        <v>14.65</v>
      </c>
      <c r="F638" s="292">
        <f t="shared" si="108"/>
        <v>-12770.498441999989</v>
      </c>
      <c r="G638" s="292">
        <f t="shared" si="109"/>
        <v>154553.19844199999</v>
      </c>
      <c r="H638" s="293">
        <f t="shared" si="110"/>
        <v>-8.2628496664806608E-2</v>
      </c>
      <c r="I638" s="292"/>
    </row>
    <row r="639" spans="2:9" x14ac:dyDescent="0.25">
      <c r="B639" s="533">
        <v>42634</v>
      </c>
      <c r="C639" s="291">
        <v>9278</v>
      </c>
      <c r="D639" s="534">
        <v>16.026872999999998</v>
      </c>
      <c r="E639" s="292">
        <v>14.65</v>
      </c>
      <c r="F639" s="292">
        <f t="shared" si="108"/>
        <v>-12774.627693999981</v>
      </c>
      <c r="G639" s="292">
        <f t="shared" si="109"/>
        <v>148697.32769399998</v>
      </c>
      <c r="H639" s="293">
        <f t="shared" si="110"/>
        <v>-8.5910270830747718E-2</v>
      </c>
      <c r="I639" s="292">
        <v>16</v>
      </c>
    </row>
    <row r="640" spans="2:9" x14ac:dyDescent="0.25">
      <c r="B640" s="533">
        <v>42635</v>
      </c>
      <c r="C640" s="291">
        <v>9278</v>
      </c>
      <c r="D640" s="534">
        <v>16.026872999999998</v>
      </c>
      <c r="E640" s="292">
        <v>14.87</v>
      </c>
      <c r="F640" s="292">
        <f t="shared" ref="F640:F651" si="111">C640*(E640-D640)</f>
        <v>-10733.467693999992</v>
      </c>
      <c r="G640" s="292">
        <f t="shared" ref="G640:G651" si="112">IF(C640=0, 0,D640*C640)</f>
        <v>148697.32769399998</v>
      </c>
      <c r="H640" s="293">
        <f t="shared" ref="H640:H651" si="113">IF(C640=0, D640, (E640-D640)/D640)</f>
        <v>-7.2183326092369937E-2</v>
      </c>
      <c r="I640" s="292"/>
    </row>
    <row r="641" spans="2:9" x14ac:dyDescent="0.25">
      <c r="B641" s="533">
        <v>42636</v>
      </c>
      <c r="C641" s="291">
        <v>9478</v>
      </c>
      <c r="D641" s="534">
        <v>15.992122</v>
      </c>
      <c r="E641" s="292">
        <v>14.49</v>
      </c>
      <c r="F641" s="292">
        <f t="shared" si="111"/>
        <v>-14237.112315999999</v>
      </c>
      <c r="G641" s="292">
        <f t="shared" si="112"/>
        <v>151573.33231600001</v>
      </c>
      <c r="H641" s="293">
        <f t="shared" si="113"/>
        <v>-9.39288732289561E-2</v>
      </c>
      <c r="I641" s="292"/>
    </row>
    <row r="642" spans="2:9" x14ac:dyDescent="0.25">
      <c r="B642" s="533">
        <v>42639</v>
      </c>
      <c r="C642" s="291">
        <v>9278</v>
      </c>
      <c r="D642" s="534">
        <v>16.019549999999999</v>
      </c>
      <c r="E642" s="292">
        <v>14.41</v>
      </c>
      <c r="F642" s="292">
        <f t="shared" si="111"/>
        <v>-14933.404899999989</v>
      </c>
      <c r="G642" s="292">
        <f t="shared" si="112"/>
        <v>148629.38489999998</v>
      </c>
      <c r="H642" s="293">
        <f t="shared" si="113"/>
        <v>-0.10047410819904422</v>
      </c>
      <c r="I642" s="292">
        <v>16</v>
      </c>
    </row>
    <row r="643" spans="2:9" x14ac:dyDescent="0.25">
      <c r="B643" s="533">
        <v>42639</v>
      </c>
      <c r="C643" s="291">
        <v>9478</v>
      </c>
      <c r="D643" s="534">
        <v>15.987468</v>
      </c>
      <c r="E643" s="292">
        <v>14.41</v>
      </c>
      <c r="F643" s="292">
        <f t="shared" si="111"/>
        <v>-14951.241703999996</v>
      </c>
      <c r="G643" s="292">
        <f t="shared" si="112"/>
        <v>151529.221704</v>
      </c>
      <c r="H643" s="293">
        <f t="shared" si="113"/>
        <v>-9.8669032519721048E-2</v>
      </c>
      <c r="I643" s="292"/>
    </row>
    <row r="644" spans="2:9" x14ac:dyDescent="0.25">
      <c r="B644" s="533">
        <v>42639</v>
      </c>
      <c r="C644" s="291">
        <v>9678</v>
      </c>
      <c r="D644" s="534">
        <v>15.954266000000001</v>
      </c>
      <c r="E644" s="292">
        <v>14.41</v>
      </c>
      <c r="F644" s="292">
        <f t="shared" si="111"/>
        <v>-14945.406348000004</v>
      </c>
      <c r="G644" s="292">
        <f t="shared" si="112"/>
        <v>154405.386348</v>
      </c>
      <c r="H644" s="293">
        <f t="shared" si="113"/>
        <v>-9.6793296538994669E-2</v>
      </c>
      <c r="I644" s="292"/>
    </row>
    <row r="645" spans="2:9" x14ac:dyDescent="0.25">
      <c r="B645" s="533">
        <v>42640</v>
      </c>
      <c r="C645" s="291">
        <v>10000</v>
      </c>
      <c r="D645" s="534">
        <v>15.890373</v>
      </c>
      <c r="E645" s="292">
        <v>14.06</v>
      </c>
      <c r="F645" s="292">
        <f t="shared" si="111"/>
        <v>-18303.73</v>
      </c>
      <c r="G645" s="292">
        <f t="shared" si="112"/>
        <v>158903.73000000001</v>
      </c>
      <c r="H645" s="293">
        <f t="shared" si="113"/>
        <v>-0.11518754153851517</v>
      </c>
      <c r="I645" s="292"/>
    </row>
    <row r="646" spans="2:9" x14ac:dyDescent="0.25">
      <c r="B646" s="533">
        <v>42641</v>
      </c>
      <c r="C646" s="291">
        <v>9278</v>
      </c>
      <c r="D646" s="534">
        <v>15.968</v>
      </c>
      <c r="E646" s="292">
        <v>15.18</v>
      </c>
      <c r="F646" s="292">
        <f t="shared" si="111"/>
        <v>-7311.0640000000021</v>
      </c>
      <c r="G646" s="292">
        <f t="shared" si="112"/>
        <v>148151.10399999999</v>
      </c>
      <c r="H646" s="293">
        <f t="shared" si="113"/>
        <v>-4.9348697394789594E-2</v>
      </c>
      <c r="I646" s="292" t="s">
        <v>276</v>
      </c>
    </row>
    <row r="647" spans="2:9" x14ac:dyDescent="0.25">
      <c r="B647" s="533">
        <v>42641</v>
      </c>
      <c r="C647" s="291">
        <v>8978</v>
      </c>
      <c r="D647" s="534">
        <v>15.991466000000001</v>
      </c>
      <c r="E647" s="292">
        <v>15.18</v>
      </c>
      <c r="F647" s="292">
        <f t="shared" si="111"/>
        <v>-7285.3417480000098</v>
      </c>
      <c r="G647" s="292">
        <f t="shared" si="112"/>
        <v>143571.38174800001</v>
      </c>
      <c r="H647" s="293">
        <f t="shared" si="113"/>
        <v>-5.0743690415875634E-2</v>
      </c>
      <c r="I647" s="292"/>
    </row>
    <row r="648" spans="2:9" x14ac:dyDescent="0.25">
      <c r="B648" s="533">
        <v>42642</v>
      </c>
      <c r="C648" s="291">
        <v>8678</v>
      </c>
      <c r="D648" s="534">
        <v>16.016100000000002</v>
      </c>
      <c r="E648" s="292">
        <v>15.9</v>
      </c>
      <c r="F648" s="292">
        <f t="shared" si="111"/>
        <v>-1007.5158000000105</v>
      </c>
      <c r="G648" s="292">
        <f t="shared" si="112"/>
        <v>138987.71580000001</v>
      </c>
      <c r="H648" s="293">
        <f t="shared" si="113"/>
        <v>-7.2489557382884214E-3</v>
      </c>
      <c r="I648" s="292"/>
    </row>
    <row r="649" spans="2:9" x14ac:dyDescent="0.25">
      <c r="B649" s="533">
        <v>42642</v>
      </c>
      <c r="C649" s="291">
        <v>7978</v>
      </c>
      <c r="D649" s="534">
        <v>16.036825</v>
      </c>
      <c r="E649" s="292">
        <v>15.9</v>
      </c>
      <c r="F649" s="292">
        <f t="shared" si="111"/>
        <v>-1091.5898499999998</v>
      </c>
      <c r="G649" s="292">
        <f t="shared" si="112"/>
        <v>127941.78985</v>
      </c>
      <c r="H649" s="293">
        <f t="shared" si="113"/>
        <v>-8.5319257396648009E-3</v>
      </c>
      <c r="I649" s="292"/>
    </row>
    <row r="650" spans="2:9" x14ac:dyDescent="0.25">
      <c r="B650" s="533">
        <v>42642</v>
      </c>
      <c r="C650" s="291">
        <v>7764</v>
      </c>
      <c r="D650" s="534">
        <v>16.038399999999999</v>
      </c>
      <c r="E650" s="292">
        <v>15.9</v>
      </c>
      <c r="F650" s="292">
        <f t="shared" si="111"/>
        <v>-1074.5375999999919</v>
      </c>
      <c r="G650" s="292">
        <f t="shared" si="112"/>
        <v>124522.1376</v>
      </c>
      <c r="H650" s="293">
        <f t="shared" si="113"/>
        <v>-8.6292897047086353E-3</v>
      </c>
      <c r="I650" s="292"/>
    </row>
    <row r="651" spans="2:9" x14ac:dyDescent="0.25">
      <c r="B651" s="533">
        <v>42642</v>
      </c>
      <c r="C651" s="291">
        <v>8178</v>
      </c>
      <c r="D651" s="534">
        <v>16.019235999999999</v>
      </c>
      <c r="E651" s="292">
        <v>15.9</v>
      </c>
      <c r="F651" s="292">
        <f t="shared" si="111"/>
        <v>-975.11200799999187</v>
      </c>
      <c r="G651" s="292">
        <f t="shared" si="112"/>
        <v>131005.31200799999</v>
      </c>
      <c r="H651" s="293">
        <f t="shared" si="113"/>
        <v>-7.4433012910228059E-3</v>
      </c>
      <c r="I651" s="292" t="s">
        <v>277</v>
      </c>
    </row>
    <row r="652" spans="2:9" x14ac:dyDescent="0.25">
      <c r="B652" s="533">
        <v>42643</v>
      </c>
      <c r="C652" s="291">
        <v>8178</v>
      </c>
      <c r="D652" s="534">
        <v>16.019235999999999</v>
      </c>
      <c r="E652" s="292">
        <v>15.81</v>
      </c>
      <c r="F652" s="292">
        <f>C652*(E652-D652)</f>
        <v>-1711.1320079999907</v>
      </c>
      <c r="G652" s="292">
        <f>IF(C652=0, 0,D652*C652)</f>
        <v>131005.31200799999</v>
      </c>
      <c r="H652" s="293">
        <f>IF(C652=0, D652, (E652-D652)/D652)</f>
        <v>-1.3061546755413234E-2</v>
      </c>
      <c r="I652" s="292"/>
    </row>
    <row r="653" spans="2:9" x14ac:dyDescent="0.25">
      <c r="B653" s="533">
        <v>42646</v>
      </c>
      <c r="C653" s="291">
        <v>8178</v>
      </c>
      <c r="D653" s="534">
        <v>16.019235999999999</v>
      </c>
      <c r="E653" s="292">
        <v>15.98</v>
      </c>
      <c r="F653" s="292">
        <f t="shared" ref="F653:F662" si="114">C653*(E653-D653)</f>
        <v>-320.8720079999913</v>
      </c>
      <c r="G653" s="292">
        <f t="shared" ref="G653:G662" si="115">IF(C653=0, 0,D653*C653)</f>
        <v>131005.31200799999</v>
      </c>
      <c r="H653" s="293">
        <f t="shared" ref="H653:H662" si="116">IF(C653=0, D653, (E653-D653)/D653)</f>
        <v>-2.4493053226757469E-3</v>
      </c>
      <c r="I653" s="292"/>
    </row>
    <row r="654" spans="2:9" x14ac:dyDescent="0.25">
      <c r="B654" s="533">
        <v>42647</v>
      </c>
      <c r="C654" s="291">
        <v>8678</v>
      </c>
      <c r="D654" s="534">
        <v>16.010061</v>
      </c>
      <c r="E654" s="292">
        <v>15.63</v>
      </c>
      <c r="F654" s="292">
        <f t="shared" si="114"/>
        <v>-3298.169357999996</v>
      </c>
      <c r="G654" s="292">
        <f t="shared" si="115"/>
        <v>138935.309358</v>
      </c>
      <c r="H654" s="293">
        <f t="shared" si="116"/>
        <v>-2.3738885192255015E-2</v>
      </c>
      <c r="I654" s="292"/>
    </row>
    <row r="655" spans="2:9" x14ac:dyDescent="0.25">
      <c r="B655" s="533">
        <v>42647</v>
      </c>
      <c r="C655" s="291">
        <v>9178</v>
      </c>
      <c r="D655" s="534">
        <v>15.988811</v>
      </c>
      <c r="E655" s="292">
        <v>15.63</v>
      </c>
      <c r="F655" s="292">
        <f t="shared" si="114"/>
        <v>-3293.1673579999938</v>
      </c>
      <c r="G655" s="292">
        <f t="shared" si="115"/>
        <v>146745.30735799999</v>
      </c>
      <c r="H655" s="293">
        <f t="shared" si="116"/>
        <v>-2.2441381038277287E-2</v>
      </c>
      <c r="I655" s="292"/>
    </row>
    <row r="656" spans="2:9" x14ac:dyDescent="0.25">
      <c r="B656" s="533">
        <v>42648</v>
      </c>
      <c r="C656" s="291">
        <v>8178</v>
      </c>
      <c r="D656" s="534">
        <v>15.977725</v>
      </c>
      <c r="E656" s="292">
        <v>16.12</v>
      </c>
      <c r="F656" s="292">
        <f t="shared" si="114"/>
        <v>1163.524950000012</v>
      </c>
      <c r="G656" s="292">
        <f t="shared" si="115"/>
        <v>130665.83504999999</v>
      </c>
      <c r="H656" s="293">
        <f t="shared" si="116"/>
        <v>8.904584351026288E-3</v>
      </c>
      <c r="I656" s="292">
        <v>15.75</v>
      </c>
    </row>
    <row r="657" spans="2:9" x14ac:dyDescent="0.25">
      <c r="B657" s="533">
        <v>42648</v>
      </c>
      <c r="C657" s="312">
        <v>7678</v>
      </c>
      <c r="D657" s="535">
        <v>15.951529000000001</v>
      </c>
      <c r="E657" s="292">
        <v>16.12</v>
      </c>
      <c r="F657" s="292">
        <f t="shared" si="114"/>
        <v>1293.5203380000021</v>
      </c>
      <c r="G657" s="292">
        <f t="shared" si="115"/>
        <v>122475.839662</v>
      </c>
      <c r="H657" s="293">
        <f t="shared" si="116"/>
        <v>1.0561432700275958E-2</v>
      </c>
      <c r="I657" s="292" t="s">
        <v>281</v>
      </c>
    </row>
    <row r="658" spans="2:9" x14ac:dyDescent="0.25">
      <c r="B658" s="533">
        <v>42649</v>
      </c>
      <c r="C658" s="291">
        <v>8678</v>
      </c>
      <c r="D658" s="534">
        <v>15.941579000000001</v>
      </c>
      <c r="E658" s="292">
        <v>16.079999999999998</v>
      </c>
      <c r="F658" s="292">
        <f t="shared" si="114"/>
        <v>1201.2174379999781</v>
      </c>
      <c r="G658" s="292">
        <f t="shared" si="115"/>
        <v>138341.022562</v>
      </c>
      <c r="H658" s="293">
        <f t="shared" si="116"/>
        <v>8.683016908174369E-3</v>
      </c>
      <c r="I658" s="292"/>
    </row>
    <row r="659" spans="2:9" x14ac:dyDescent="0.25">
      <c r="B659" s="533">
        <v>42650</v>
      </c>
      <c r="C659" s="291">
        <v>8978</v>
      </c>
      <c r="D659" s="534">
        <v>15.935176999999999</v>
      </c>
      <c r="E659" s="292">
        <v>15.56</v>
      </c>
      <c r="F659" s="292">
        <f t="shared" si="114"/>
        <v>-3368.3391059999908</v>
      </c>
      <c r="G659" s="292">
        <f t="shared" si="115"/>
        <v>143066.01910599999</v>
      </c>
      <c r="H659" s="293">
        <f t="shared" si="116"/>
        <v>-2.354394933925108E-2</v>
      </c>
      <c r="I659" s="292"/>
    </row>
    <row r="660" spans="2:9" x14ac:dyDescent="0.25">
      <c r="B660" s="533">
        <v>42650</v>
      </c>
      <c r="C660" s="291">
        <v>9278</v>
      </c>
      <c r="D660" s="534">
        <v>15.923692000000001</v>
      </c>
      <c r="E660" s="292">
        <v>15.56</v>
      </c>
      <c r="F660" s="292">
        <f t="shared" si="114"/>
        <v>-3374.3343760000034</v>
      </c>
      <c r="G660" s="292">
        <f t="shared" si="115"/>
        <v>147740.01437600001</v>
      </c>
      <c r="H660" s="293">
        <f t="shared" si="116"/>
        <v>-2.2839678134945106E-2</v>
      </c>
      <c r="I660" s="292">
        <v>15.8</v>
      </c>
    </row>
    <row r="661" spans="2:9" x14ac:dyDescent="0.25">
      <c r="B661" s="533">
        <v>42653</v>
      </c>
      <c r="C661" s="312">
        <v>9678</v>
      </c>
      <c r="D661" s="535">
        <v>15.9153</v>
      </c>
      <c r="E661" s="292">
        <v>15.72</v>
      </c>
      <c r="F661" s="292">
        <f t="shared" si="114"/>
        <v>-1890.1133999999961</v>
      </c>
      <c r="G661" s="292">
        <f t="shared" si="115"/>
        <v>154028.27340000001</v>
      </c>
      <c r="H661" s="293">
        <f t="shared" si="116"/>
        <v>-1.2271210721758281E-2</v>
      </c>
      <c r="I661" s="292"/>
    </row>
    <row r="662" spans="2:9" x14ac:dyDescent="0.25">
      <c r="B662" s="533">
        <v>42661</v>
      </c>
      <c r="C662" s="312">
        <v>10000</v>
      </c>
      <c r="D662" s="535">
        <v>15.901258</v>
      </c>
      <c r="E662" s="292">
        <v>14.2</v>
      </c>
      <c r="F662" s="292">
        <f t="shared" si="114"/>
        <v>-17012.580000000009</v>
      </c>
      <c r="G662" s="292">
        <f t="shared" si="115"/>
        <v>159012.58000000002</v>
      </c>
      <c r="H662" s="293">
        <f t="shared" si="116"/>
        <v>-0.10698889358313669</v>
      </c>
      <c r="I662" s="292"/>
    </row>
    <row r="663" spans="2:9" x14ac:dyDescent="0.25">
      <c r="B663" s="533">
        <v>42663</v>
      </c>
      <c r="C663" s="291">
        <v>10000</v>
      </c>
      <c r="D663" s="534">
        <v>15.901258</v>
      </c>
      <c r="E663" s="292">
        <v>14.7</v>
      </c>
      <c r="F663" s="292">
        <f>C663*(E663-D663)</f>
        <v>-12012.580000000011</v>
      </c>
      <c r="G663" s="292">
        <f>IF(C663=0, 0,D663*C663)</f>
        <v>159012.58000000002</v>
      </c>
      <c r="H663" s="294">
        <f>IF(C663=0, D663, (E663-D663)/D663)</f>
        <v>-7.5544840540289399E-2</v>
      </c>
      <c r="I663" s="292"/>
    </row>
    <row r="664" spans="2:9" x14ac:dyDescent="0.25">
      <c r="B664" s="533">
        <v>42668</v>
      </c>
      <c r="C664" s="291">
        <v>11000</v>
      </c>
      <c r="D664" s="534">
        <v>15.74728</v>
      </c>
      <c r="E664" s="292">
        <v>14.18</v>
      </c>
      <c r="F664" s="292">
        <f>C664*(E664-D664)</f>
        <v>-17240.080000000002</v>
      </c>
      <c r="G664" s="292">
        <f>IF(C664=0, 0,D664*C664)</f>
        <v>173220.08</v>
      </c>
      <c r="H664" s="294">
        <f>IF(C664=0, D664, (E664-D664)/D664)</f>
        <v>-9.9527029429844413E-2</v>
      </c>
      <c r="I664" s="292"/>
    </row>
    <row r="665" spans="2:9" x14ac:dyDescent="0.25">
      <c r="B665" s="533">
        <v>42670</v>
      </c>
      <c r="C665" s="291">
        <v>11500</v>
      </c>
      <c r="D665" s="534">
        <v>15.679137000000001</v>
      </c>
      <c r="E665" s="292">
        <v>13.95</v>
      </c>
      <c r="F665" s="292">
        <f>C665*(E665-D665)</f>
        <v>-19885.075500000017</v>
      </c>
      <c r="G665" s="292">
        <f>IF(C665=0, 0,D665*C665)</f>
        <v>180310.07550000001</v>
      </c>
      <c r="H665" s="294">
        <f>IF(C665=0, D665, (E665-D665)/D665)</f>
        <v>-0.11028266415428357</v>
      </c>
      <c r="I665" s="292"/>
    </row>
    <row r="666" spans="2:9" x14ac:dyDescent="0.25">
      <c r="B666" s="533">
        <v>42670</v>
      </c>
      <c r="C666" s="291">
        <v>12000</v>
      </c>
      <c r="D666" s="534">
        <v>15.6113</v>
      </c>
      <c r="E666" s="292">
        <v>13.95</v>
      </c>
      <c r="F666" s="292">
        <f t="shared" ref="F666:F673" si="117">C666*(E666-D666)</f>
        <v>-19935.600000000009</v>
      </c>
      <c r="G666" s="292">
        <f t="shared" ref="G666:G673" si="118">IF(C666=0, 0,D666*C666)</f>
        <v>187335.6</v>
      </c>
      <c r="H666" s="294">
        <f t="shared" ref="H666:H673" si="119">IF(C666=0, D666, (E666-D666)/D666)</f>
        <v>-0.10641650599245422</v>
      </c>
      <c r="I666" s="292"/>
    </row>
    <row r="667" spans="2:9" x14ac:dyDescent="0.25">
      <c r="B667" s="533">
        <v>42670</v>
      </c>
      <c r="C667" s="291">
        <v>12500</v>
      </c>
      <c r="D667" s="534">
        <v>15.542006000000001</v>
      </c>
      <c r="E667" s="292">
        <v>13.95</v>
      </c>
      <c r="F667" s="292">
        <f t="shared" si="117"/>
        <v>-19900.075000000015</v>
      </c>
      <c r="G667" s="292">
        <f t="shared" si="118"/>
        <v>194275.07500000001</v>
      </c>
      <c r="H667" s="294">
        <f t="shared" si="119"/>
        <v>-0.10243246592492637</v>
      </c>
      <c r="I667" s="292"/>
    </row>
    <row r="668" spans="2:9" x14ac:dyDescent="0.25">
      <c r="B668" s="533">
        <v>42671</v>
      </c>
      <c r="C668" s="291">
        <v>12500</v>
      </c>
      <c r="D668" s="534">
        <v>15.536431</v>
      </c>
      <c r="E668" s="292">
        <v>13.72</v>
      </c>
      <c r="F668" s="292">
        <f t="shared" si="117"/>
        <v>-22705.387499999997</v>
      </c>
      <c r="G668" s="292">
        <f t="shared" si="118"/>
        <v>194205.38750000001</v>
      </c>
      <c r="H668" s="294">
        <f t="shared" si="119"/>
        <v>-0.11691430290521676</v>
      </c>
      <c r="I668" s="292"/>
    </row>
    <row r="669" spans="2:9" x14ac:dyDescent="0.25">
      <c r="B669" s="533">
        <v>42674</v>
      </c>
      <c r="C669" s="291">
        <v>12500</v>
      </c>
      <c r="D669" s="534">
        <v>15.5313</v>
      </c>
      <c r="E669" s="292">
        <v>13.18</v>
      </c>
      <c r="F669" s="292">
        <f t="shared" si="117"/>
        <v>-29391.250000000004</v>
      </c>
      <c r="G669" s="292">
        <f t="shared" si="118"/>
        <v>194141.25</v>
      </c>
      <c r="H669" s="294">
        <f t="shared" si="119"/>
        <v>-0.15139106192012261</v>
      </c>
      <c r="I669" s="292"/>
    </row>
    <row r="670" spans="2:9" x14ac:dyDescent="0.25">
      <c r="B670" s="533">
        <v>42676</v>
      </c>
      <c r="C670" s="291">
        <v>12500</v>
      </c>
      <c r="D670" s="534">
        <v>15.528746</v>
      </c>
      <c r="E670" s="292">
        <v>12.78</v>
      </c>
      <c r="F670" s="292">
        <f t="shared" si="117"/>
        <v>-34359.325000000004</v>
      </c>
      <c r="G670" s="292">
        <f t="shared" si="118"/>
        <v>194109.32500000001</v>
      </c>
      <c r="H670" s="293">
        <f t="shared" si="119"/>
        <v>-0.17701017197396368</v>
      </c>
      <c r="I670" s="292"/>
    </row>
    <row r="671" spans="2:9" x14ac:dyDescent="0.25">
      <c r="B671" s="533">
        <v>42677</v>
      </c>
      <c r="C671" s="291">
        <v>10000</v>
      </c>
      <c r="D671" s="534">
        <v>15.813000000000001</v>
      </c>
      <c r="E671" s="292">
        <v>14.15</v>
      </c>
      <c r="F671" s="292">
        <f t="shared" si="117"/>
        <v>-16630.000000000004</v>
      </c>
      <c r="G671" s="292">
        <f t="shared" si="118"/>
        <v>158130</v>
      </c>
      <c r="H671" s="293">
        <f t="shared" si="119"/>
        <v>-0.10516663504711314</v>
      </c>
      <c r="I671" s="292"/>
    </row>
    <row r="672" spans="2:9" x14ac:dyDescent="0.25">
      <c r="B672" s="533">
        <v>42678</v>
      </c>
      <c r="C672" s="291">
        <v>11000</v>
      </c>
      <c r="D672" s="534">
        <v>15.62</v>
      </c>
      <c r="E672" s="292">
        <v>13.69</v>
      </c>
      <c r="F672" s="292">
        <f t="shared" si="117"/>
        <v>-21229.999999999996</v>
      </c>
      <c r="G672" s="292">
        <f t="shared" si="118"/>
        <v>171820</v>
      </c>
      <c r="H672" s="293">
        <f t="shared" si="119"/>
        <v>-0.12355953905249678</v>
      </c>
      <c r="I672" s="292"/>
    </row>
    <row r="673" spans="2:10" x14ac:dyDescent="0.25">
      <c r="B673" s="533">
        <v>42701</v>
      </c>
      <c r="C673" s="291">
        <v>7678</v>
      </c>
      <c r="D673" s="534">
        <v>15.484220000000001</v>
      </c>
      <c r="E673" s="292">
        <v>16.28</v>
      </c>
      <c r="F673" s="292">
        <f t="shared" si="117"/>
        <v>6109.9988400000047</v>
      </c>
      <c r="G673" s="292">
        <f t="shared" si="118"/>
        <v>118887.84116000001</v>
      </c>
      <c r="H673" s="293">
        <f t="shared" si="119"/>
        <v>5.1392966516879801E-2</v>
      </c>
      <c r="I673" s="292" t="s">
        <v>286</v>
      </c>
    </row>
    <row r="674" spans="2:10" x14ac:dyDescent="0.25">
      <c r="B674" s="533">
        <v>42702</v>
      </c>
      <c r="C674" s="291">
        <v>8178</v>
      </c>
      <c r="D674" s="534">
        <v>15.519399999999999</v>
      </c>
      <c r="E674" s="292">
        <v>15.62</v>
      </c>
      <c r="F674" s="292">
        <f t="shared" ref="F674:F691" si="120">C674*(E674-D674)</f>
        <v>822.70680000000016</v>
      </c>
      <c r="G674" s="292">
        <f t="shared" ref="G674:G691" si="121">IF(C674=0, 0,D674*C674)</f>
        <v>126917.6532</v>
      </c>
      <c r="H674" s="293">
        <f t="shared" ref="H674:H691" si="122">IF(C674=0, D674, (E674-D674)/D674)</f>
        <v>6.4822093637640649E-3</v>
      </c>
      <c r="I674" s="292" t="s">
        <v>289</v>
      </c>
    </row>
    <row r="675" spans="2:10" x14ac:dyDescent="0.25">
      <c r="B675" s="533">
        <v>42702</v>
      </c>
      <c r="C675" s="291">
        <v>8678</v>
      </c>
      <c r="D675" s="534">
        <v>15.5304</v>
      </c>
      <c r="E675" s="292">
        <v>15.54</v>
      </c>
      <c r="F675" s="292">
        <f t="shared" si="120"/>
        <v>83.308799999990825</v>
      </c>
      <c r="G675" s="292">
        <f t="shared" si="121"/>
        <v>134772.8112</v>
      </c>
      <c r="H675" s="293">
        <f t="shared" si="122"/>
        <v>6.1814248184199655E-4</v>
      </c>
      <c r="I675" s="292"/>
    </row>
    <row r="676" spans="2:10" x14ac:dyDescent="0.25">
      <c r="B676" s="533">
        <v>42703</v>
      </c>
      <c r="C676" s="291">
        <v>8978</v>
      </c>
      <c r="D676" s="534">
        <v>15.5053</v>
      </c>
      <c r="E676" s="292">
        <v>14.95</v>
      </c>
      <c r="F676" s="292">
        <f t="shared" si="120"/>
        <v>-4985.4834000000074</v>
      </c>
      <c r="G676" s="292">
        <f t="shared" si="121"/>
        <v>139206.5834</v>
      </c>
      <c r="H676" s="293">
        <f t="shared" si="122"/>
        <v>-3.5813560524465882E-2</v>
      </c>
      <c r="I676" s="292"/>
    </row>
    <row r="677" spans="2:10" x14ac:dyDescent="0.25">
      <c r="B677" s="533">
        <v>42704</v>
      </c>
      <c r="C677" s="291">
        <v>5178</v>
      </c>
      <c r="D677" s="534">
        <v>14.3947</v>
      </c>
      <c r="E677" s="292">
        <v>18.059999999999999</v>
      </c>
      <c r="F677" s="292">
        <f t="shared" si="120"/>
        <v>18978.923399999992</v>
      </c>
      <c r="G677" s="292">
        <f t="shared" si="121"/>
        <v>74535.756600000008</v>
      </c>
      <c r="H677" s="293">
        <f t="shared" si="122"/>
        <v>0.25462843963403187</v>
      </c>
      <c r="I677" s="292"/>
    </row>
    <row r="678" spans="2:10" x14ac:dyDescent="0.25">
      <c r="B678" s="533">
        <v>42705</v>
      </c>
      <c r="C678" s="291">
        <v>4678</v>
      </c>
      <c r="D678" s="534">
        <v>13.905799999999999</v>
      </c>
      <c r="E678" s="292">
        <v>17.89</v>
      </c>
      <c r="F678" s="292">
        <f t="shared" si="120"/>
        <v>18638.087600000006</v>
      </c>
      <c r="G678" s="292">
        <f t="shared" si="121"/>
        <v>65051.332399999999</v>
      </c>
      <c r="H678" s="293">
        <f t="shared" si="122"/>
        <v>0.28651354111234173</v>
      </c>
      <c r="I678" s="292"/>
    </row>
    <row r="679" spans="2:10" x14ac:dyDescent="0.25">
      <c r="B679" s="533">
        <v>42705</v>
      </c>
      <c r="C679" s="291">
        <v>5000</v>
      </c>
      <c r="D679" s="534">
        <v>14.1645</v>
      </c>
      <c r="E679" s="292">
        <v>17.89</v>
      </c>
      <c r="F679" s="292">
        <f t="shared" si="120"/>
        <v>18627.5</v>
      </c>
      <c r="G679" s="292">
        <f t="shared" si="121"/>
        <v>70822.5</v>
      </c>
      <c r="H679" s="293">
        <f t="shared" si="122"/>
        <v>0.2630166966712556</v>
      </c>
      <c r="I679" s="292"/>
    </row>
    <row r="680" spans="2:10" x14ac:dyDescent="0.25">
      <c r="B680" s="533">
        <v>42708</v>
      </c>
      <c r="C680" s="291">
        <v>5000</v>
      </c>
      <c r="D680" s="534">
        <v>14.1645</v>
      </c>
      <c r="E680" s="292">
        <v>18.2</v>
      </c>
      <c r="F680" s="292">
        <f t="shared" si="120"/>
        <v>20177.499999999996</v>
      </c>
      <c r="G680" s="292">
        <f t="shared" si="121"/>
        <v>70822.5</v>
      </c>
      <c r="H680" s="293">
        <f t="shared" si="122"/>
        <v>0.28490239683716323</v>
      </c>
      <c r="I680" s="292"/>
    </row>
    <row r="681" spans="2:10" x14ac:dyDescent="0.25">
      <c r="B681" s="533">
        <v>42711</v>
      </c>
      <c r="C681" s="291">
        <v>5000</v>
      </c>
      <c r="D681" s="534">
        <v>14.143514</v>
      </c>
      <c r="E681" s="292">
        <v>18.420000000000002</v>
      </c>
      <c r="F681" s="292">
        <f t="shared" si="120"/>
        <v>21382.430000000011</v>
      </c>
      <c r="G681" s="292">
        <f t="shared" si="121"/>
        <v>70717.569999999992</v>
      </c>
      <c r="H681" s="293">
        <f t="shared" si="122"/>
        <v>0.3023637548631834</v>
      </c>
      <c r="I681" s="292"/>
    </row>
    <row r="682" spans="2:10" x14ac:dyDescent="0.25">
      <c r="B682" s="533">
        <v>42713</v>
      </c>
      <c r="C682" s="291">
        <v>5000</v>
      </c>
      <c r="D682" s="534">
        <v>14.127554</v>
      </c>
      <c r="E682" s="292">
        <v>18.25</v>
      </c>
      <c r="F682" s="292">
        <f t="shared" si="120"/>
        <v>20612.23</v>
      </c>
      <c r="G682" s="292">
        <f t="shared" si="121"/>
        <v>70637.77</v>
      </c>
      <c r="H682" s="293">
        <f t="shared" si="122"/>
        <v>0.29180182216964096</v>
      </c>
      <c r="I682" s="292"/>
    </row>
    <row r="683" spans="2:10" x14ac:dyDescent="0.25">
      <c r="B683" s="533">
        <v>42716</v>
      </c>
      <c r="C683" s="291">
        <v>5000</v>
      </c>
      <c r="D683" s="534">
        <v>14.0276</v>
      </c>
      <c r="E683" s="292">
        <v>18.489999999999998</v>
      </c>
      <c r="F683" s="292">
        <f t="shared" si="120"/>
        <v>22311.999999999993</v>
      </c>
      <c r="G683" s="292">
        <f t="shared" si="121"/>
        <v>70138</v>
      </c>
      <c r="H683" s="293">
        <f t="shared" si="122"/>
        <v>0.3181157147338104</v>
      </c>
      <c r="I683" s="292" t="s">
        <v>182</v>
      </c>
    </row>
    <row r="684" spans="2:10" x14ac:dyDescent="0.25">
      <c r="B684" s="533">
        <v>42718</v>
      </c>
      <c r="C684" s="291">
        <v>5000</v>
      </c>
      <c r="D684" s="534">
        <v>14.025399999999999</v>
      </c>
      <c r="E684" s="292">
        <v>18.2</v>
      </c>
      <c r="F684" s="292">
        <f t="shared" si="120"/>
        <v>20873</v>
      </c>
      <c r="G684" s="292">
        <f t="shared" si="121"/>
        <v>70127</v>
      </c>
      <c r="H684" s="293">
        <f t="shared" si="122"/>
        <v>0.29764569994438661</v>
      </c>
      <c r="I684" s="292">
        <v>13.8</v>
      </c>
    </row>
    <row r="685" spans="2:10" x14ac:dyDescent="0.25">
      <c r="B685" s="533">
        <v>42726</v>
      </c>
      <c r="C685" s="291">
        <v>5000</v>
      </c>
      <c r="D685" s="534">
        <v>14.025399999999999</v>
      </c>
      <c r="E685" s="292">
        <v>18.04</v>
      </c>
      <c r="F685" s="292">
        <f t="shared" si="120"/>
        <v>20073</v>
      </c>
      <c r="G685" s="292">
        <f t="shared" si="121"/>
        <v>70127</v>
      </c>
      <c r="H685" s="293">
        <f t="shared" si="122"/>
        <v>0.28623782565916123</v>
      </c>
      <c r="I685" s="292"/>
    </row>
    <row r="686" spans="2:10" x14ac:dyDescent="0.25">
      <c r="B686" s="533">
        <v>42733</v>
      </c>
      <c r="C686" s="291">
        <v>6000</v>
      </c>
      <c r="D686" s="534">
        <v>14.627558000000001</v>
      </c>
      <c r="E686" s="292">
        <v>17.57</v>
      </c>
      <c r="F686" s="369">
        <f t="shared" si="120"/>
        <v>17654.651999999998</v>
      </c>
      <c r="G686" s="292">
        <f t="shared" si="121"/>
        <v>87765.347999999998</v>
      </c>
      <c r="H686" s="294">
        <f t="shared" si="122"/>
        <v>0.20115743174629694</v>
      </c>
      <c r="I686" s="292"/>
      <c r="J686" s="3"/>
    </row>
    <row r="687" spans="2:10" x14ac:dyDescent="0.25">
      <c r="B687" s="533">
        <v>42734</v>
      </c>
      <c r="C687" s="291">
        <v>6000</v>
      </c>
      <c r="D687" s="534">
        <v>14.562623</v>
      </c>
      <c r="E687" s="292">
        <v>17.309999999999999</v>
      </c>
      <c r="F687" s="369">
        <f t="shared" si="120"/>
        <v>16484.261999999992</v>
      </c>
      <c r="G687" s="292">
        <f t="shared" si="121"/>
        <v>87375.737999999998</v>
      </c>
      <c r="H687" s="294">
        <f t="shared" si="122"/>
        <v>0.18865948806063293</v>
      </c>
      <c r="I687" s="292"/>
    </row>
    <row r="688" spans="2:10" x14ac:dyDescent="0.25">
      <c r="B688" s="533">
        <v>42739</v>
      </c>
      <c r="C688" s="291">
        <v>5500</v>
      </c>
      <c r="D688" s="534">
        <v>14.242898</v>
      </c>
      <c r="E688" s="292">
        <v>18.05</v>
      </c>
      <c r="F688" s="369">
        <f t="shared" si="120"/>
        <v>20939.061000000002</v>
      </c>
      <c r="G688" s="292">
        <f t="shared" si="121"/>
        <v>78335.938999999998</v>
      </c>
      <c r="H688" s="294">
        <f t="shared" si="122"/>
        <v>0.26729827033796072</v>
      </c>
      <c r="I688" s="292"/>
    </row>
    <row r="689" spans="1:9" x14ac:dyDescent="0.25">
      <c r="B689" s="533">
        <v>42741</v>
      </c>
      <c r="C689" s="291">
        <v>6000</v>
      </c>
      <c r="D689" s="534">
        <v>14.54599</v>
      </c>
      <c r="E689" s="292">
        <v>17.98</v>
      </c>
      <c r="F689" s="369">
        <f t="shared" si="120"/>
        <v>20604.060000000005</v>
      </c>
      <c r="G689" s="292">
        <f t="shared" si="121"/>
        <v>87275.94</v>
      </c>
      <c r="H689" s="294">
        <f t="shared" si="122"/>
        <v>0.23607949682352322</v>
      </c>
      <c r="I689" s="292"/>
    </row>
    <row r="690" spans="1:9" x14ac:dyDescent="0.25">
      <c r="B690" s="533">
        <v>42748</v>
      </c>
      <c r="C690" s="291">
        <v>6000</v>
      </c>
      <c r="D690" s="534">
        <v>14.527687999999999</v>
      </c>
      <c r="E690" s="292">
        <v>17.46</v>
      </c>
      <c r="F690" s="369">
        <f t="shared" si="120"/>
        <v>17593.872000000007</v>
      </c>
      <c r="G690" s="292">
        <f t="shared" si="121"/>
        <v>87166.127999999997</v>
      </c>
      <c r="H690" s="294">
        <f t="shared" si="122"/>
        <v>0.20184299112150547</v>
      </c>
      <c r="I690" s="292"/>
    </row>
    <row r="691" spans="1:9" x14ac:dyDescent="0.25">
      <c r="A691" s="179" t="s">
        <v>312</v>
      </c>
      <c r="B691" s="533">
        <v>42754</v>
      </c>
      <c r="C691" s="291">
        <v>6000</v>
      </c>
      <c r="D691" s="534">
        <v>14.527687999999999</v>
      </c>
      <c r="E691" s="292">
        <v>17.27</v>
      </c>
      <c r="F691" s="369">
        <f t="shared" si="120"/>
        <v>16453.871999999999</v>
      </c>
      <c r="G691" s="292">
        <f t="shared" si="121"/>
        <v>87166.127999999997</v>
      </c>
      <c r="H691" s="294">
        <f t="shared" si="122"/>
        <v>0.1887645164185795</v>
      </c>
      <c r="I691" s="292"/>
    </row>
    <row r="692" spans="1:9" x14ac:dyDescent="0.25">
      <c r="A692" t="s">
        <v>312</v>
      </c>
      <c r="B692" s="533">
        <v>42760</v>
      </c>
      <c r="C692" s="291">
        <v>6000</v>
      </c>
      <c r="D692" s="534">
        <v>14.527687999999999</v>
      </c>
      <c r="E692" s="292">
        <v>17.75</v>
      </c>
      <c r="F692" s="369">
        <f t="shared" ref="F692:F706" si="123">C692*(E692-D692)</f>
        <v>19333.872000000003</v>
      </c>
      <c r="G692" s="292">
        <f t="shared" ref="G692:G706" si="124">IF(C692=0, 0,D692*C692)</f>
        <v>87166.127999999997</v>
      </c>
      <c r="H692" s="294">
        <f t="shared" ref="H692:H706" si="125">IF(C692=0, D692, (E692-D692)/D692)</f>
        <v>0.22180487356281334</v>
      </c>
      <c r="I692" s="292"/>
    </row>
    <row r="693" spans="1:9" x14ac:dyDescent="0.25">
      <c r="A693" t="s">
        <v>339</v>
      </c>
      <c r="B693" s="533">
        <v>42761</v>
      </c>
      <c r="C693" s="291">
        <v>6000</v>
      </c>
      <c r="D693" s="534">
        <v>14.50817</v>
      </c>
      <c r="E693" s="292">
        <v>17.75</v>
      </c>
      <c r="F693" s="369">
        <f t="shared" si="123"/>
        <v>19450.98</v>
      </c>
      <c r="G693" s="292">
        <f t="shared" si="124"/>
        <v>87049.02</v>
      </c>
      <c r="H693" s="294">
        <f t="shared" si="125"/>
        <v>0.22344858104088938</v>
      </c>
      <c r="I693" s="292"/>
    </row>
    <row r="694" spans="1:9" x14ac:dyDescent="0.25">
      <c r="A694" t="s">
        <v>342</v>
      </c>
      <c r="B694" s="533">
        <v>42762</v>
      </c>
      <c r="C694" s="291">
        <v>6100</v>
      </c>
      <c r="D694" s="534">
        <v>14.553610000000001</v>
      </c>
      <c r="E694" s="292">
        <v>17.41</v>
      </c>
      <c r="F694" s="369">
        <f t="shared" si="123"/>
        <v>17423.978999999996</v>
      </c>
      <c r="G694" s="292">
        <f t="shared" si="124"/>
        <v>88777.021000000008</v>
      </c>
      <c r="H694" s="294">
        <f t="shared" si="125"/>
        <v>0.19626676817641803</v>
      </c>
      <c r="I694" s="292"/>
    </row>
    <row r="695" spans="1:9" x14ac:dyDescent="0.25">
      <c r="A695" t="s">
        <v>351</v>
      </c>
      <c r="B695" s="533">
        <v>42765</v>
      </c>
      <c r="C695" s="291">
        <v>6900</v>
      </c>
      <c r="D695" s="534">
        <v>14.793915999999999</v>
      </c>
      <c r="E695" s="292">
        <v>16.53</v>
      </c>
      <c r="F695" s="369">
        <f t="shared" si="123"/>
        <v>11978.979600000011</v>
      </c>
      <c r="G695" s="292">
        <f t="shared" si="124"/>
        <v>102078.02039999999</v>
      </c>
      <c r="H695" s="294">
        <f t="shared" si="125"/>
        <v>0.11735121383682331</v>
      </c>
      <c r="I695" s="292"/>
    </row>
    <row r="696" spans="1:9" x14ac:dyDescent="0.25">
      <c r="A696" t="s">
        <v>352</v>
      </c>
      <c r="B696" s="533">
        <v>42766</v>
      </c>
      <c r="C696" s="291">
        <v>6900</v>
      </c>
      <c r="D696" s="534">
        <v>14.783497000000001</v>
      </c>
      <c r="E696" s="292">
        <v>16.75</v>
      </c>
      <c r="F696" s="369">
        <f t="shared" si="123"/>
        <v>13568.870699999996</v>
      </c>
      <c r="G696" s="292">
        <f t="shared" si="124"/>
        <v>102006.1293</v>
      </c>
      <c r="H696" s="294">
        <f t="shared" si="125"/>
        <v>0.13302015078029233</v>
      </c>
      <c r="I696" s="292"/>
    </row>
    <row r="697" spans="1:9" x14ac:dyDescent="0.25">
      <c r="B697" s="533">
        <v>42767</v>
      </c>
      <c r="C697" s="291">
        <v>6000</v>
      </c>
      <c r="D697" s="534">
        <v>14.442175000000001</v>
      </c>
      <c r="E697" s="292">
        <v>16.59</v>
      </c>
      <c r="F697" s="369">
        <f t="shared" si="123"/>
        <v>12886.949999999995</v>
      </c>
      <c r="G697" s="292">
        <f t="shared" si="124"/>
        <v>86653.05</v>
      </c>
      <c r="H697" s="294">
        <f t="shared" si="125"/>
        <v>0.14871894295699914</v>
      </c>
      <c r="I697" s="292"/>
    </row>
    <row r="698" spans="1:9" x14ac:dyDescent="0.25">
      <c r="B698" s="533">
        <v>42767</v>
      </c>
      <c r="C698" s="291">
        <v>7000</v>
      </c>
      <c r="D698" s="534">
        <v>14.725436</v>
      </c>
      <c r="E698" s="292">
        <v>16.59</v>
      </c>
      <c r="F698" s="369">
        <f t="shared" si="123"/>
        <v>13051.947999999999</v>
      </c>
      <c r="G698" s="292">
        <f t="shared" si="124"/>
        <v>103078.052</v>
      </c>
      <c r="H698" s="294">
        <f t="shared" si="125"/>
        <v>0.1266219893251378</v>
      </c>
      <c r="I698" s="292"/>
    </row>
    <row r="699" spans="1:9" x14ac:dyDescent="0.25">
      <c r="B699" s="533">
        <v>42767</v>
      </c>
      <c r="C699" s="291">
        <v>7200</v>
      </c>
      <c r="D699" s="534">
        <v>14.771951</v>
      </c>
      <c r="E699" s="292">
        <v>16.59</v>
      </c>
      <c r="F699" s="369">
        <f t="shared" si="123"/>
        <v>13089.952800000001</v>
      </c>
      <c r="G699" s="292">
        <f t="shared" si="124"/>
        <v>106358.0472</v>
      </c>
      <c r="H699" s="294">
        <f t="shared" si="125"/>
        <v>0.12307439958337259</v>
      </c>
      <c r="I699" s="292"/>
    </row>
    <row r="700" spans="1:9" x14ac:dyDescent="0.25">
      <c r="A700" t="s">
        <v>355</v>
      </c>
      <c r="B700" s="533">
        <v>42767</v>
      </c>
      <c r="C700" s="291">
        <v>6500</v>
      </c>
      <c r="D700" s="534">
        <v>14.578353999999999</v>
      </c>
      <c r="E700" s="292">
        <v>16.59</v>
      </c>
      <c r="F700" s="369">
        <f t="shared" si="123"/>
        <v>13075.699000000004</v>
      </c>
      <c r="G700" s="292">
        <f t="shared" si="124"/>
        <v>94759.300999999992</v>
      </c>
      <c r="H700" s="294">
        <f t="shared" si="125"/>
        <v>0.13798855481215511</v>
      </c>
      <c r="I700" s="292"/>
    </row>
    <row r="701" spans="1:9" x14ac:dyDescent="0.25">
      <c r="A701" t="s">
        <v>357</v>
      </c>
      <c r="B701" s="533">
        <v>42768</v>
      </c>
      <c r="C701" s="291">
        <v>6000</v>
      </c>
      <c r="D701" s="534">
        <v>14.368788</v>
      </c>
      <c r="E701" s="292">
        <v>16.68</v>
      </c>
      <c r="F701" s="369">
        <f t="shared" si="123"/>
        <v>13867.271999999995</v>
      </c>
      <c r="G701" s="292">
        <f>IF(C701=0, 0,D701*C701)</f>
        <v>86212.728000000003</v>
      </c>
      <c r="H701" s="294">
        <f t="shared" si="125"/>
        <v>0.16084947456946261</v>
      </c>
      <c r="I701" s="292"/>
    </row>
    <row r="702" spans="1:9" x14ac:dyDescent="0.25">
      <c r="A702" t="s">
        <v>364</v>
      </c>
      <c r="B702" s="533">
        <v>42769</v>
      </c>
      <c r="C702" s="291">
        <v>5300</v>
      </c>
      <c r="D702" s="534">
        <v>14.006677</v>
      </c>
      <c r="E702" s="292">
        <v>17.23</v>
      </c>
      <c r="F702" s="369">
        <f t="shared" si="123"/>
        <v>17083.611900000004</v>
      </c>
      <c r="G702" s="292">
        <f t="shared" si="124"/>
        <v>74235.388099999996</v>
      </c>
      <c r="H702" s="294">
        <f t="shared" si="125"/>
        <v>0.2301276027140485</v>
      </c>
      <c r="I702" s="292"/>
    </row>
    <row r="703" spans="1:9" x14ac:dyDescent="0.25">
      <c r="A703" t="s">
        <v>371</v>
      </c>
      <c r="B703" s="533">
        <v>42772</v>
      </c>
      <c r="C703" s="291">
        <v>6000</v>
      </c>
      <c r="D703" s="534">
        <v>14.311230999999999</v>
      </c>
      <c r="E703" s="292">
        <v>16.52</v>
      </c>
      <c r="F703" s="369">
        <f t="shared" si="123"/>
        <v>13252.614000000001</v>
      </c>
      <c r="G703" s="292">
        <f t="shared" si="124"/>
        <v>85867.385999999999</v>
      </c>
      <c r="H703" s="294">
        <f t="shared" si="125"/>
        <v>0.15433815581622576</v>
      </c>
      <c r="I703" s="292"/>
    </row>
    <row r="704" spans="1:9" x14ac:dyDescent="0.25">
      <c r="A704" t="s">
        <v>374</v>
      </c>
      <c r="B704" s="533">
        <v>42773</v>
      </c>
      <c r="C704" s="291">
        <v>6600</v>
      </c>
      <c r="D704" s="534">
        <v>14.461574000000001</v>
      </c>
      <c r="E704" s="292">
        <v>16.03</v>
      </c>
      <c r="F704" s="369">
        <f t="shared" si="123"/>
        <v>10351.611600000004</v>
      </c>
      <c r="G704" s="292">
        <f t="shared" si="124"/>
        <v>95446.388400000011</v>
      </c>
      <c r="H704" s="294">
        <f t="shared" si="125"/>
        <v>0.10845472283998965</v>
      </c>
      <c r="I704" s="292"/>
    </row>
    <row r="705" spans="1:13" x14ac:dyDescent="0.25">
      <c r="A705" t="s">
        <v>392</v>
      </c>
      <c r="B705" s="533">
        <v>42781</v>
      </c>
      <c r="C705" s="291">
        <v>5700</v>
      </c>
      <c r="D705" s="534">
        <v>14.140828000000001</v>
      </c>
      <c r="E705" s="292">
        <v>16.3</v>
      </c>
      <c r="F705" s="369">
        <f t="shared" si="123"/>
        <v>12307.2804</v>
      </c>
      <c r="G705" s="292">
        <f t="shared" si="124"/>
        <v>80602.719600000011</v>
      </c>
      <c r="H705" s="294">
        <f t="shared" si="125"/>
        <v>0.1526906345229572</v>
      </c>
      <c r="I705" s="292"/>
    </row>
    <row r="706" spans="1:13" x14ac:dyDescent="0.25">
      <c r="A706" t="s">
        <v>394</v>
      </c>
      <c r="B706" s="533">
        <v>42782</v>
      </c>
      <c r="C706" s="291">
        <v>5700</v>
      </c>
      <c r="D706" s="534">
        <v>14.103</v>
      </c>
      <c r="E706" s="292">
        <v>16.170000000000002</v>
      </c>
      <c r="F706" s="369">
        <f t="shared" si="123"/>
        <v>11781.900000000011</v>
      </c>
      <c r="G706" s="292">
        <f t="shared" si="124"/>
        <v>80387.100000000006</v>
      </c>
      <c r="H706" s="294">
        <f t="shared" si="125"/>
        <v>0.14656456073175933</v>
      </c>
      <c r="I706" s="292"/>
    </row>
    <row r="707" spans="1:13" x14ac:dyDescent="0.25">
      <c r="B707" s="533"/>
      <c r="C707" s="291"/>
      <c r="D707" s="534"/>
      <c r="E707" s="292"/>
      <c r="F707" s="369"/>
      <c r="G707" s="292"/>
      <c r="H707" s="294"/>
      <c r="I707" s="292"/>
    </row>
    <row r="708" spans="1:13" x14ac:dyDescent="0.25">
      <c r="B708" s="533"/>
      <c r="C708" s="291"/>
      <c r="D708" s="534"/>
      <c r="E708" s="292"/>
      <c r="F708" s="369"/>
      <c r="G708" s="292"/>
      <c r="H708" s="294"/>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4" spans="1:13" x14ac:dyDescent="0.25">
      <c r="L714" t="s">
        <v>65</v>
      </c>
      <c r="M714" s="180">
        <f>K977+M977-F977</f>
        <v>14615.571000001626</v>
      </c>
    </row>
    <row r="715" spans="1:13" x14ac:dyDescent="0.25">
      <c r="A715" s="431" t="s">
        <v>1</v>
      </c>
      <c r="B715" s="500" t="s">
        <v>2</v>
      </c>
      <c r="C715" s="431" t="s">
        <v>4</v>
      </c>
      <c r="D715" s="501" t="s">
        <v>5</v>
      </c>
      <c r="E715" s="432" t="s">
        <v>90</v>
      </c>
      <c r="F715" s="432" t="s">
        <v>60</v>
      </c>
      <c r="G715" s="431" t="s">
        <v>3</v>
      </c>
      <c r="H715" s="502" t="s">
        <v>6</v>
      </c>
      <c r="I715" s="501" t="s">
        <v>7</v>
      </c>
      <c r="J715" s="432" t="s">
        <v>89</v>
      </c>
      <c r="K715" s="432" t="s">
        <v>61</v>
      </c>
      <c r="L715" s="431" t="s">
        <v>37</v>
      </c>
      <c r="M715" s="432" t="s">
        <v>38</v>
      </c>
    </row>
    <row r="716" spans="1:13" x14ac:dyDescent="0.25">
      <c r="A716" s="433" t="s">
        <v>50</v>
      </c>
      <c r="B716" s="463">
        <v>42187</v>
      </c>
      <c r="C716" s="418">
        <v>1000</v>
      </c>
      <c r="D716" s="419">
        <v>27.25</v>
      </c>
      <c r="E716" s="420">
        <v>0</v>
      </c>
      <c r="F716" s="420">
        <f>C716*D716+E716</f>
        <v>27250</v>
      </c>
      <c r="G716" s="417">
        <v>42187</v>
      </c>
      <c r="H716" s="434">
        <v>2000</v>
      </c>
      <c r="I716" s="419">
        <v>27.34</v>
      </c>
      <c r="J716" s="420">
        <v>-5.49</v>
      </c>
      <c r="K716" s="420">
        <f>H716*I716-J716</f>
        <v>54685.49</v>
      </c>
      <c r="L716" s="417">
        <v>42257</v>
      </c>
      <c r="M716" s="420">
        <v>850.5</v>
      </c>
    </row>
    <row r="717" spans="1:13" x14ac:dyDescent="0.25">
      <c r="A717" s="435" t="s">
        <v>71</v>
      </c>
      <c r="B717" s="463">
        <v>42187</v>
      </c>
      <c r="C717" s="418">
        <v>80</v>
      </c>
      <c r="D717" s="419">
        <v>27.152249999999999</v>
      </c>
      <c r="E717" s="420">
        <v>0</v>
      </c>
      <c r="F717" s="420">
        <f t="shared" ref="F717:F780" si="126">C717*D717+E717</f>
        <v>2172.1799999999998</v>
      </c>
      <c r="G717" s="417">
        <v>42199</v>
      </c>
      <c r="H717" s="434">
        <v>102</v>
      </c>
      <c r="I717" s="419">
        <v>25.28</v>
      </c>
      <c r="J717" s="420">
        <v>0.05</v>
      </c>
      <c r="K717" s="420">
        <f t="shared" ref="K717:K744" si="127">H717*I717-J717</f>
        <v>2578.5099999999998</v>
      </c>
      <c r="L717" s="417">
        <v>42439</v>
      </c>
      <c r="M717" s="420">
        <v>483.9</v>
      </c>
    </row>
    <row r="718" spans="1:13" x14ac:dyDescent="0.25">
      <c r="A718" s="418"/>
      <c r="B718" s="463">
        <v>42187</v>
      </c>
      <c r="C718" s="418">
        <v>1000</v>
      </c>
      <c r="D718" s="419">
        <v>27.1</v>
      </c>
      <c r="E718" s="420">
        <v>0</v>
      </c>
      <c r="F718" s="420">
        <f t="shared" si="126"/>
        <v>27100</v>
      </c>
      <c r="G718" s="417">
        <v>42227</v>
      </c>
      <c r="H718" s="434">
        <v>200</v>
      </c>
      <c r="I718" s="419">
        <v>19.649999999999999</v>
      </c>
      <c r="J718" s="420">
        <v>7.0000000000000007E-2</v>
      </c>
      <c r="K718" s="420">
        <f t="shared" si="127"/>
        <v>3929.9299999999994</v>
      </c>
      <c r="L718" s="417">
        <v>42531</v>
      </c>
      <c r="M718" s="420">
        <v>483.9</v>
      </c>
    </row>
    <row r="719" spans="1:13" x14ac:dyDescent="0.25">
      <c r="A719" s="418"/>
      <c r="B719" s="521">
        <v>42187</v>
      </c>
      <c r="C719" s="418">
        <v>500</v>
      </c>
      <c r="D719" s="419">
        <v>27.039332999999999</v>
      </c>
      <c r="E719" s="420">
        <v>0</v>
      </c>
      <c r="F719" s="420">
        <f t="shared" si="126"/>
        <v>13519.666499999999</v>
      </c>
      <c r="G719" s="417">
        <v>42227</v>
      </c>
      <c r="H719" s="434">
        <v>200</v>
      </c>
      <c r="I719" s="419">
        <v>18.7</v>
      </c>
      <c r="J719" s="420">
        <v>7.0000000000000007E-2</v>
      </c>
      <c r="K719" s="420">
        <f t="shared" si="127"/>
        <v>3739.93</v>
      </c>
      <c r="L719" s="417">
        <v>42625</v>
      </c>
      <c r="M719" s="420">
        <v>433.9</v>
      </c>
    </row>
    <row r="720" spans="1:13" x14ac:dyDescent="0.25">
      <c r="A720" s="418"/>
      <c r="B720" s="521"/>
      <c r="C720" s="418">
        <v>500</v>
      </c>
      <c r="D720" s="419">
        <v>27.039332999999999</v>
      </c>
      <c r="E720" s="420">
        <v>0</v>
      </c>
      <c r="F720" s="420">
        <f t="shared" si="126"/>
        <v>13519.666499999999</v>
      </c>
      <c r="G720" s="417">
        <v>42257</v>
      </c>
      <c r="H720" s="434">
        <v>1600</v>
      </c>
      <c r="I720" s="419">
        <v>16.445</v>
      </c>
      <c r="J720" s="420">
        <v>0.48</v>
      </c>
      <c r="K720" s="420">
        <f t="shared" si="127"/>
        <v>26311.52</v>
      </c>
      <c r="L720" s="417">
        <v>42716</v>
      </c>
      <c r="M720" s="420">
        <v>500</v>
      </c>
    </row>
    <row r="721" spans="1:13" x14ac:dyDescent="0.25">
      <c r="A721" s="418"/>
      <c r="B721" s="521"/>
      <c r="C721" s="418">
        <v>500</v>
      </c>
      <c r="D721" s="419">
        <v>27.039332999999999</v>
      </c>
      <c r="E721" s="420">
        <v>0</v>
      </c>
      <c r="F721" s="420">
        <f t="shared" si="126"/>
        <v>13519.666499999999</v>
      </c>
      <c r="G721" s="522">
        <v>42265</v>
      </c>
      <c r="H721" s="434">
        <v>200</v>
      </c>
      <c r="I721" s="419">
        <v>15.65</v>
      </c>
      <c r="J721" s="420">
        <v>0.05</v>
      </c>
      <c r="K721" s="420">
        <f t="shared" si="127"/>
        <v>3129.95</v>
      </c>
      <c r="L721" s="418"/>
      <c r="M721" s="420"/>
    </row>
    <row r="722" spans="1:13" x14ac:dyDescent="0.25">
      <c r="A722" s="418"/>
      <c r="B722" s="521"/>
      <c r="C722" s="418">
        <v>500</v>
      </c>
      <c r="D722" s="419">
        <v>27.039332999999999</v>
      </c>
      <c r="E722" s="420">
        <v>0</v>
      </c>
      <c r="F722" s="420">
        <f t="shared" si="126"/>
        <v>13519.666499999999</v>
      </c>
      <c r="G722" s="522"/>
      <c r="H722" s="434">
        <v>2400</v>
      </c>
      <c r="I722" s="419">
        <v>15.7</v>
      </c>
      <c r="J722" s="420">
        <v>0.7</v>
      </c>
      <c r="K722" s="420">
        <f t="shared" si="127"/>
        <v>37679.300000000003</v>
      </c>
      <c r="L722" s="418"/>
      <c r="M722" s="420"/>
    </row>
    <row r="723" spans="1:13" x14ac:dyDescent="0.25">
      <c r="A723" s="418"/>
      <c r="B723" s="521"/>
      <c r="C723" s="418">
        <v>1000</v>
      </c>
      <c r="D723" s="419">
        <v>27.039332999999999</v>
      </c>
      <c r="E723" s="420">
        <v>0</v>
      </c>
      <c r="F723" s="420">
        <f t="shared" si="126"/>
        <v>27039.332999999999</v>
      </c>
      <c r="G723" s="417">
        <v>42271</v>
      </c>
      <c r="H723" s="503">
        <v>918</v>
      </c>
      <c r="I723" s="504">
        <v>16.45</v>
      </c>
      <c r="J723" s="505">
        <v>0.28000000000000003</v>
      </c>
      <c r="K723" s="505">
        <f t="shared" si="127"/>
        <v>15100.819999999998</v>
      </c>
      <c r="L723" s="418"/>
      <c r="M723" s="420"/>
    </row>
    <row r="724" spans="1:13" ht="60" x14ac:dyDescent="0.25">
      <c r="A724" s="418"/>
      <c r="B724" s="463">
        <v>42198</v>
      </c>
      <c r="C724" s="418">
        <v>100</v>
      </c>
      <c r="D724" s="419">
        <v>24.77</v>
      </c>
      <c r="E724" s="420">
        <v>0</v>
      </c>
      <c r="F724" s="420">
        <f t="shared" si="126"/>
        <v>2477</v>
      </c>
      <c r="G724" s="523" t="s">
        <v>137</v>
      </c>
      <c r="H724" s="434">
        <v>500</v>
      </c>
      <c r="I724" s="419">
        <v>15.95</v>
      </c>
      <c r="J724" s="420">
        <v>0.15</v>
      </c>
      <c r="K724" s="505">
        <f t="shared" si="127"/>
        <v>7974.85</v>
      </c>
      <c r="L724" s="418"/>
      <c r="M724" s="420"/>
    </row>
    <row r="725" spans="1:13" x14ac:dyDescent="0.25">
      <c r="A725" s="418"/>
      <c r="B725" s="463">
        <v>42205</v>
      </c>
      <c r="C725" s="418">
        <v>50</v>
      </c>
      <c r="D725" s="419">
        <v>24.35</v>
      </c>
      <c r="E725" s="420">
        <v>0</v>
      </c>
      <c r="F725" s="420">
        <f t="shared" si="126"/>
        <v>1217.5</v>
      </c>
      <c r="G725" s="523"/>
      <c r="H725" s="434">
        <v>500</v>
      </c>
      <c r="I725" s="419">
        <v>16.100000000000001</v>
      </c>
      <c r="J725" s="420">
        <v>0.15</v>
      </c>
      <c r="K725" s="505">
        <f t="shared" si="127"/>
        <v>8049.8500000000013</v>
      </c>
      <c r="L725" s="418"/>
      <c r="M725" s="420"/>
    </row>
    <row r="726" spans="1:13" x14ac:dyDescent="0.25">
      <c r="A726" s="418"/>
      <c r="B726" s="463">
        <v>42207</v>
      </c>
      <c r="C726" s="418">
        <v>20</v>
      </c>
      <c r="D726" s="419">
        <v>24.02</v>
      </c>
      <c r="E726" s="420">
        <v>0</v>
      </c>
      <c r="F726" s="420">
        <f t="shared" si="126"/>
        <v>480.4</v>
      </c>
      <c r="G726" s="523"/>
      <c r="H726" s="434">
        <v>500</v>
      </c>
      <c r="I726" s="419">
        <v>16.170000000000002</v>
      </c>
      <c r="J726" s="420">
        <v>0.15</v>
      </c>
      <c r="K726" s="505">
        <f t="shared" si="127"/>
        <v>8084.8500000000013</v>
      </c>
      <c r="L726" s="418"/>
      <c r="M726" s="420"/>
    </row>
    <row r="727" spans="1:13" x14ac:dyDescent="0.25">
      <c r="A727" s="418"/>
      <c r="B727" s="463">
        <v>42207</v>
      </c>
      <c r="C727" s="418">
        <v>20</v>
      </c>
      <c r="D727" s="419">
        <v>23.91</v>
      </c>
      <c r="E727" s="420">
        <v>0</v>
      </c>
      <c r="F727" s="420">
        <f t="shared" si="126"/>
        <v>478.2</v>
      </c>
      <c r="G727" s="523"/>
      <c r="H727" s="434">
        <v>500</v>
      </c>
      <c r="I727" s="419">
        <v>16.28</v>
      </c>
      <c r="J727" s="420">
        <v>0.15</v>
      </c>
      <c r="K727" s="505">
        <f t="shared" si="127"/>
        <v>8139.8500000000013</v>
      </c>
      <c r="L727" s="420"/>
      <c r="M727" s="420"/>
    </row>
    <row r="728" spans="1:13" x14ac:dyDescent="0.25">
      <c r="A728" s="418"/>
      <c r="B728" s="463">
        <v>42207</v>
      </c>
      <c r="C728" s="418">
        <v>20</v>
      </c>
      <c r="D728" s="419">
        <v>23.7</v>
      </c>
      <c r="E728" s="420">
        <v>0</v>
      </c>
      <c r="F728" s="420">
        <f t="shared" si="126"/>
        <v>474</v>
      </c>
      <c r="G728" s="523"/>
      <c r="H728" s="434">
        <v>500</v>
      </c>
      <c r="I728" s="419">
        <v>16.39</v>
      </c>
      <c r="J728" s="420">
        <v>0.15</v>
      </c>
      <c r="K728" s="505">
        <f t="shared" si="127"/>
        <v>8194.85</v>
      </c>
      <c r="L728" s="418"/>
      <c r="M728" s="420"/>
    </row>
    <row r="729" spans="1:13" x14ac:dyDescent="0.25">
      <c r="A729" s="418"/>
      <c r="B729" s="463">
        <v>42207</v>
      </c>
      <c r="C729" s="418">
        <v>20</v>
      </c>
      <c r="D729" s="419">
        <v>23.6</v>
      </c>
      <c r="E729" s="420">
        <v>0</v>
      </c>
      <c r="F729" s="420">
        <f t="shared" si="126"/>
        <v>472</v>
      </c>
      <c r="G729" s="523"/>
      <c r="H729" s="434">
        <v>500</v>
      </c>
      <c r="I729" s="419">
        <v>16.55</v>
      </c>
      <c r="J729" s="420">
        <v>0.17</v>
      </c>
      <c r="K729" s="505">
        <f t="shared" si="127"/>
        <v>8274.83</v>
      </c>
      <c r="L729" s="418"/>
      <c r="M729" s="420"/>
    </row>
    <row r="730" spans="1:13" x14ac:dyDescent="0.25">
      <c r="A730" s="418"/>
      <c r="B730" s="463">
        <v>42209</v>
      </c>
      <c r="C730" s="418">
        <v>40</v>
      </c>
      <c r="D730" s="419">
        <v>22.3</v>
      </c>
      <c r="E730" s="420">
        <v>0</v>
      </c>
      <c r="F730" s="420">
        <f t="shared" si="126"/>
        <v>892</v>
      </c>
      <c r="G730" s="523"/>
      <c r="H730" s="434">
        <v>50</v>
      </c>
      <c r="I730" s="419">
        <v>16.55</v>
      </c>
      <c r="J730" s="420">
        <v>0</v>
      </c>
      <c r="K730" s="505">
        <f t="shared" si="127"/>
        <v>827.5</v>
      </c>
      <c r="L730" s="418"/>
      <c r="M730" s="420"/>
    </row>
    <row r="731" spans="1:13" x14ac:dyDescent="0.25">
      <c r="A731" s="420"/>
      <c r="B731" s="463">
        <v>42221</v>
      </c>
      <c r="C731" s="418">
        <v>12</v>
      </c>
      <c r="D731" s="419">
        <v>20.95</v>
      </c>
      <c r="E731" s="420">
        <v>0</v>
      </c>
      <c r="F731" s="420">
        <f t="shared" si="126"/>
        <v>251.39999999999998</v>
      </c>
      <c r="G731" s="523"/>
      <c r="H731" s="434">
        <v>28</v>
      </c>
      <c r="I731" s="419">
        <v>16.68</v>
      </c>
      <c r="J731" s="420">
        <v>0.01</v>
      </c>
      <c r="K731" s="505">
        <f t="shared" si="127"/>
        <v>467.03</v>
      </c>
      <c r="L731" s="434"/>
      <c r="M731" s="420"/>
    </row>
    <row r="732" spans="1:13" x14ac:dyDescent="0.25">
      <c r="A732" s="418"/>
      <c r="B732" s="463">
        <v>42223</v>
      </c>
      <c r="C732" s="418">
        <v>100</v>
      </c>
      <c r="D732" s="419">
        <v>20.399999999999999</v>
      </c>
      <c r="E732" s="420">
        <v>0</v>
      </c>
      <c r="F732" s="420">
        <f t="shared" si="126"/>
        <v>2039.9999999999998</v>
      </c>
      <c r="G732" s="417">
        <v>42285</v>
      </c>
      <c r="H732" s="434">
        <v>632</v>
      </c>
      <c r="I732" s="419">
        <v>17.850000000000001</v>
      </c>
      <c r="J732" s="420">
        <v>0.21</v>
      </c>
      <c r="K732" s="505">
        <f t="shared" si="127"/>
        <v>11280.990000000002</v>
      </c>
      <c r="L732" s="420"/>
      <c r="M732" s="420"/>
    </row>
    <row r="733" spans="1:13" x14ac:dyDescent="0.25">
      <c r="A733" s="420"/>
      <c r="B733" s="463">
        <v>42226</v>
      </c>
      <c r="C733" s="418">
        <v>200</v>
      </c>
      <c r="D733" s="419">
        <v>19.95</v>
      </c>
      <c r="E733" s="420">
        <v>0</v>
      </c>
      <c r="F733" s="420">
        <f t="shared" si="126"/>
        <v>3990</v>
      </c>
      <c r="G733" s="417">
        <v>42297</v>
      </c>
      <c r="H733" s="434">
        <v>500</v>
      </c>
      <c r="I733" s="419">
        <v>19.149999999999999</v>
      </c>
      <c r="J733" s="420">
        <v>0.18</v>
      </c>
      <c r="K733" s="505">
        <f t="shared" si="127"/>
        <v>9574.82</v>
      </c>
      <c r="L733" s="418"/>
      <c r="M733" s="420"/>
    </row>
    <row r="734" spans="1:13" x14ac:dyDescent="0.25">
      <c r="A734" s="418"/>
      <c r="B734" s="463">
        <v>42226</v>
      </c>
      <c r="C734" s="418">
        <v>50</v>
      </c>
      <c r="D734" s="419">
        <v>20.010000000000002</v>
      </c>
      <c r="E734" s="420">
        <v>0</v>
      </c>
      <c r="F734" s="420">
        <f t="shared" si="126"/>
        <v>1000.5000000000001</v>
      </c>
      <c r="G734" s="417">
        <v>42300</v>
      </c>
      <c r="H734" s="434">
        <v>1000</v>
      </c>
      <c r="I734" s="419">
        <v>18.62</v>
      </c>
      <c r="J734" s="420">
        <v>0.34</v>
      </c>
      <c r="K734" s="505">
        <f t="shared" si="127"/>
        <v>18619.66</v>
      </c>
      <c r="L734" s="418"/>
      <c r="M734" s="420"/>
    </row>
    <row r="735" spans="1:13" x14ac:dyDescent="0.25">
      <c r="A735" s="418"/>
      <c r="B735" s="463">
        <v>42226</v>
      </c>
      <c r="C735" s="418">
        <v>100</v>
      </c>
      <c r="D735" s="419">
        <v>20.2</v>
      </c>
      <c r="E735" s="420">
        <v>0</v>
      </c>
      <c r="F735" s="420">
        <f t="shared" si="126"/>
        <v>2020</v>
      </c>
      <c r="G735" s="417">
        <v>42312</v>
      </c>
      <c r="H735" s="434">
        <v>2500</v>
      </c>
      <c r="I735" s="419">
        <v>18.48</v>
      </c>
      <c r="J735" s="420">
        <v>7.8</v>
      </c>
      <c r="K735" s="420">
        <f t="shared" si="127"/>
        <v>46192.2</v>
      </c>
      <c r="L735" s="418"/>
      <c r="M735" s="420"/>
    </row>
    <row r="736" spans="1:13" x14ac:dyDescent="0.25">
      <c r="A736" s="418"/>
      <c r="B736" s="463">
        <v>42227</v>
      </c>
      <c r="C736" s="418">
        <v>200</v>
      </c>
      <c r="D736" s="419">
        <v>18.399999999999999</v>
      </c>
      <c r="E736" s="420">
        <v>0</v>
      </c>
      <c r="F736" s="420">
        <f t="shared" si="126"/>
        <v>3679.9999999999995</v>
      </c>
      <c r="G736" s="417">
        <v>42313</v>
      </c>
      <c r="H736" s="434">
        <v>3000</v>
      </c>
      <c r="I736" s="419">
        <v>19.059999999999999</v>
      </c>
      <c r="J736" s="420">
        <v>1.05</v>
      </c>
      <c r="K736" s="420">
        <f t="shared" si="127"/>
        <v>57178.94999999999</v>
      </c>
      <c r="L736" s="418"/>
      <c r="M736" s="420"/>
    </row>
    <row r="737" spans="1:13" x14ac:dyDescent="0.25">
      <c r="A737" s="418"/>
      <c r="B737" s="463">
        <v>42227</v>
      </c>
      <c r="C737" s="418">
        <v>200</v>
      </c>
      <c r="D737" s="419">
        <v>19.55</v>
      </c>
      <c r="E737" s="420">
        <v>0</v>
      </c>
      <c r="F737" s="420">
        <f t="shared" si="126"/>
        <v>3910</v>
      </c>
      <c r="G737" s="417">
        <v>42324</v>
      </c>
      <c r="H737" s="434">
        <v>2500</v>
      </c>
      <c r="I737" s="419">
        <v>18.8</v>
      </c>
      <c r="J737" s="420">
        <v>0.86</v>
      </c>
      <c r="K737" s="420">
        <f t="shared" si="127"/>
        <v>46999.14</v>
      </c>
      <c r="L737" s="420"/>
      <c r="M737" s="420"/>
    </row>
    <row r="738" spans="1:13" x14ac:dyDescent="0.25">
      <c r="A738" s="418"/>
      <c r="B738" s="463">
        <v>42234</v>
      </c>
      <c r="C738" s="418">
        <v>40</v>
      </c>
      <c r="D738" s="419">
        <v>18.149999999999999</v>
      </c>
      <c r="E738" s="420">
        <v>0</v>
      </c>
      <c r="F738" s="420">
        <f t="shared" si="126"/>
        <v>726</v>
      </c>
      <c r="G738" s="417">
        <v>42335</v>
      </c>
      <c r="H738" s="434">
        <v>3078</v>
      </c>
      <c r="I738" s="419">
        <v>17.649999999999999</v>
      </c>
      <c r="J738" s="420">
        <v>1</v>
      </c>
      <c r="K738" s="420">
        <f t="shared" si="127"/>
        <v>54325.7</v>
      </c>
      <c r="L738" s="418"/>
      <c r="M738" s="420"/>
    </row>
    <row r="739" spans="1:13" x14ac:dyDescent="0.25">
      <c r="A739" s="418"/>
      <c r="B739" s="463">
        <v>42234</v>
      </c>
      <c r="C739" s="418">
        <v>100</v>
      </c>
      <c r="D739" s="419">
        <v>18</v>
      </c>
      <c r="E739" s="420">
        <v>0</v>
      </c>
      <c r="F739" s="420">
        <f t="shared" si="126"/>
        <v>1800</v>
      </c>
      <c r="G739" s="417">
        <v>42347</v>
      </c>
      <c r="H739" s="434">
        <v>500</v>
      </c>
      <c r="I739" s="419">
        <v>16.149999999999999</v>
      </c>
      <c r="J739" s="420">
        <v>0.15</v>
      </c>
      <c r="K739" s="420">
        <f t="shared" si="127"/>
        <v>8074.8499999999995</v>
      </c>
      <c r="L739" s="418"/>
      <c r="M739" s="420"/>
    </row>
    <row r="740" spans="1:13" x14ac:dyDescent="0.25">
      <c r="A740" s="418"/>
      <c r="B740" s="463">
        <v>42235</v>
      </c>
      <c r="C740" s="418">
        <v>100</v>
      </c>
      <c r="D740" s="419">
        <v>17.78</v>
      </c>
      <c r="E740" s="420">
        <v>0</v>
      </c>
      <c r="F740" s="420">
        <f t="shared" si="126"/>
        <v>1778</v>
      </c>
      <c r="G740" s="417">
        <v>42353</v>
      </c>
      <c r="H740" s="434">
        <v>600</v>
      </c>
      <c r="I740" s="419">
        <v>14.95</v>
      </c>
      <c r="J740" s="420">
        <v>0.17</v>
      </c>
      <c r="K740" s="420">
        <f t="shared" si="127"/>
        <v>8969.83</v>
      </c>
      <c r="L740" s="418"/>
      <c r="M740" s="420"/>
    </row>
    <row r="741" spans="1:13" x14ac:dyDescent="0.25">
      <c r="A741" s="418"/>
      <c r="B741" s="463">
        <v>42235</v>
      </c>
      <c r="C741" s="418">
        <v>100</v>
      </c>
      <c r="D741" s="419">
        <v>17.68</v>
      </c>
      <c r="E741" s="420">
        <v>0</v>
      </c>
      <c r="F741" s="420">
        <f t="shared" si="126"/>
        <v>1768</v>
      </c>
      <c r="G741" s="417">
        <v>42354</v>
      </c>
      <c r="H741" s="434">
        <v>500</v>
      </c>
      <c r="I741" s="419">
        <v>14.32</v>
      </c>
      <c r="J741" s="420">
        <v>0.13</v>
      </c>
      <c r="K741" s="420">
        <f t="shared" si="127"/>
        <v>7159.87</v>
      </c>
      <c r="L741" s="418"/>
      <c r="M741" s="420"/>
    </row>
    <row r="742" spans="1:13" x14ac:dyDescent="0.25">
      <c r="A742" s="418"/>
      <c r="B742" s="463">
        <v>42240</v>
      </c>
      <c r="C742" s="418">
        <v>100</v>
      </c>
      <c r="D742" s="419">
        <v>16.649999999999999</v>
      </c>
      <c r="E742" s="420">
        <v>0</v>
      </c>
      <c r="F742" s="420">
        <f t="shared" si="126"/>
        <v>1664.9999999999998</v>
      </c>
      <c r="G742" s="417">
        <v>42361</v>
      </c>
      <c r="H742" s="434">
        <v>500</v>
      </c>
      <c r="I742" s="419">
        <v>12.83</v>
      </c>
      <c r="J742" s="420">
        <v>0.12</v>
      </c>
      <c r="K742" s="420">
        <f t="shared" si="127"/>
        <v>6414.88</v>
      </c>
      <c r="L742" s="418"/>
      <c r="M742" s="420"/>
    </row>
    <row r="743" spans="1:13" x14ac:dyDescent="0.25">
      <c r="A743" s="418"/>
      <c r="B743" s="463">
        <v>42240</v>
      </c>
      <c r="C743" s="418">
        <v>100</v>
      </c>
      <c r="D743" s="419">
        <v>16.100000000000001</v>
      </c>
      <c r="E743" s="420">
        <v>0</v>
      </c>
      <c r="F743" s="420">
        <f t="shared" si="126"/>
        <v>1610.0000000000002</v>
      </c>
      <c r="G743" s="417">
        <v>42362</v>
      </c>
      <c r="H743" s="434">
        <v>1222</v>
      </c>
      <c r="I743" s="419">
        <v>12.75</v>
      </c>
      <c r="J743" s="420">
        <v>0.28999999999999998</v>
      </c>
      <c r="K743" s="420">
        <f t="shared" si="127"/>
        <v>15580.21</v>
      </c>
      <c r="L743" s="418"/>
      <c r="M743" s="420"/>
    </row>
    <row r="744" spans="1:13" x14ac:dyDescent="0.25">
      <c r="A744" s="418"/>
      <c r="B744" s="463">
        <v>42257</v>
      </c>
      <c r="C744" s="418">
        <v>1500</v>
      </c>
      <c r="D744" s="419">
        <v>16.350000000000001</v>
      </c>
      <c r="E744" s="420">
        <v>0</v>
      </c>
      <c r="F744" s="420">
        <f t="shared" si="126"/>
        <v>24525.000000000004</v>
      </c>
      <c r="G744" s="417">
        <v>42367</v>
      </c>
      <c r="H744" s="434">
        <v>1000</v>
      </c>
      <c r="I744" s="419">
        <v>13.15</v>
      </c>
      <c r="J744" s="420">
        <v>0.24</v>
      </c>
      <c r="K744" s="420">
        <f t="shared" si="127"/>
        <v>13149.76</v>
      </c>
      <c r="L744" s="418"/>
      <c r="M744" s="420"/>
    </row>
    <row r="745" spans="1:13" x14ac:dyDescent="0.25">
      <c r="A745" s="418"/>
      <c r="B745" s="463">
        <v>42258</v>
      </c>
      <c r="C745" s="418">
        <v>100</v>
      </c>
      <c r="D745" s="419">
        <v>16.100000000000001</v>
      </c>
      <c r="E745" s="420">
        <v>0</v>
      </c>
      <c r="F745" s="420">
        <f t="shared" si="126"/>
        <v>1610.0000000000002</v>
      </c>
      <c r="G745" s="417">
        <v>42367</v>
      </c>
      <c r="H745" s="434">
        <v>2178</v>
      </c>
      <c r="I745" s="419">
        <v>13.75</v>
      </c>
      <c r="J745" s="420">
        <v>0.55000000000000004</v>
      </c>
      <c r="K745" s="420">
        <f>H745*I745-J745</f>
        <v>29946.95</v>
      </c>
      <c r="L745" s="418"/>
      <c r="M745" s="420"/>
    </row>
    <row r="746" spans="1:13" x14ac:dyDescent="0.25">
      <c r="A746" s="418"/>
      <c r="B746" s="463">
        <v>42261</v>
      </c>
      <c r="C746" s="418">
        <v>1000</v>
      </c>
      <c r="D746" s="419">
        <v>15.416</v>
      </c>
      <c r="E746" s="420">
        <v>0</v>
      </c>
      <c r="F746" s="420">
        <f t="shared" si="126"/>
        <v>15416</v>
      </c>
      <c r="G746" s="417">
        <v>42010</v>
      </c>
      <c r="H746" s="434">
        <v>1000</v>
      </c>
      <c r="I746" s="419">
        <v>12.63</v>
      </c>
      <c r="J746" s="420">
        <v>0.23</v>
      </c>
      <c r="K746" s="420">
        <f>H746*I746-J746</f>
        <v>12629.77</v>
      </c>
      <c r="L746" s="418"/>
      <c r="M746" s="420"/>
    </row>
    <row r="747" spans="1:13" x14ac:dyDescent="0.25">
      <c r="A747" s="418"/>
      <c r="B747" s="463">
        <v>42261</v>
      </c>
      <c r="C747" s="418">
        <v>1000</v>
      </c>
      <c r="D747" s="419">
        <v>15.1</v>
      </c>
      <c r="E747" s="420">
        <v>0</v>
      </c>
      <c r="F747" s="420">
        <f t="shared" si="126"/>
        <v>15100</v>
      </c>
      <c r="G747" s="506">
        <v>42374</v>
      </c>
      <c r="H747" s="434">
        <v>2000</v>
      </c>
      <c r="I747" s="419">
        <v>12.81</v>
      </c>
      <c r="J747" s="420">
        <v>0.47</v>
      </c>
      <c r="K747" s="420">
        <f t="shared" ref="K747:K759" si="128">H747*I747-J747</f>
        <v>25619.53</v>
      </c>
      <c r="L747" s="418"/>
      <c r="M747" s="420"/>
    </row>
    <row r="748" spans="1:13" x14ac:dyDescent="0.25">
      <c r="A748" s="418"/>
      <c r="B748" s="463">
        <v>42261</v>
      </c>
      <c r="C748" s="418">
        <v>200</v>
      </c>
      <c r="D748" s="419">
        <v>14.87</v>
      </c>
      <c r="E748" s="420">
        <v>0</v>
      </c>
      <c r="F748" s="420">
        <f t="shared" si="126"/>
        <v>2974</v>
      </c>
      <c r="G748" s="417">
        <v>42374</v>
      </c>
      <c r="H748" s="434">
        <v>1000</v>
      </c>
      <c r="I748" s="419">
        <v>12.82</v>
      </c>
      <c r="J748" s="420">
        <v>0.24</v>
      </c>
      <c r="K748" s="420">
        <f t="shared" si="128"/>
        <v>12819.76</v>
      </c>
      <c r="L748" s="418"/>
      <c r="M748" s="420"/>
    </row>
    <row r="749" spans="1:13" x14ac:dyDescent="0.25">
      <c r="A749" s="418"/>
      <c r="B749" s="463">
        <v>42261</v>
      </c>
      <c r="C749" s="418">
        <v>300</v>
      </c>
      <c r="D749" s="419">
        <v>14.87</v>
      </c>
      <c r="E749" s="420">
        <v>0</v>
      </c>
      <c r="F749" s="420">
        <f t="shared" si="126"/>
        <v>4461</v>
      </c>
      <c r="G749" s="417">
        <v>42398</v>
      </c>
      <c r="H749" s="434">
        <v>400</v>
      </c>
      <c r="I749" s="419">
        <v>9.5500000000000007</v>
      </c>
      <c r="J749" s="420">
        <v>7.0000000000000007E-2</v>
      </c>
      <c r="K749" s="420">
        <f t="shared" si="128"/>
        <v>3819.9300000000003</v>
      </c>
      <c r="L749" s="418"/>
      <c r="M749" s="420"/>
    </row>
    <row r="750" spans="1:13" x14ac:dyDescent="0.25">
      <c r="A750" s="418"/>
      <c r="B750" s="463">
        <v>42270</v>
      </c>
      <c r="C750" s="418">
        <v>478</v>
      </c>
      <c r="D750" s="419">
        <v>15.85</v>
      </c>
      <c r="E750" s="420">
        <v>0</v>
      </c>
      <c r="F750" s="420">
        <f t="shared" si="126"/>
        <v>7576.3</v>
      </c>
      <c r="G750" s="417">
        <v>42411</v>
      </c>
      <c r="H750" s="434">
        <v>500</v>
      </c>
      <c r="I750" s="419">
        <v>6.97</v>
      </c>
      <c r="J750" s="420">
        <v>0.08</v>
      </c>
      <c r="K750" s="420">
        <f t="shared" si="128"/>
        <v>3484.92</v>
      </c>
      <c r="L750" s="418"/>
      <c r="M750" s="420"/>
    </row>
    <row r="751" spans="1:13" x14ac:dyDescent="0.25">
      <c r="A751" s="418"/>
      <c r="B751" s="463">
        <v>42292</v>
      </c>
      <c r="C751" s="418">
        <v>500</v>
      </c>
      <c r="D751" s="419">
        <v>18.55</v>
      </c>
      <c r="E751" s="420">
        <v>0</v>
      </c>
      <c r="F751" s="420">
        <f t="shared" si="126"/>
        <v>9275</v>
      </c>
      <c r="G751" s="417">
        <v>42412</v>
      </c>
      <c r="H751" s="434">
        <v>200</v>
      </c>
      <c r="I751" s="419">
        <v>7.45</v>
      </c>
      <c r="J751" s="420">
        <v>0.03</v>
      </c>
      <c r="K751" s="420">
        <f t="shared" si="128"/>
        <v>1489.97</v>
      </c>
      <c r="L751" s="418"/>
      <c r="M751" s="420"/>
    </row>
    <row r="752" spans="1:13" x14ac:dyDescent="0.25">
      <c r="A752" s="418"/>
      <c r="B752" s="463">
        <v>42299</v>
      </c>
      <c r="C752" s="418">
        <v>500</v>
      </c>
      <c r="D752" s="419">
        <v>18.55</v>
      </c>
      <c r="E752" s="420">
        <v>0</v>
      </c>
      <c r="F752" s="420">
        <f t="shared" si="126"/>
        <v>9275</v>
      </c>
      <c r="G752" s="417">
        <v>42416</v>
      </c>
      <c r="H752" s="434">
        <v>500</v>
      </c>
      <c r="I752" s="419">
        <v>7.75</v>
      </c>
      <c r="J752" s="420">
        <v>0.08</v>
      </c>
      <c r="K752" s="420">
        <f t="shared" si="128"/>
        <v>3874.92</v>
      </c>
      <c r="L752" s="418"/>
      <c r="M752" s="420"/>
    </row>
    <row r="753" spans="1:13" x14ac:dyDescent="0.25">
      <c r="A753" s="418"/>
      <c r="B753" s="463">
        <v>42299</v>
      </c>
      <c r="C753" s="418">
        <v>500</v>
      </c>
      <c r="D753" s="419">
        <v>18.28</v>
      </c>
      <c r="E753" s="420">
        <v>0</v>
      </c>
      <c r="F753" s="420">
        <f t="shared" si="126"/>
        <v>9140</v>
      </c>
      <c r="G753" s="417">
        <v>42422</v>
      </c>
      <c r="H753" s="434">
        <v>2500</v>
      </c>
      <c r="I753" s="419">
        <v>7.47</v>
      </c>
      <c r="J753" s="420">
        <v>0.41</v>
      </c>
      <c r="K753" s="420">
        <f t="shared" si="128"/>
        <v>18674.59</v>
      </c>
      <c r="L753" s="418"/>
      <c r="M753" s="420"/>
    </row>
    <row r="754" spans="1:13" x14ac:dyDescent="0.25">
      <c r="A754" s="418"/>
      <c r="B754" s="463">
        <v>42299</v>
      </c>
      <c r="C754" s="418">
        <v>1000</v>
      </c>
      <c r="D754" s="419">
        <v>18.100000000000001</v>
      </c>
      <c r="E754" s="420">
        <v>0</v>
      </c>
      <c r="F754" s="420">
        <f t="shared" si="126"/>
        <v>18100</v>
      </c>
      <c r="G754" s="417">
        <v>42422</v>
      </c>
      <c r="H754" s="434">
        <v>1000</v>
      </c>
      <c r="I754" s="419">
        <v>7.49</v>
      </c>
      <c r="J754" s="420">
        <v>0.16</v>
      </c>
      <c r="K754" s="420">
        <f t="shared" si="128"/>
        <v>7489.84</v>
      </c>
      <c r="L754" s="418"/>
      <c r="M754" s="420"/>
    </row>
    <row r="755" spans="1:13" x14ac:dyDescent="0.25">
      <c r="A755" s="418"/>
      <c r="B755" s="521">
        <v>42306</v>
      </c>
      <c r="C755" s="418">
        <v>660</v>
      </c>
      <c r="D755" s="419">
        <v>17.8</v>
      </c>
      <c r="E755" s="420">
        <v>0</v>
      </c>
      <c r="F755" s="420">
        <f t="shared" si="126"/>
        <v>11748</v>
      </c>
      <c r="G755" s="417">
        <v>42426</v>
      </c>
      <c r="H755" s="434">
        <v>900</v>
      </c>
      <c r="I755" s="419">
        <v>7.7</v>
      </c>
      <c r="J755" s="420">
        <v>0.15</v>
      </c>
      <c r="K755" s="420">
        <f t="shared" si="128"/>
        <v>6929.85</v>
      </c>
      <c r="L755" s="418"/>
      <c r="M755" s="420"/>
    </row>
    <row r="756" spans="1:13" ht="30" x14ac:dyDescent="0.25">
      <c r="A756" s="418"/>
      <c r="B756" s="521"/>
      <c r="C756" s="418">
        <v>340</v>
      </c>
      <c r="D756" s="419">
        <v>17.8</v>
      </c>
      <c r="E756" s="420">
        <v>0</v>
      </c>
      <c r="F756" s="420">
        <f t="shared" si="126"/>
        <v>6052</v>
      </c>
      <c r="G756" s="524" t="s">
        <v>178</v>
      </c>
      <c r="H756" s="434">
        <v>500</v>
      </c>
      <c r="I756" s="419">
        <v>7.73</v>
      </c>
      <c r="J756" s="420">
        <v>0.08</v>
      </c>
      <c r="K756" s="420">
        <f t="shared" si="128"/>
        <v>3864.92</v>
      </c>
      <c r="L756" s="418"/>
      <c r="M756" s="420"/>
    </row>
    <row r="757" spans="1:13" x14ac:dyDescent="0.25">
      <c r="A757" s="418"/>
      <c r="B757" s="463">
        <v>42312</v>
      </c>
      <c r="C757" s="507">
        <v>500</v>
      </c>
      <c r="D757" s="504">
        <v>17.559999999999999</v>
      </c>
      <c r="E757" s="505">
        <v>6.95</v>
      </c>
      <c r="F757" s="505">
        <f t="shared" si="126"/>
        <v>8786.9500000000007</v>
      </c>
      <c r="G757" s="524"/>
      <c r="H757" s="434">
        <v>500</v>
      </c>
      <c r="I757" s="419">
        <v>7.96</v>
      </c>
      <c r="J757" s="420">
        <v>0.09</v>
      </c>
      <c r="K757" s="420">
        <f t="shared" si="128"/>
        <v>3979.91</v>
      </c>
      <c r="L757" s="418"/>
      <c r="M757" s="420"/>
    </row>
    <row r="758" spans="1:13" x14ac:dyDescent="0.25">
      <c r="A758" s="418"/>
      <c r="B758" s="463">
        <v>42313</v>
      </c>
      <c r="C758" s="418">
        <v>3000</v>
      </c>
      <c r="D758" s="419">
        <v>19.05</v>
      </c>
      <c r="E758" s="420">
        <v>0</v>
      </c>
      <c r="F758" s="420">
        <f t="shared" si="126"/>
        <v>57150</v>
      </c>
      <c r="G758" s="524"/>
      <c r="H758" s="434">
        <v>500</v>
      </c>
      <c r="I758" s="419">
        <v>8.0299999999999994</v>
      </c>
      <c r="J758" s="420">
        <v>0.09</v>
      </c>
      <c r="K758" s="420">
        <f t="shared" si="128"/>
        <v>4014.9099999999994</v>
      </c>
      <c r="L758" s="418"/>
      <c r="M758" s="419"/>
    </row>
    <row r="759" spans="1:13" x14ac:dyDescent="0.25">
      <c r="A759" s="418"/>
      <c r="B759" s="463">
        <v>42320</v>
      </c>
      <c r="C759" s="418">
        <v>500</v>
      </c>
      <c r="D759" s="419">
        <v>18.079999999999998</v>
      </c>
      <c r="E759" s="420">
        <v>0</v>
      </c>
      <c r="F759" s="420">
        <f t="shared" si="126"/>
        <v>9040</v>
      </c>
      <c r="G759" s="524"/>
      <c r="H759" s="434">
        <v>1500</v>
      </c>
      <c r="I759" s="419">
        <v>8.1</v>
      </c>
      <c r="J759" s="420">
        <v>0.26</v>
      </c>
      <c r="K759" s="420">
        <f t="shared" si="128"/>
        <v>12149.74</v>
      </c>
      <c r="L759" s="418"/>
      <c r="M759" s="420"/>
    </row>
    <row r="760" spans="1:13" x14ac:dyDescent="0.25">
      <c r="A760" s="418"/>
      <c r="B760" s="463">
        <v>42320</v>
      </c>
      <c r="C760" s="418">
        <v>1000</v>
      </c>
      <c r="D760" s="419">
        <v>18.05</v>
      </c>
      <c r="E760" s="420">
        <v>0</v>
      </c>
      <c r="F760" s="420">
        <f t="shared" si="126"/>
        <v>18050</v>
      </c>
      <c r="G760" s="417">
        <v>42429</v>
      </c>
      <c r="H760" s="434">
        <v>1000</v>
      </c>
      <c r="I760" s="419">
        <v>8.5399999999999991</v>
      </c>
      <c r="J760" s="420">
        <v>0.19</v>
      </c>
      <c r="K760" s="420">
        <f>H760*I760-J760</f>
        <v>8539.81</v>
      </c>
      <c r="L760" s="418"/>
      <c r="M760" s="508"/>
    </row>
    <row r="761" spans="1:13" x14ac:dyDescent="0.25">
      <c r="A761" s="418"/>
      <c r="B761" s="463">
        <v>42320</v>
      </c>
      <c r="C761" s="418">
        <v>1000</v>
      </c>
      <c r="D761" s="419">
        <v>17.82</v>
      </c>
      <c r="E761" s="420">
        <v>0</v>
      </c>
      <c r="F761" s="420">
        <f t="shared" si="126"/>
        <v>17820</v>
      </c>
      <c r="G761" s="417">
        <v>42429</v>
      </c>
      <c r="H761" s="434">
        <v>500</v>
      </c>
      <c r="I761" s="419">
        <v>7.95</v>
      </c>
      <c r="J761" s="420">
        <v>0.09</v>
      </c>
      <c r="K761" s="420">
        <f>H761*I761-J761</f>
        <v>3974.91</v>
      </c>
      <c r="L761" s="418"/>
      <c r="M761" s="420"/>
    </row>
    <row r="762" spans="1:13" x14ac:dyDescent="0.25">
      <c r="A762" s="418"/>
      <c r="B762" s="463">
        <v>42328</v>
      </c>
      <c r="C762" s="418">
        <v>3078</v>
      </c>
      <c r="D762" s="419">
        <v>17.47</v>
      </c>
      <c r="E762" s="420">
        <v>0</v>
      </c>
      <c r="F762" s="420">
        <f t="shared" si="126"/>
        <v>53772.659999999996</v>
      </c>
      <c r="G762" s="417">
        <v>42429</v>
      </c>
      <c r="H762" s="434">
        <v>500</v>
      </c>
      <c r="I762" s="419">
        <v>7.97</v>
      </c>
      <c r="J762" s="420">
        <v>0.09</v>
      </c>
      <c r="K762" s="420">
        <f t="shared" ref="K762:K821" si="129">H762*I762-J762</f>
        <v>3984.91</v>
      </c>
      <c r="L762" s="418"/>
      <c r="M762" s="420"/>
    </row>
    <row r="763" spans="1:13" x14ac:dyDescent="0.25">
      <c r="A763" s="418"/>
      <c r="B763" s="463">
        <v>42340</v>
      </c>
      <c r="C763" s="418">
        <v>3078</v>
      </c>
      <c r="D763" s="419">
        <v>17.739999999999998</v>
      </c>
      <c r="E763" s="420">
        <v>0</v>
      </c>
      <c r="F763" s="420">
        <f t="shared" si="126"/>
        <v>54603.719999999994</v>
      </c>
      <c r="G763" s="417">
        <v>42430</v>
      </c>
      <c r="H763" s="434">
        <v>500</v>
      </c>
      <c r="I763" s="419">
        <v>7.85</v>
      </c>
      <c r="J763" s="420">
        <v>0.09</v>
      </c>
      <c r="K763" s="420">
        <f t="shared" si="129"/>
        <v>3924.91</v>
      </c>
      <c r="L763" s="418"/>
      <c r="M763" s="420"/>
    </row>
    <row r="764" spans="1:13" x14ac:dyDescent="0.25">
      <c r="A764" s="418"/>
      <c r="B764" s="463">
        <v>42340</v>
      </c>
      <c r="C764" s="418">
        <v>500</v>
      </c>
      <c r="D764" s="419">
        <v>17.5</v>
      </c>
      <c r="E764" s="420">
        <v>0</v>
      </c>
      <c r="F764" s="420">
        <f t="shared" si="126"/>
        <v>8750</v>
      </c>
      <c r="G764" s="417">
        <v>42430</v>
      </c>
      <c r="H764" s="434">
        <v>500</v>
      </c>
      <c r="I764" s="419">
        <v>8.0299999999999994</v>
      </c>
      <c r="J764" s="420">
        <v>0.09</v>
      </c>
      <c r="K764" s="420">
        <f t="shared" si="129"/>
        <v>4014.9099999999994</v>
      </c>
      <c r="L764" s="420"/>
      <c r="M764" s="420"/>
    </row>
    <row r="765" spans="1:13" x14ac:dyDescent="0.25">
      <c r="A765" s="418"/>
      <c r="B765" s="463">
        <v>42345</v>
      </c>
      <c r="C765" s="418">
        <v>100</v>
      </c>
      <c r="D765" s="419">
        <v>16.7</v>
      </c>
      <c r="E765" s="420">
        <v>0</v>
      </c>
      <c r="F765" s="420">
        <f t="shared" si="126"/>
        <v>1670</v>
      </c>
      <c r="G765" s="417">
        <v>42431</v>
      </c>
      <c r="H765" s="434">
        <v>500</v>
      </c>
      <c r="I765" s="419">
        <v>8.3800000000000008</v>
      </c>
      <c r="J765" s="420">
        <v>0.09</v>
      </c>
      <c r="K765" s="420">
        <f t="shared" si="129"/>
        <v>4189.91</v>
      </c>
      <c r="L765" s="420"/>
      <c r="M765" s="420"/>
    </row>
    <row r="766" spans="1:13" x14ac:dyDescent="0.25">
      <c r="A766" s="418"/>
      <c r="B766" s="463">
        <v>42345</v>
      </c>
      <c r="C766" s="418">
        <v>500</v>
      </c>
      <c r="D766" s="419">
        <v>16.850000000000001</v>
      </c>
      <c r="E766" s="420">
        <v>0</v>
      </c>
      <c r="F766" s="420">
        <f t="shared" si="126"/>
        <v>8425</v>
      </c>
      <c r="G766" s="417">
        <v>42431</v>
      </c>
      <c r="H766" s="434">
        <v>500</v>
      </c>
      <c r="I766" s="419">
        <v>8.58</v>
      </c>
      <c r="J766" s="420">
        <v>0.09</v>
      </c>
      <c r="K766" s="420">
        <f t="shared" si="129"/>
        <v>4289.91</v>
      </c>
      <c r="L766" s="418"/>
      <c r="M766" s="420"/>
    </row>
    <row r="767" spans="1:13" ht="30" x14ac:dyDescent="0.25">
      <c r="A767" s="418"/>
      <c r="B767" s="463">
        <v>42347</v>
      </c>
      <c r="C767" s="418">
        <v>500</v>
      </c>
      <c r="D767" s="419">
        <v>15.84</v>
      </c>
      <c r="E767" s="420">
        <v>0</v>
      </c>
      <c r="F767" s="420">
        <f t="shared" si="126"/>
        <v>7920</v>
      </c>
      <c r="G767" s="523" t="s">
        <v>180</v>
      </c>
      <c r="H767" s="434">
        <v>400</v>
      </c>
      <c r="I767" s="419">
        <v>9.09</v>
      </c>
      <c r="J767" s="420">
        <v>0.1</v>
      </c>
      <c r="K767" s="420">
        <f t="shared" si="129"/>
        <v>3635.9</v>
      </c>
      <c r="L767" s="418"/>
      <c r="M767" s="420"/>
    </row>
    <row r="768" spans="1:13" x14ac:dyDescent="0.25">
      <c r="A768" s="418"/>
      <c r="B768" s="463">
        <v>42348</v>
      </c>
      <c r="C768" s="418">
        <v>500</v>
      </c>
      <c r="D768" s="419">
        <v>14.78</v>
      </c>
      <c r="E768" s="420">
        <v>0</v>
      </c>
      <c r="F768" s="420">
        <f t="shared" si="126"/>
        <v>7390</v>
      </c>
      <c r="G768" s="523"/>
      <c r="H768" s="434">
        <v>100</v>
      </c>
      <c r="I768" s="419">
        <v>9.09</v>
      </c>
      <c r="J768" s="420">
        <v>0</v>
      </c>
      <c r="K768" s="420">
        <f t="shared" si="129"/>
        <v>909</v>
      </c>
      <c r="L768" s="418"/>
      <c r="M768" s="420"/>
    </row>
    <row r="769" spans="1:13" x14ac:dyDescent="0.25">
      <c r="A769" s="418"/>
      <c r="B769" s="463">
        <v>42352</v>
      </c>
      <c r="C769" s="418">
        <v>100</v>
      </c>
      <c r="D769" s="419">
        <v>14.57</v>
      </c>
      <c r="E769" s="420">
        <v>0</v>
      </c>
      <c r="F769" s="420">
        <f t="shared" si="126"/>
        <v>1457</v>
      </c>
      <c r="G769" s="523"/>
      <c r="H769" s="434">
        <v>500</v>
      </c>
      <c r="I769" s="419">
        <v>8.81</v>
      </c>
      <c r="J769" s="420">
        <v>0.1</v>
      </c>
      <c r="K769" s="420">
        <f t="shared" si="129"/>
        <v>4404.8999999999996</v>
      </c>
      <c r="L769" s="418"/>
      <c r="M769" s="420"/>
    </row>
    <row r="770" spans="1:13" x14ac:dyDescent="0.25">
      <c r="A770" s="418"/>
      <c r="B770" s="463">
        <v>42355</v>
      </c>
      <c r="C770" s="418">
        <v>500</v>
      </c>
      <c r="D770" s="419">
        <v>13.89</v>
      </c>
      <c r="E770" s="420">
        <v>0</v>
      </c>
      <c r="F770" s="420">
        <f t="shared" si="126"/>
        <v>6945</v>
      </c>
      <c r="G770" s="417">
        <v>42432</v>
      </c>
      <c r="H770" s="434">
        <v>600</v>
      </c>
      <c r="I770" s="419">
        <v>9.65</v>
      </c>
      <c r="J770" s="420">
        <v>0.13</v>
      </c>
      <c r="K770" s="420">
        <f t="shared" si="129"/>
        <v>5789.87</v>
      </c>
      <c r="L770" s="418"/>
      <c r="M770" s="420"/>
    </row>
    <row r="771" spans="1:13" x14ac:dyDescent="0.25">
      <c r="A771" s="418"/>
      <c r="B771" s="463">
        <v>42360</v>
      </c>
      <c r="C771" s="418">
        <v>500</v>
      </c>
      <c r="D771" s="419">
        <v>12.95</v>
      </c>
      <c r="E771" s="420">
        <v>0</v>
      </c>
      <c r="F771" s="420">
        <f t="shared" si="126"/>
        <v>6475</v>
      </c>
      <c r="G771" s="417">
        <v>42433</v>
      </c>
      <c r="H771" s="434">
        <v>600</v>
      </c>
      <c r="I771" s="419">
        <v>10.45</v>
      </c>
      <c r="J771" s="420">
        <v>0.14000000000000001</v>
      </c>
      <c r="K771" s="420">
        <f t="shared" si="129"/>
        <v>6269.86</v>
      </c>
      <c r="L771" s="418"/>
      <c r="M771" s="420"/>
    </row>
    <row r="772" spans="1:13" x14ac:dyDescent="0.25">
      <c r="A772" s="418"/>
      <c r="B772" s="463">
        <v>42361</v>
      </c>
      <c r="C772" s="418">
        <v>500</v>
      </c>
      <c r="D772" s="419">
        <v>12.75</v>
      </c>
      <c r="E772" s="420">
        <v>0</v>
      </c>
      <c r="F772" s="420">
        <f t="shared" si="126"/>
        <v>6375</v>
      </c>
      <c r="G772" s="417">
        <v>42440</v>
      </c>
      <c r="H772" s="434">
        <v>400</v>
      </c>
      <c r="I772" s="419">
        <v>11.25</v>
      </c>
      <c r="J772" s="420">
        <v>0.1</v>
      </c>
      <c r="K772" s="420">
        <f t="shared" si="129"/>
        <v>4499.8999999999996</v>
      </c>
      <c r="L772" s="418"/>
      <c r="M772" s="420"/>
    </row>
    <row r="773" spans="1:13" x14ac:dyDescent="0.25">
      <c r="A773" s="418"/>
      <c r="B773" s="463">
        <v>42361</v>
      </c>
      <c r="C773" s="418">
        <v>500</v>
      </c>
      <c r="D773" s="419">
        <v>12.8</v>
      </c>
      <c r="E773" s="420">
        <v>0</v>
      </c>
      <c r="F773" s="420">
        <f t="shared" si="126"/>
        <v>6400</v>
      </c>
      <c r="G773" s="417">
        <v>42446</v>
      </c>
      <c r="H773" s="434">
        <v>1500</v>
      </c>
      <c r="I773" s="419">
        <v>11.49</v>
      </c>
      <c r="J773" s="420">
        <v>0.38</v>
      </c>
      <c r="K773" s="420">
        <f t="shared" si="129"/>
        <v>17234.62</v>
      </c>
      <c r="L773" s="418"/>
      <c r="M773" s="420"/>
    </row>
    <row r="774" spans="1:13" x14ac:dyDescent="0.25">
      <c r="A774" s="418"/>
      <c r="B774" s="463">
        <v>42361</v>
      </c>
      <c r="C774" s="418">
        <v>1000</v>
      </c>
      <c r="D774" s="419">
        <v>12.67</v>
      </c>
      <c r="E774" s="420">
        <v>0</v>
      </c>
      <c r="F774" s="420">
        <f t="shared" si="126"/>
        <v>12670</v>
      </c>
      <c r="G774" s="417">
        <v>42447</v>
      </c>
      <c r="H774" s="434">
        <v>1500</v>
      </c>
      <c r="I774" s="419">
        <v>11.44</v>
      </c>
      <c r="J774" s="420">
        <v>0.37</v>
      </c>
      <c r="K774" s="420">
        <f t="shared" si="129"/>
        <v>17159.63</v>
      </c>
      <c r="L774" s="418"/>
      <c r="M774" s="420"/>
    </row>
    <row r="775" spans="1:13" x14ac:dyDescent="0.25">
      <c r="A775" s="418"/>
      <c r="B775" s="463">
        <v>42361</v>
      </c>
      <c r="C775" s="418">
        <v>222</v>
      </c>
      <c r="D775" s="419">
        <v>12.44</v>
      </c>
      <c r="E775" s="420">
        <v>0</v>
      </c>
      <c r="F775" s="420">
        <f t="shared" si="126"/>
        <v>2761.68</v>
      </c>
      <c r="G775" s="417">
        <v>42447</v>
      </c>
      <c r="H775" s="434">
        <v>500</v>
      </c>
      <c r="I775" s="419">
        <v>11.484999999999999</v>
      </c>
      <c r="J775" s="420">
        <v>0.13</v>
      </c>
      <c r="K775" s="420">
        <f t="shared" si="129"/>
        <v>5742.37</v>
      </c>
      <c r="L775" s="418"/>
      <c r="M775" s="420"/>
    </row>
    <row r="776" spans="1:13" x14ac:dyDescent="0.25">
      <c r="A776" s="418"/>
      <c r="B776" s="463">
        <v>42367</v>
      </c>
      <c r="C776" s="418">
        <v>2178</v>
      </c>
      <c r="D776" s="419">
        <v>13.68</v>
      </c>
      <c r="E776" s="420">
        <v>0</v>
      </c>
      <c r="F776" s="420">
        <f t="shared" si="126"/>
        <v>29795.040000000001</v>
      </c>
      <c r="G776" s="522">
        <v>42447</v>
      </c>
      <c r="H776" s="434">
        <v>650</v>
      </c>
      <c r="I776" s="419">
        <v>11.56</v>
      </c>
      <c r="J776" s="420">
        <v>0.25</v>
      </c>
      <c r="K776" s="420">
        <f t="shared" si="129"/>
        <v>7513.75</v>
      </c>
      <c r="L776" s="418"/>
      <c r="M776" s="420"/>
    </row>
    <row r="777" spans="1:13" x14ac:dyDescent="0.25">
      <c r="A777" s="418"/>
      <c r="B777" s="463">
        <v>42369</v>
      </c>
      <c r="C777" s="418">
        <v>2500</v>
      </c>
      <c r="D777" s="419">
        <v>13.04</v>
      </c>
      <c r="E777" s="420">
        <v>0</v>
      </c>
      <c r="F777" s="420">
        <f t="shared" si="126"/>
        <v>32599.999999999996</v>
      </c>
      <c r="G777" s="522"/>
      <c r="H777" s="434">
        <v>350</v>
      </c>
      <c r="I777" s="419">
        <v>11.56</v>
      </c>
      <c r="J777" s="420">
        <v>0</v>
      </c>
      <c r="K777" s="420">
        <f t="shared" si="129"/>
        <v>4046</v>
      </c>
      <c r="L777" s="418"/>
      <c r="M777" s="420"/>
    </row>
    <row r="778" spans="1:13" x14ac:dyDescent="0.25">
      <c r="A778" s="418"/>
      <c r="B778" s="463">
        <v>42008</v>
      </c>
      <c r="C778" s="418">
        <v>2000</v>
      </c>
      <c r="D778" s="419">
        <v>13.01</v>
      </c>
      <c r="E778" s="420">
        <v>0</v>
      </c>
      <c r="F778" s="420">
        <f t="shared" si="126"/>
        <v>26020</v>
      </c>
      <c r="G778" s="417">
        <v>42447</v>
      </c>
      <c r="H778" s="434">
        <v>1000</v>
      </c>
      <c r="I778" s="419">
        <v>11.62</v>
      </c>
      <c r="J778" s="420">
        <v>0.25</v>
      </c>
      <c r="K778" s="420">
        <f t="shared" si="129"/>
        <v>11619.75</v>
      </c>
      <c r="L778" s="418"/>
      <c r="M778" s="420"/>
    </row>
    <row r="779" spans="1:13" x14ac:dyDescent="0.25">
      <c r="A779" s="418"/>
      <c r="B779" s="463">
        <v>42009</v>
      </c>
      <c r="C779" s="418">
        <v>500</v>
      </c>
      <c r="D779" s="419">
        <v>12.62</v>
      </c>
      <c r="E779" s="420">
        <v>0</v>
      </c>
      <c r="F779" s="420">
        <f t="shared" si="126"/>
        <v>6310</v>
      </c>
      <c r="G779" s="417">
        <v>42451</v>
      </c>
      <c r="H779" s="434">
        <v>1000</v>
      </c>
      <c r="I779" s="419">
        <v>11.45</v>
      </c>
      <c r="J779" s="420">
        <v>0.25</v>
      </c>
      <c r="K779" s="420">
        <f t="shared" si="129"/>
        <v>11449.75</v>
      </c>
      <c r="L779" s="418"/>
      <c r="M779" s="420"/>
    </row>
    <row r="780" spans="1:13" x14ac:dyDescent="0.25">
      <c r="A780" s="418"/>
      <c r="B780" s="463">
        <v>42009</v>
      </c>
      <c r="C780" s="418">
        <v>500</v>
      </c>
      <c r="D780" s="419">
        <v>12.45</v>
      </c>
      <c r="E780" s="420">
        <v>0</v>
      </c>
      <c r="F780" s="420">
        <f t="shared" si="126"/>
        <v>6225</v>
      </c>
      <c r="G780" s="417">
        <v>42451</v>
      </c>
      <c r="H780" s="434">
        <v>50</v>
      </c>
      <c r="I780" s="419">
        <v>11.28</v>
      </c>
      <c r="J780" s="420">
        <v>0.01</v>
      </c>
      <c r="K780" s="420">
        <f t="shared" si="129"/>
        <v>563.99</v>
      </c>
      <c r="L780" s="418"/>
      <c r="M780" s="420"/>
    </row>
    <row r="781" spans="1:13" x14ac:dyDescent="0.25">
      <c r="A781" s="418"/>
      <c r="B781" s="509">
        <v>42374</v>
      </c>
      <c r="C781" s="418">
        <v>2000</v>
      </c>
      <c r="D781" s="419">
        <v>12.73</v>
      </c>
      <c r="E781" s="420">
        <v>0</v>
      </c>
      <c r="F781" s="420">
        <f t="shared" ref="F781:F844" si="130">C781*D781+E781</f>
        <v>25460</v>
      </c>
      <c r="G781" s="417">
        <v>42459</v>
      </c>
      <c r="H781" s="434">
        <v>2000</v>
      </c>
      <c r="I781" s="419">
        <v>10.75</v>
      </c>
      <c r="J781" s="420">
        <v>0.47</v>
      </c>
      <c r="K781" s="420">
        <f t="shared" si="129"/>
        <v>21499.53</v>
      </c>
      <c r="L781" s="418"/>
      <c r="M781" s="420"/>
    </row>
    <row r="782" spans="1:13" x14ac:dyDescent="0.25">
      <c r="A782" s="418"/>
      <c r="B782" s="463">
        <v>42375</v>
      </c>
      <c r="C782" s="418">
        <v>1000</v>
      </c>
      <c r="D782" s="419">
        <v>12.5</v>
      </c>
      <c r="E782" s="420">
        <v>0</v>
      </c>
      <c r="F782" s="420">
        <f t="shared" si="130"/>
        <v>12500</v>
      </c>
      <c r="G782" s="417">
        <v>42460</v>
      </c>
      <c r="H782" s="434">
        <v>1600</v>
      </c>
      <c r="I782" s="419">
        <v>10.95</v>
      </c>
      <c r="J782" s="420">
        <v>2.88</v>
      </c>
      <c r="K782" s="420">
        <f t="shared" si="129"/>
        <v>17517.12</v>
      </c>
      <c r="L782" s="418"/>
      <c r="M782" s="420"/>
    </row>
    <row r="783" spans="1:13" x14ac:dyDescent="0.25">
      <c r="A783" s="418"/>
      <c r="B783" s="463">
        <v>42375</v>
      </c>
      <c r="C783" s="418">
        <v>1000</v>
      </c>
      <c r="D783" s="419">
        <v>11.7</v>
      </c>
      <c r="E783" s="420">
        <v>0</v>
      </c>
      <c r="F783" s="420">
        <f t="shared" si="130"/>
        <v>11700</v>
      </c>
      <c r="G783" s="417">
        <v>42461</v>
      </c>
      <c r="H783" s="434">
        <v>2000</v>
      </c>
      <c r="I783" s="419">
        <v>10.52</v>
      </c>
      <c r="J783" s="420">
        <v>0.46</v>
      </c>
      <c r="K783" s="420">
        <f t="shared" si="129"/>
        <v>21039.54</v>
      </c>
      <c r="L783" s="418"/>
      <c r="M783" s="420"/>
    </row>
    <row r="784" spans="1:13" x14ac:dyDescent="0.25">
      <c r="A784" s="418"/>
      <c r="B784" s="463">
        <v>42402</v>
      </c>
      <c r="C784" s="418">
        <v>400</v>
      </c>
      <c r="D784" s="419">
        <v>9.1</v>
      </c>
      <c r="E784" s="420">
        <v>0</v>
      </c>
      <c r="F784" s="420">
        <f t="shared" si="130"/>
        <v>3640</v>
      </c>
      <c r="G784" s="417">
        <v>42461</v>
      </c>
      <c r="H784" s="434">
        <v>2000</v>
      </c>
      <c r="I784" s="419">
        <v>10.55</v>
      </c>
      <c r="J784" s="420">
        <v>0.46</v>
      </c>
      <c r="K784" s="420">
        <f t="shared" si="129"/>
        <v>21099.54</v>
      </c>
      <c r="L784" s="418"/>
      <c r="M784" s="420"/>
    </row>
    <row r="785" spans="1:13" x14ac:dyDescent="0.25">
      <c r="A785" s="418"/>
      <c r="B785" s="463">
        <v>42411</v>
      </c>
      <c r="C785" s="418">
        <v>500</v>
      </c>
      <c r="D785" s="419">
        <v>6.835</v>
      </c>
      <c r="E785" s="420">
        <v>0</v>
      </c>
      <c r="F785" s="420">
        <f t="shared" si="130"/>
        <v>3417.5</v>
      </c>
      <c r="G785" s="417">
        <v>42465</v>
      </c>
      <c r="H785" s="434">
        <v>100</v>
      </c>
      <c r="I785" s="419">
        <v>10.75</v>
      </c>
      <c r="J785" s="420">
        <v>0.02</v>
      </c>
      <c r="K785" s="420">
        <f t="shared" si="129"/>
        <v>1074.98</v>
      </c>
      <c r="L785" s="418"/>
      <c r="M785" s="420"/>
    </row>
    <row r="786" spans="1:13" x14ac:dyDescent="0.25">
      <c r="A786" s="418"/>
      <c r="B786" s="463">
        <v>42412</v>
      </c>
      <c r="C786" s="418">
        <v>200</v>
      </c>
      <c r="D786" s="419">
        <v>7.23</v>
      </c>
      <c r="E786" s="420">
        <v>0</v>
      </c>
      <c r="F786" s="420">
        <f t="shared" si="130"/>
        <v>1446</v>
      </c>
      <c r="G786" s="417">
        <v>42468</v>
      </c>
      <c r="H786" s="434">
        <v>1000</v>
      </c>
      <c r="I786" s="419">
        <v>11.77</v>
      </c>
      <c r="J786" s="420">
        <v>0.26</v>
      </c>
      <c r="K786" s="420">
        <f t="shared" si="129"/>
        <v>11769.74</v>
      </c>
      <c r="L786" s="418"/>
      <c r="M786" s="420"/>
    </row>
    <row r="787" spans="1:13" x14ac:dyDescent="0.25">
      <c r="A787" s="418"/>
      <c r="B787" s="463">
        <v>42416</v>
      </c>
      <c r="C787" s="418">
        <v>500</v>
      </c>
      <c r="D787" s="419">
        <v>7.5</v>
      </c>
      <c r="E787" s="420">
        <v>0</v>
      </c>
      <c r="F787" s="420">
        <f t="shared" si="130"/>
        <v>3750</v>
      </c>
      <c r="G787" s="522">
        <v>42472</v>
      </c>
      <c r="H787" s="434">
        <v>420</v>
      </c>
      <c r="I787" s="419">
        <v>13.35</v>
      </c>
      <c r="J787" s="420">
        <v>0.15</v>
      </c>
      <c r="K787" s="420">
        <f t="shared" si="129"/>
        <v>5606.85</v>
      </c>
      <c r="L787" s="418"/>
      <c r="M787" s="420"/>
    </row>
    <row r="788" spans="1:13" ht="30" x14ac:dyDescent="0.25">
      <c r="A788" s="418"/>
      <c r="B788" s="525" t="s">
        <v>176</v>
      </c>
      <c r="C788" s="418">
        <v>3000</v>
      </c>
      <c r="D788" s="419">
        <v>7.55</v>
      </c>
      <c r="E788" s="420">
        <v>0</v>
      </c>
      <c r="F788" s="420">
        <f t="shared" si="130"/>
        <v>22650</v>
      </c>
      <c r="G788" s="522"/>
      <c r="H788" s="434">
        <v>80</v>
      </c>
      <c r="I788" s="419">
        <v>13.35</v>
      </c>
      <c r="J788" s="420">
        <v>0</v>
      </c>
      <c r="K788" s="420">
        <f t="shared" si="129"/>
        <v>1068</v>
      </c>
      <c r="L788" s="418"/>
      <c r="M788" s="420"/>
    </row>
    <row r="789" spans="1:13" x14ac:dyDescent="0.25">
      <c r="A789" s="418"/>
      <c r="B789" s="525"/>
      <c r="C789" s="418">
        <v>500</v>
      </c>
      <c r="D789" s="419">
        <v>6.75</v>
      </c>
      <c r="E789" s="420">
        <v>0</v>
      </c>
      <c r="F789" s="420">
        <f t="shared" si="130"/>
        <v>3375</v>
      </c>
      <c r="G789" s="417">
        <v>42472</v>
      </c>
      <c r="H789" s="434">
        <v>500</v>
      </c>
      <c r="I789" s="419">
        <v>13.15</v>
      </c>
      <c r="J789" s="420">
        <v>0.14000000000000001</v>
      </c>
      <c r="K789" s="420">
        <f t="shared" si="129"/>
        <v>6574.86</v>
      </c>
      <c r="L789" s="418"/>
      <c r="M789" s="420"/>
    </row>
    <row r="790" spans="1:13" x14ac:dyDescent="0.25">
      <c r="A790" s="418"/>
      <c r="B790" s="525"/>
      <c r="C790" s="418">
        <v>300</v>
      </c>
      <c r="D790" s="419">
        <v>6.75</v>
      </c>
      <c r="E790" s="420">
        <v>0</v>
      </c>
      <c r="F790" s="420">
        <f t="shared" si="130"/>
        <v>2025</v>
      </c>
      <c r="G790" s="417">
        <v>42472</v>
      </c>
      <c r="H790" s="434">
        <v>500</v>
      </c>
      <c r="I790" s="419">
        <v>12.92</v>
      </c>
      <c r="J790" s="420">
        <v>0.14000000000000001</v>
      </c>
      <c r="K790" s="420">
        <f t="shared" si="129"/>
        <v>6459.86</v>
      </c>
      <c r="L790" s="418"/>
      <c r="M790" s="420"/>
    </row>
    <row r="791" spans="1:13" x14ac:dyDescent="0.25">
      <c r="A791" s="418"/>
      <c r="B791" s="463">
        <v>42426</v>
      </c>
      <c r="C791" s="418">
        <v>600</v>
      </c>
      <c r="D791" s="419">
        <v>7.63</v>
      </c>
      <c r="E791" s="420">
        <v>0</v>
      </c>
      <c r="F791" s="420">
        <f t="shared" si="130"/>
        <v>4578</v>
      </c>
      <c r="G791" s="417">
        <v>42472</v>
      </c>
      <c r="H791" s="434">
        <v>500</v>
      </c>
      <c r="I791" s="419">
        <v>12.59</v>
      </c>
      <c r="J791" s="420">
        <v>0.14000000000000001</v>
      </c>
      <c r="K791" s="420">
        <f t="shared" si="129"/>
        <v>6294.86</v>
      </c>
      <c r="L791" s="418"/>
      <c r="M791" s="420"/>
    </row>
    <row r="792" spans="1:13" x14ac:dyDescent="0.25">
      <c r="A792" s="418"/>
      <c r="B792" s="463">
        <v>42426</v>
      </c>
      <c r="C792" s="418">
        <v>2000</v>
      </c>
      <c r="D792" s="419">
        <v>7.95</v>
      </c>
      <c r="E792" s="420">
        <v>0</v>
      </c>
      <c r="F792" s="420">
        <f t="shared" si="130"/>
        <v>15900</v>
      </c>
      <c r="G792" s="417">
        <v>42474</v>
      </c>
      <c r="H792" s="434">
        <v>500</v>
      </c>
      <c r="I792" s="419">
        <v>13.18</v>
      </c>
      <c r="J792" s="420">
        <v>0.14000000000000001</v>
      </c>
      <c r="K792" s="420">
        <f t="shared" si="129"/>
        <v>6589.86</v>
      </c>
      <c r="L792" s="418"/>
      <c r="M792" s="420"/>
    </row>
    <row r="793" spans="1:13" x14ac:dyDescent="0.25">
      <c r="A793" s="418"/>
      <c r="B793" s="463">
        <v>42429</v>
      </c>
      <c r="C793" s="418">
        <v>2000</v>
      </c>
      <c r="D793" s="419">
        <v>8.1999999999999993</v>
      </c>
      <c r="E793" s="420">
        <v>0</v>
      </c>
      <c r="F793" s="420">
        <f t="shared" si="130"/>
        <v>16400</v>
      </c>
      <c r="G793" s="417">
        <v>42478</v>
      </c>
      <c r="H793" s="434">
        <v>500</v>
      </c>
      <c r="I793" s="419">
        <v>13.4</v>
      </c>
      <c r="J793" s="420">
        <v>0.15</v>
      </c>
      <c r="K793" s="420">
        <f t="shared" si="129"/>
        <v>6699.85</v>
      </c>
      <c r="L793" s="418"/>
      <c r="M793" s="420"/>
    </row>
    <row r="794" spans="1:13" x14ac:dyDescent="0.25">
      <c r="A794" s="420"/>
      <c r="B794" s="463">
        <v>42429</v>
      </c>
      <c r="C794" s="418">
        <v>500</v>
      </c>
      <c r="D794" s="419">
        <v>7.88</v>
      </c>
      <c r="E794" s="420">
        <v>0</v>
      </c>
      <c r="F794" s="420">
        <f t="shared" si="130"/>
        <v>3940</v>
      </c>
      <c r="G794" s="417">
        <v>42486</v>
      </c>
      <c r="H794" s="434">
        <v>500</v>
      </c>
      <c r="I794" s="419">
        <v>14.35</v>
      </c>
      <c r="J794" s="420">
        <v>0.16</v>
      </c>
      <c r="K794" s="420">
        <f t="shared" si="129"/>
        <v>7174.84</v>
      </c>
      <c r="L794" s="418"/>
      <c r="M794" s="420"/>
    </row>
    <row r="795" spans="1:13" x14ac:dyDescent="0.25">
      <c r="A795" s="418"/>
      <c r="B795" s="463">
        <v>42430</v>
      </c>
      <c r="C795" s="418">
        <v>1000</v>
      </c>
      <c r="D795" s="419">
        <v>7.77</v>
      </c>
      <c r="E795" s="420">
        <v>0</v>
      </c>
      <c r="F795" s="420">
        <f t="shared" si="130"/>
        <v>7770</v>
      </c>
      <c r="G795" s="417">
        <v>42487</v>
      </c>
      <c r="H795" s="434">
        <v>600</v>
      </c>
      <c r="I795" s="419">
        <v>14.85</v>
      </c>
      <c r="J795" s="420">
        <v>0.19</v>
      </c>
      <c r="K795" s="420">
        <f t="shared" si="129"/>
        <v>8909.81</v>
      </c>
      <c r="L795" s="418"/>
      <c r="M795" s="420"/>
    </row>
    <row r="796" spans="1:13" x14ac:dyDescent="0.25">
      <c r="A796" s="418"/>
      <c r="B796" s="463">
        <v>42430</v>
      </c>
      <c r="C796" s="418">
        <v>500</v>
      </c>
      <c r="D796" s="419">
        <v>7.94</v>
      </c>
      <c r="E796" s="420">
        <v>0</v>
      </c>
      <c r="F796" s="420">
        <f t="shared" si="130"/>
        <v>3970</v>
      </c>
      <c r="G796" s="417">
        <v>42489</v>
      </c>
      <c r="H796" s="434">
        <v>3000</v>
      </c>
      <c r="I796" s="419">
        <v>14.15</v>
      </c>
      <c r="J796" s="420">
        <v>0.93</v>
      </c>
      <c r="K796" s="420">
        <f t="shared" si="129"/>
        <v>42449.07</v>
      </c>
      <c r="L796" s="418"/>
      <c r="M796" s="420"/>
    </row>
    <row r="797" spans="1:13" x14ac:dyDescent="0.25">
      <c r="A797" s="418"/>
      <c r="B797" s="463">
        <v>42431</v>
      </c>
      <c r="C797" s="418">
        <v>1000</v>
      </c>
      <c r="D797" s="419">
        <v>8.3699999999999992</v>
      </c>
      <c r="E797" s="420">
        <v>0</v>
      </c>
      <c r="F797" s="420">
        <f t="shared" si="130"/>
        <v>8370</v>
      </c>
      <c r="G797" s="417">
        <v>42492</v>
      </c>
      <c r="H797" s="434">
        <v>1000</v>
      </c>
      <c r="I797" s="419">
        <v>13.48</v>
      </c>
      <c r="J797" s="420">
        <v>0.28999999999999998</v>
      </c>
      <c r="K797" s="420">
        <f t="shared" si="129"/>
        <v>13479.71</v>
      </c>
      <c r="L797" s="418"/>
      <c r="M797" s="420"/>
    </row>
    <row r="798" spans="1:13" x14ac:dyDescent="0.25">
      <c r="A798" s="418"/>
      <c r="B798" s="463">
        <v>42432</v>
      </c>
      <c r="C798" s="418">
        <v>600</v>
      </c>
      <c r="D798" s="419">
        <v>9.3699999999999992</v>
      </c>
      <c r="E798" s="420">
        <v>0</v>
      </c>
      <c r="F798" s="420">
        <f t="shared" si="130"/>
        <v>5621.9999999999991</v>
      </c>
      <c r="G798" s="417">
        <v>42492</v>
      </c>
      <c r="H798" s="434">
        <v>1000</v>
      </c>
      <c r="I798" s="419">
        <v>13.61</v>
      </c>
      <c r="J798" s="420">
        <v>0.3</v>
      </c>
      <c r="K798" s="420">
        <f t="shared" si="129"/>
        <v>13609.7</v>
      </c>
      <c r="L798" s="418"/>
      <c r="M798" s="420"/>
    </row>
    <row r="799" spans="1:13" x14ac:dyDescent="0.25">
      <c r="A799" s="418"/>
      <c r="B799" s="463">
        <v>42432</v>
      </c>
      <c r="C799" s="418">
        <v>600</v>
      </c>
      <c r="D799" s="419">
        <v>8.8800000000000008</v>
      </c>
      <c r="E799" s="420">
        <v>0</v>
      </c>
      <c r="F799" s="420">
        <f t="shared" si="130"/>
        <v>5328.0000000000009</v>
      </c>
      <c r="G799" s="417">
        <v>42493</v>
      </c>
      <c r="H799" s="434">
        <v>322</v>
      </c>
      <c r="I799" s="419">
        <v>13.28</v>
      </c>
      <c r="J799" s="420">
        <v>0.09</v>
      </c>
      <c r="K799" s="420">
        <f t="shared" si="129"/>
        <v>4276.07</v>
      </c>
      <c r="L799" s="418"/>
      <c r="M799" s="420"/>
    </row>
    <row r="800" spans="1:13" x14ac:dyDescent="0.25">
      <c r="A800" s="418"/>
      <c r="B800" s="463">
        <v>42433</v>
      </c>
      <c r="C800" s="418">
        <v>600</v>
      </c>
      <c r="D800" s="419">
        <v>10.42</v>
      </c>
      <c r="E800" s="420">
        <v>0</v>
      </c>
      <c r="F800" s="420">
        <f t="shared" si="130"/>
        <v>6252</v>
      </c>
      <c r="G800" s="417">
        <v>42495</v>
      </c>
      <c r="H800" s="434">
        <v>1000</v>
      </c>
      <c r="I800" s="419">
        <v>12.05</v>
      </c>
      <c r="J800" s="420">
        <v>0.26</v>
      </c>
      <c r="K800" s="420">
        <f t="shared" si="129"/>
        <v>12049.74</v>
      </c>
      <c r="L800" s="418"/>
      <c r="M800" s="420"/>
    </row>
    <row r="801" spans="1:13" x14ac:dyDescent="0.25">
      <c r="A801" s="418"/>
      <c r="B801" s="463">
        <v>42440</v>
      </c>
      <c r="C801" s="418">
        <v>400</v>
      </c>
      <c r="D801" s="419">
        <v>11.12</v>
      </c>
      <c r="E801" s="420">
        <v>0</v>
      </c>
      <c r="F801" s="420">
        <f t="shared" si="130"/>
        <v>4448</v>
      </c>
      <c r="G801" s="417">
        <v>42495</v>
      </c>
      <c r="H801" s="434">
        <v>2000</v>
      </c>
      <c r="I801" s="419">
        <v>12.63</v>
      </c>
      <c r="J801" s="420">
        <v>0.55000000000000004</v>
      </c>
      <c r="K801" s="420">
        <f t="shared" si="129"/>
        <v>25259.45</v>
      </c>
      <c r="L801" s="418"/>
      <c r="M801" s="420"/>
    </row>
    <row r="802" spans="1:13" x14ac:dyDescent="0.25">
      <c r="A802" s="418"/>
      <c r="B802" s="463">
        <v>42446</v>
      </c>
      <c r="C802" s="418">
        <v>1500</v>
      </c>
      <c r="D802" s="419">
        <v>11.445</v>
      </c>
      <c r="E802" s="420">
        <v>0</v>
      </c>
      <c r="F802" s="420">
        <f t="shared" si="130"/>
        <v>17167.5</v>
      </c>
      <c r="G802" s="417">
        <v>42500</v>
      </c>
      <c r="H802" s="434">
        <v>1000</v>
      </c>
      <c r="I802" s="419">
        <v>11.66</v>
      </c>
      <c r="J802" s="420">
        <v>5.25</v>
      </c>
      <c r="K802" s="420">
        <f t="shared" si="129"/>
        <v>11654.75</v>
      </c>
      <c r="L802" s="418"/>
      <c r="M802" s="420"/>
    </row>
    <row r="803" spans="1:13" x14ac:dyDescent="0.25">
      <c r="A803" s="418"/>
      <c r="B803" s="521">
        <v>42447</v>
      </c>
      <c r="C803" s="418">
        <v>1500</v>
      </c>
      <c r="D803" s="419">
        <v>11.42</v>
      </c>
      <c r="E803" s="420">
        <v>0</v>
      </c>
      <c r="F803" s="420">
        <f t="shared" si="130"/>
        <v>17130</v>
      </c>
      <c r="G803" s="417">
        <v>42502</v>
      </c>
      <c r="H803" s="434">
        <v>1500</v>
      </c>
      <c r="I803" s="419">
        <v>12.36</v>
      </c>
      <c r="J803" s="420">
        <v>0.4</v>
      </c>
      <c r="K803" s="420">
        <f t="shared" si="129"/>
        <v>18539.599999999999</v>
      </c>
      <c r="L803" s="418"/>
      <c r="M803" s="420"/>
    </row>
    <row r="804" spans="1:13" x14ac:dyDescent="0.25">
      <c r="A804" s="418"/>
      <c r="B804" s="526"/>
      <c r="C804" s="418">
        <v>500</v>
      </c>
      <c r="D804" s="419">
        <v>11.42</v>
      </c>
      <c r="E804" s="420">
        <v>0</v>
      </c>
      <c r="F804" s="420">
        <f t="shared" si="130"/>
        <v>5710</v>
      </c>
      <c r="G804" s="417">
        <v>42503</v>
      </c>
      <c r="H804" s="434">
        <v>500</v>
      </c>
      <c r="I804" s="419">
        <v>12.49</v>
      </c>
      <c r="J804" s="420">
        <v>0.14000000000000001</v>
      </c>
      <c r="K804" s="420">
        <f t="shared" si="129"/>
        <v>6244.86</v>
      </c>
      <c r="L804" s="418"/>
      <c r="M804" s="420"/>
    </row>
    <row r="805" spans="1:13" x14ac:dyDescent="0.25">
      <c r="A805" s="418"/>
      <c r="B805" s="463">
        <v>42447</v>
      </c>
      <c r="C805" s="418">
        <v>650</v>
      </c>
      <c r="D805" s="419">
        <v>11.545</v>
      </c>
      <c r="E805" s="420">
        <v>0.75</v>
      </c>
      <c r="F805" s="420">
        <f t="shared" si="130"/>
        <v>7505</v>
      </c>
      <c r="G805" s="417">
        <v>42506</v>
      </c>
      <c r="H805" s="434">
        <v>300</v>
      </c>
      <c r="I805" s="419">
        <v>12.85</v>
      </c>
      <c r="J805" s="420">
        <v>0.08</v>
      </c>
      <c r="K805" s="420">
        <f t="shared" si="129"/>
        <v>3854.92</v>
      </c>
      <c r="L805" s="418"/>
      <c r="M805" s="420"/>
    </row>
    <row r="806" spans="1:13" x14ac:dyDescent="0.25">
      <c r="A806" s="418"/>
      <c r="B806" s="463">
        <v>42450</v>
      </c>
      <c r="C806" s="418">
        <v>1350</v>
      </c>
      <c r="D806" s="419">
        <v>11.42</v>
      </c>
      <c r="E806" s="420">
        <v>0</v>
      </c>
      <c r="F806" s="420">
        <f t="shared" si="130"/>
        <v>15417</v>
      </c>
      <c r="G806" s="417">
        <v>42513</v>
      </c>
      <c r="H806" s="434">
        <v>500</v>
      </c>
      <c r="I806" s="419">
        <v>13.05</v>
      </c>
      <c r="J806" s="420">
        <v>0.14000000000000001</v>
      </c>
      <c r="K806" s="420">
        <f t="shared" si="129"/>
        <v>6524.86</v>
      </c>
      <c r="L806" s="418"/>
      <c r="M806" s="420"/>
    </row>
    <row r="807" spans="1:13" x14ac:dyDescent="0.25">
      <c r="A807" s="418"/>
      <c r="B807" s="463">
        <v>42451</v>
      </c>
      <c r="C807" s="418">
        <v>1000</v>
      </c>
      <c r="D807" s="419">
        <v>11.38</v>
      </c>
      <c r="E807" s="420">
        <v>0</v>
      </c>
      <c r="F807" s="420">
        <f t="shared" si="130"/>
        <v>11380</v>
      </c>
      <c r="G807" s="417">
        <v>42515</v>
      </c>
      <c r="H807" s="434">
        <v>500</v>
      </c>
      <c r="I807" s="419">
        <v>13.59</v>
      </c>
      <c r="J807" s="420">
        <v>0.15</v>
      </c>
      <c r="K807" s="420">
        <f t="shared" si="129"/>
        <v>6794.85</v>
      </c>
      <c r="L807" s="418"/>
      <c r="M807" s="420"/>
    </row>
    <row r="808" spans="1:13" x14ac:dyDescent="0.25">
      <c r="A808" s="418"/>
      <c r="B808" s="521">
        <v>42451</v>
      </c>
      <c r="C808" s="418">
        <v>50</v>
      </c>
      <c r="D808" s="419">
        <v>11.22</v>
      </c>
      <c r="E808" s="420">
        <v>0</v>
      </c>
      <c r="F808" s="420">
        <f t="shared" si="130"/>
        <v>561</v>
      </c>
      <c r="G808" s="417">
        <v>42515</v>
      </c>
      <c r="H808" s="434">
        <v>500</v>
      </c>
      <c r="I808" s="419">
        <v>13.57</v>
      </c>
      <c r="J808" s="420">
        <v>0.15</v>
      </c>
      <c r="K808" s="420">
        <f t="shared" si="129"/>
        <v>6784.85</v>
      </c>
      <c r="L808" s="418"/>
      <c r="M808" s="420"/>
    </row>
    <row r="809" spans="1:13" x14ac:dyDescent="0.25">
      <c r="A809" s="418"/>
      <c r="B809" s="521"/>
      <c r="C809" s="418">
        <v>350</v>
      </c>
      <c r="D809" s="419">
        <v>11.22</v>
      </c>
      <c r="E809" s="420">
        <v>0</v>
      </c>
      <c r="F809" s="420">
        <f t="shared" si="130"/>
        <v>3927</v>
      </c>
      <c r="G809" s="417">
        <v>42517</v>
      </c>
      <c r="H809" s="434">
        <v>500</v>
      </c>
      <c r="I809" s="419">
        <v>12.87</v>
      </c>
      <c r="J809" s="420">
        <v>0.14000000000000001</v>
      </c>
      <c r="K809" s="420">
        <f t="shared" si="129"/>
        <v>6434.86</v>
      </c>
      <c r="L809" s="418"/>
      <c r="M809" s="420"/>
    </row>
    <row r="810" spans="1:13" ht="45" x14ac:dyDescent="0.25">
      <c r="A810" s="418"/>
      <c r="B810" s="525" t="s">
        <v>188</v>
      </c>
      <c r="C810" s="418">
        <v>650</v>
      </c>
      <c r="D810" s="419">
        <v>11.22</v>
      </c>
      <c r="E810" s="420">
        <v>0</v>
      </c>
      <c r="F810" s="420">
        <f t="shared" si="130"/>
        <v>7293</v>
      </c>
      <c r="G810" s="417">
        <v>42524</v>
      </c>
      <c r="H810" s="434">
        <v>400</v>
      </c>
      <c r="I810" s="419">
        <v>13.38</v>
      </c>
      <c r="J810" s="420">
        <v>0.12</v>
      </c>
      <c r="K810" s="420">
        <f t="shared" si="129"/>
        <v>5351.88</v>
      </c>
      <c r="L810" s="418"/>
      <c r="M810" s="420"/>
    </row>
    <row r="811" spans="1:13" x14ac:dyDescent="0.25">
      <c r="A811" s="418"/>
      <c r="B811" s="525"/>
      <c r="C811" s="418">
        <v>500</v>
      </c>
      <c r="D811" s="419">
        <v>11.01</v>
      </c>
      <c r="E811" s="420">
        <v>0</v>
      </c>
      <c r="F811" s="420">
        <f t="shared" si="130"/>
        <v>5505</v>
      </c>
      <c r="G811" s="417">
        <v>42527</v>
      </c>
      <c r="H811" s="434">
        <v>1000</v>
      </c>
      <c r="I811" s="419">
        <v>13.82</v>
      </c>
      <c r="J811" s="420">
        <v>0.3</v>
      </c>
      <c r="K811" s="420">
        <f t="shared" si="129"/>
        <v>13819.7</v>
      </c>
      <c r="L811" s="418"/>
      <c r="M811" s="420"/>
    </row>
    <row r="812" spans="1:13" x14ac:dyDescent="0.25">
      <c r="A812" s="418"/>
      <c r="B812" s="525"/>
      <c r="C812" s="418">
        <v>500</v>
      </c>
      <c r="D812" s="419">
        <v>10.75</v>
      </c>
      <c r="E812" s="420">
        <v>0</v>
      </c>
      <c r="F812" s="420">
        <f t="shared" si="130"/>
        <v>5375</v>
      </c>
      <c r="G812" s="417">
        <v>42527</v>
      </c>
      <c r="H812" s="434">
        <v>500</v>
      </c>
      <c r="I812" s="419">
        <v>13.97</v>
      </c>
      <c r="J812" s="420">
        <v>1.1499999999999999</v>
      </c>
      <c r="K812" s="420">
        <f t="shared" si="129"/>
        <v>6983.85</v>
      </c>
      <c r="L812" s="418"/>
      <c r="M812" s="420"/>
    </row>
    <row r="813" spans="1:13" x14ac:dyDescent="0.25">
      <c r="A813" s="418"/>
      <c r="B813" s="525"/>
      <c r="C813" s="418">
        <v>1000</v>
      </c>
      <c r="D813" s="419">
        <v>10.4</v>
      </c>
      <c r="E813" s="420">
        <v>0</v>
      </c>
      <c r="F813" s="420">
        <f t="shared" si="130"/>
        <v>10400</v>
      </c>
      <c r="G813" s="417">
        <v>42528</v>
      </c>
      <c r="H813" s="434">
        <v>500</v>
      </c>
      <c r="I813" s="419">
        <v>14.65</v>
      </c>
      <c r="J813" s="420">
        <v>0.16</v>
      </c>
      <c r="K813" s="420">
        <f t="shared" si="129"/>
        <v>7324.84</v>
      </c>
      <c r="L813" s="418"/>
      <c r="M813" s="420"/>
    </row>
    <row r="814" spans="1:13" x14ac:dyDescent="0.25">
      <c r="A814" s="418"/>
      <c r="B814" s="525"/>
      <c r="C814" s="418">
        <v>1000</v>
      </c>
      <c r="D814" s="419">
        <v>10.185</v>
      </c>
      <c r="E814" s="420">
        <v>0</v>
      </c>
      <c r="F814" s="420">
        <f t="shared" si="130"/>
        <v>10185</v>
      </c>
      <c r="G814" s="417">
        <v>42536</v>
      </c>
      <c r="H814" s="434">
        <v>400</v>
      </c>
      <c r="I814" s="419">
        <v>13.43</v>
      </c>
      <c r="J814" s="420">
        <v>0.12</v>
      </c>
      <c r="K814" s="420">
        <f t="shared" si="129"/>
        <v>5371.88</v>
      </c>
      <c r="L814" s="418"/>
      <c r="M814" s="420"/>
    </row>
    <row r="815" spans="1:13" x14ac:dyDescent="0.25">
      <c r="A815" s="418"/>
      <c r="B815" s="463">
        <v>42461</v>
      </c>
      <c r="C815" s="418">
        <v>2000</v>
      </c>
      <c r="D815" s="419">
        <v>10.43</v>
      </c>
      <c r="E815" s="420">
        <v>0</v>
      </c>
      <c r="F815" s="420">
        <f t="shared" si="130"/>
        <v>20860</v>
      </c>
      <c r="G815" s="417">
        <v>42537</v>
      </c>
      <c r="H815" s="434">
        <v>400</v>
      </c>
      <c r="I815" s="419">
        <v>12.69</v>
      </c>
      <c r="J815" s="420">
        <v>0.11</v>
      </c>
      <c r="K815" s="420">
        <f t="shared" si="129"/>
        <v>5075.8900000000003</v>
      </c>
      <c r="L815" s="418"/>
      <c r="M815" s="420"/>
    </row>
    <row r="816" spans="1:13" x14ac:dyDescent="0.25">
      <c r="A816" s="418"/>
      <c r="B816" s="463">
        <v>42461</v>
      </c>
      <c r="C816" s="418">
        <v>2000</v>
      </c>
      <c r="D816" s="419">
        <v>10.42</v>
      </c>
      <c r="E816" s="420">
        <v>0</v>
      </c>
      <c r="F816" s="420">
        <f t="shared" si="130"/>
        <v>20840</v>
      </c>
      <c r="G816" s="417">
        <v>42538</v>
      </c>
      <c r="H816" s="434">
        <v>500</v>
      </c>
      <c r="I816" s="419">
        <v>13.34</v>
      </c>
      <c r="J816" s="420">
        <v>0.15</v>
      </c>
      <c r="K816" s="420">
        <f t="shared" si="129"/>
        <v>6669.85</v>
      </c>
      <c r="L816" s="418"/>
      <c r="M816" s="420"/>
    </row>
    <row r="817" spans="1:13" ht="45" x14ac:dyDescent="0.25">
      <c r="A817" s="418"/>
      <c r="B817" s="463">
        <v>42465</v>
      </c>
      <c r="C817" s="418">
        <v>100</v>
      </c>
      <c r="D817" s="419">
        <v>10.4</v>
      </c>
      <c r="E817" s="420">
        <v>0</v>
      </c>
      <c r="F817" s="420">
        <f t="shared" si="130"/>
        <v>1040</v>
      </c>
      <c r="G817" s="527" t="s">
        <v>212</v>
      </c>
      <c r="H817" s="434">
        <v>500</v>
      </c>
      <c r="I817" s="419">
        <v>13.91</v>
      </c>
      <c r="J817" s="420">
        <v>0.15</v>
      </c>
      <c r="K817" s="420">
        <f t="shared" si="129"/>
        <v>6954.85</v>
      </c>
      <c r="L817" s="418"/>
      <c r="M817" s="420"/>
    </row>
    <row r="818" spans="1:13" x14ac:dyDescent="0.25">
      <c r="A818" s="418"/>
      <c r="B818" s="463">
        <v>42471</v>
      </c>
      <c r="C818" s="418">
        <v>500</v>
      </c>
      <c r="D818" s="419">
        <v>11.77</v>
      </c>
      <c r="E818" s="420">
        <v>0</v>
      </c>
      <c r="F818" s="420">
        <f t="shared" si="130"/>
        <v>5885</v>
      </c>
      <c r="G818" s="527"/>
      <c r="H818" s="434">
        <v>600</v>
      </c>
      <c r="I818" s="419">
        <v>14.36</v>
      </c>
      <c r="J818" s="420">
        <v>0.19</v>
      </c>
      <c r="K818" s="420">
        <f t="shared" si="129"/>
        <v>8615.81</v>
      </c>
      <c r="L818" s="418"/>
      <c r="M818" s="420"/>
    </row>
    <row r="819" spans="1:13" x14ac:dyDescent="0.25">
      <c r="A819" s="418"/>
      <c r="B819" s="463">
        <v>42471</v>
      </c>
      <c r="C819" s="418">
        <v>500</v>
      </c>
      <c r="D819" s="419">
        <v>11.55</v>
      </c>
      <c r="E819" s="420">
        <v>0</v>
      </c>
      <c r="F819" s="420">
        <f t="shared" si="130"/>
        <v>5775</v>
      </c>
      <c r="G819" s="527"/>
      <c r="H819" s="434">
        <v>500</v>
      </c>
      <c r="I819" s="419">
        <v>14.65</v>
      </c>
      <c r="J819" s="420">
        <v>0.16</v>
      </c>
      <c r="K819" s="420">
        <f t="shared" si="129"/>
        <v>7324.84</v>
      </c>
      <c r="L819" s="418"/>
      <c r="M819" s="420"/>
    </row>
    <row r="820" spans="1:13" x14ac:dyDescent="0.25">
      <c r="A820" s="418"/>
      <c r="B820" s="463">
        <v>42472</v>
      </c>
      <c r="C820" s="418">
        <v>610</v>
      </c>
      <c r="D820" s="419">
        <v>12.95</v>
      </c>
      <c r="E820" s="420">
        <v>0</v>
      </c>
      <c r="F820" s="420">
        <f t="shared" si="130"/>
        <v>7899.5</v>
      </c>
      <c r="G820" s="417">
        <v>42542</v>
      </c>
      <c r="H820" s="434">
        <v>500</v>
      </c>
      <c r="I820" s="419">
        <v>14.95</v>
      </c>
      <c r="J820" s="420">
        <v>0.16</v>
      </c>
      <c r="K820" s="420">
        <f t="shared" si="129"/>
        <v>7474.84</v>
      </c>
      <c r="L820" s="418"/>
      <c r="M820" s="420"/>
    </row>
    <row r="821" spans="1:13" x14ac:dyDescent="0.25">
      <c r="A821" s="418"/>
      <c r="B821" s="463">
        <v>42473</v>
      </c>
      <c r="C821" s="418">
        <v>970</v>
      </c>
      <c r="D821" s="419">
        <v>12.76</v>
      </c>
      <c r="E821" s="420">
        <v>4.0999999999999996</v>
      </c>
      <c r="F821" s="420">
        <f t="shared" si="130"/>
        <v>12381.3</v>
      </c>
      <c r="G821" s="417">
        <v>42542</v>
      </c>
      <c r="H821" s="434">
        <v>378</v>
      </c>
      <c r="I821" s="419">
        <v>15.2</v>
      </c>
      <c r="J821" s="420">
        <v>0.13</v>
      </c>
      <c r="K821" s="420">
        <f t="shared" si="129"/>
        <v>5745.4699999999993</v>
      </c>
      <c r="L821" s="418"/>
      <c r="M821" s="420"/>
    </row>
    <row r="822" spans="1:13" x14ac:dyDescent="0.25">
      <c r="A822" s="418"/>
      <c r="B822" s="463">
        <v>42474</v>
      </c>
      <c r="C822" s="418">
        <v>420</v>
      </c>
      <c r="D822" s="419">
        <v>12.755000000000001</v>
      </c>
      <c r="E822" s="420">
        <v>0.34</v>
      </c>
      <c r="F822" s="420">
        <f t="shared" si="130"/>
        <v>5357.4400000000005</v>
      </c>
      <c r="G822" s="418"/>
      <c r="H822" s="434"/>
      <c r="I822" s="419"/>
      <c r="J822" s="420"/>
      <c r="K822" s="420"/>
      <c r="L822" s="418"/>
      <c r="M822" s="420"/>
    </row>
    <row r="823" spans="1:13" x14ac:dyDescent="0.25">
      <c r="A823" s="418"/>
      <c r="B823" s="463">
        <v>42475</v>
      </c>
      <c r="C823" s="418">
        <v>500</v>
      </c>
      <c r="D823" s="419">
        <v>13.02</v>
      </c>
      <c r="E823" s="420">
        <v>-1.75</v>
      </c>
      <c r="F823" s="420">
        <f t="shared" si="130"/>
        <v>6508.25</v>
      </c>
      <c r="G823" s="418"/>
      <c r="H823" s="434"/>
      <c r="I823" s="419"/>
      <c r="J823" s="420"/>
      <c r="K823" s="420"/>
      <c r="L823" s="418"/>
      <c r="M823" s="420"/>
    </row>
    <row r="824" spans="1:13" x14ac:dyDescent="0.25">
      <c r="A824" s="418"/>
      <c r="B824" s="463">
        <v>42485</v>
      </c>
      <c r="C824" s="418">
        <v>500</v>
      </c>
      <c r="D824" s="419">
        <v>13.95</v>
      </c>
      <c r="E824" s="420">
        <v>0</v>
      </c>
      <c r="F824" s="420">
        <f t="shared" si="130"/>
        <v>6975</v>
      </c>
      <c r="G824" s="418"/>
      <c r="H824" s="434"/>
      <c r="I824" s="419"/>
      <c r="J824" s="420"/>
      <c r="K824" s="420"/>
      <c r="L824" s="418"/>
      <c r="M824" s="420"/>
    </row>
    <row r="825" spans="1:13" x14ac:dyDescent="0.25">
      <c r="A825" s="418"/>
      <c r="B825" s="463">
        <v>42487</v>
      </c>
      <c r="C825" s="418">
        <v>600</v>
      </c>
      <c r="D825" s="419">
        <v>14.63</v>
      </c>
      <c r="E825" s="420">
        <v>0</v>
      </c>
      <c r="F825" s="420">
        <f t="shared" si="130"/>
        <v>8778</v>
      </c>
      <c r="G825" s="418"/>
      <c r="H825" s="434"/>
      <c r="I825" s="419"/>
      <c r="J825" s="420"/>
      <c r="K825" s="420"/>
      <c r="L825" s="418"/>
      <c r="M825" s="420"/>
    </row>
    <row r="826" spans="1:13" x14ac:dyDescent="0.25">
      <c r="A826" s="418"/>
      <c r="B826" s="463">
        <v>42488</v>
      </c>
      <c r="C826" s="418">
        <v>500</v>
      </c>
      <c r="D826" s="419">
        <v>14.52</v>
      </c>
      <c r="E826" s="420">
        <v>0</v>
      </c>
      <c r="F826" s="420">
        <f t="shared" si="130"/>
        <v>7260</v>
      </c>
      <c r="G826" s="418"/>
      <c r="H826" s="434"/>
      <c r="I826" s="419"/>
      <c r="J826" s="420"/>
      <c r="K826" s="420"/>
      <c r="L826" s="418"/>
      <c r="M826" s="420"/>
    </row>
    <row r="827" spans="1:13" ht="30" x14ac:dyDescent="0.25">
      <c r="A827" s="528" t="s">
        <v>193</v>
      </c>
      <c r="B827" s="463">
        <v>42489</v>
      </c>
      <c r="C827" s="418">
        <v>500</v>
      </c>
      <c r="D827" s="419">
        <v>14.35</v>
      </c>
      <c r="E827" s="420">
        <v>0</v>
      </c>
      <c r="F827" s="420">
        <f t="shared" si="130"/>
        <v>7175</v>
      </c>
      <c r="G827" s="418"/>
      <c r="H827" s="434"/>
      <c r="I827" s="419"/>
      <c r="J827" s="420"/>
      <c r="K827" s="420"/>
      <c r="L827" s="418"/>
      <c r="M827" s="420"/>
    </row>
    <row r="828" spans="1:13" x14ac:dyDescent="0.25">
      <c r="A828" s="528"/>
      <c r="B828" s="463">
        <v>42489</v>
      </c>
      <c r="C828" s="418">
        <v>500</v>
      </c>
      <c r="D828" s="419">
        <v>14.15</v>
      </c>
      <c r="E828" s="420">
        <v>0</v>
      </c>
      <c r="F828" s="420">
        <f t="shared" si="130"/>
        <v>7075</v>
      </c>
      <c r="G828" s="418"/>
      <c r="H828" s="434"/>
      <c r="I828" s="419"/>
      <c r="J828" s="420"/>
      <c r="K828" s="420"/>
      <c r="L828" s="418"/>
      <c r="M828" s="420"/>
    </row>
    <row r="829" spans="1:13" x14ac:dyDescent="0.25">
      <c r="A829" s="528"/>
      <c r="B829" s="463">
        <v>42489</v>
      </c>
      <c r="C829" s="418">
        <v>1000</v>
      </c>
      <c r="D829" s="419">
        <v>13.92</v>
      </c>
      <c r="E829" s="420">
        <v>0</v>
      </c>
      <c r="F829" s="420">
        <f t="shared" si="130"/>
        <v>13920</v>
      </c>
      <c r="G829" s="418"/>
      <c r="H829" s="434"/>
      <c r="I829" s="419"/>
      <c r="J829" s="420"/>
      <c r="K829" s="420"/>
      <c r="L829" s="418"/>
      <c r="M829" s="420"/>
    </row>
    <row r="830" spans="1:13" x14ac:dyDescent="0.25">
      <c r="A830" s="528"/>
      <c r="B830" s="463">
        <v>42489</v>
      </c>
      <c r="C830" s="418">
        <v>1000</v>
      </c>
      <c r="D830" s="419">
        <v>13.8</v>
      </c>
      <c r="E830" s="420">
        <v>0</v>
      </c>
      <c r="F830" s="420">
        <f t="shared" si="130"/>
        <v>13800</v>
      </c>
      <c r="G830" s="418"/>
      <c r="H830" s="434"/>
      <c r="I830" s="419"/>
      <c r="J830" s="420"/>
      <c r="K830" s="420"/>
      <c r="L830" s="418"/>
      <c r="M830" s="420"/>
    </row>
    <row r="831" spans="1:13" x14ac:dyDescent="0.25">
      <c r="A831" s="418"/>
      <c r="B831" s="463">
        <v>42492</v>
      </c>
      <c r="C831" s="418">
        <v>1500</v>
      </c>
      <c r="D831" s="419">
        <v>13.25</v>
      </c>
      <c r="E831" s="420">
        <v>0</v>
      </c>
      <c r="F831" s="420">
        <f t="shared" si="130"/>
        <v>19875</v>
      </c>
      <c r="G831" s="418"/>
      <c r="H831" s="434"/>
      <c r="I831" s="419"/>
      <c r="J831" s="420"/>
      <c r="K831" s="420"/>
      <c r="L831" s="418"/>
      <c r="M831" s="420"/>
    </row>
    <row r="832" spans="1:13" x14ac:dyDescent="0.25">
      <c r="A832" s="418"/>
      <c r="B832" s="463">
        <v>42492</v>
      </c>
      <c r="C832" s="418">
        <v>500</v>
      </c>
      <c r="D832" s="419">
        <v>13.6</v>
      </c>
      <c r="E832" s="420">
        <v>0</v>
      </c>
      <c r="F832" s="420">
        <f t="shared" si="130"/>
        <v>6800</v>
      </c>
      <c r="G832" s="418"/>
      <c r="H832" s="434"/>
      <c r="I832" s="419"/>
      <c r="J832" s="420"/>
      <c r="K832" s="420"/>
      <c r="L832" s="418"/>
      <c r="M832" s="420"/>
    </row>
    <row r="833" spans="1:13" x14ac:dyDescent="0.25">
      <c r="A833" s="418"/>
      <c r="B833" s="463">
        <v>42493</v>
      </c>
      <c r="C833" s="418">
        <v>322</v>
      </c>
      <c r="D833" s="419">
        <v>12.85</v>
      </c>
      <c r="E833" s="420">
        <v>0</v>
      </c>
      <c r="F833" s="420">
        <f t="shared" si="130"/>
        <v>4137.7</v>
      </c>
      <c r="G833" s="418"/>
      <c r="H833" s="434"/>
      <c r="I833" s="419"/>
      <c r="J833" s="420"/>
      <c r="K833" s="420"/>
      <c r="L833" s="418"/>
      <c r="M833" s="420"/>
    </row>
    <row r="834" spans="1:13" ht="30" x14ac:dyDescent="0.25">
      <c r="A834" s="512" t="s">
        <v>196</v>
      </c>
      <c r="B834" s="463">
        <v>42494</v>
      </c>
      <c r="C834" s="418">
        <v>1000</v>
      </c>
      <c r="D834" s="419">
        <v>12.25</v>
      </c>
      <c r="E834" s="420">
        <v>0</v>
      </c>
      <c r="F834" s="420">
        <f t="shared" si="130"/>
        <v>12250</v>
      </c>
      <c r="G834" s="418"/>
      <c r="H834" s="434"/>
      <c r="I834" s="419"/>
      <c r="J834" s="420"/>
      <c r="K834" s="420"/>
      <c r="L834" s="418"/>
      <c r="M834" s="420"/>
    </row>
    <row r="835" spans="1:13" x14ac:dyDescent="0.25">
      <c r="A835" s="512"/>
      <c r="B835" s="463">
        <v>42494</v>
      </c>
      <c r="C835" s="418">
        <v>500</v>
      </c>
      <c r="D835" s="419">
        <v>12.53</v>
      </c>
      <c r="E835" s="420">
        <v>0</v>
      </c>
      <c r="F835" s="420">
        <f t="shared" si="130"/>
        <v>6265</v>
      </c>
      <c r="G835" s="418"/>
      <c r="H835" s="434"/>
      <c r="I835" s="419"/>
      <c r="J835" s="420"/>
      <c r="K835" s="420"/>
      <c r="L835" s="418"/>
      <c r="M835" s="420"/>
    </row>
    <row r="836" spans="1:13" x14ac:dyDescent="0.25">
      <c r="A836" s="512"/>
      <c r="B836" s="463">
        <v>42494</v>
      </c>
      <c r="C836" s="418">
        <v>500</v>
      </c>
      <c r="D836" s="419">
        <v>12.65</v>
      </c>
      <c r="E836" s="420">
        <v>0</v>
      </c>
      <c r="F836" s="420">
        <f t="shared" si="130"/>
        <v>6325</v>
      </c>
      <c r="G836" s="418"/>
      <c r="H836" s="434"/>
      <c r="I836" s="419"/>
      <c r="J836" s="420"/>
      <c r="K836" s="420"/>
      <c r="L836" s="418"/>
      <c r="M836" s="420"/>
    </row>
    <row r="837" spans="1:13" x14ac:dyDescent="0.25">
      <c r="A837" s="418"/>
      <c r="B837" s="463">
        <v>42495</v>
      </c>
      <c r="C837" s="418">
        <v>1000</v>
      </c>
      <c r="D837" s="419">
        <v>11.95</v>
      </c>
      <c r="E837" s="420">
        <v>0</v>
      </c>
      <c r="F837" s="420">
        <f t="shared" si="130"/>
        <v>11950</v>
      </c>
      <c r="G837" s="418"/>
      <c r="H837" s="434"/>
      <c r="I837" s="419"/>
      <c r="J837" s="420"/>
      <c r="K837" s="420"/>
      <c r="L837" s="418"/>
      <c r="M837" s="420"/>
    </row>
    <row r="838" spans="1:13" x14ac:dyDescent="0.25">
      <c r="A838" s="418"/>
      <c r="B838" s="463">
        <v>42499</v>
      </c>
      <c r="C838" s="418">
        <v>500</v>
      </c>
      <c r="D838" s="419">
        <v>11.48</v>
      </c>
      <c r="E838" s="420">
        <v>0</v>
      </c>
      <c r="F838" s="420">
        <f t="shared" si="130"/>
        <v>5740</v>
      </c>
      <c r="G838" s="418"/>
      <c r="H838" s="434"/>
      <c r="I838" s="419"/>
      <c r="J838" s="420"/>
      <c r="K838" s="420"/>
      <c r="L838" s="418"/>
      <c r="M838" s="420"/>
    </row>
    <row r="839" spans="1:13" x14ac:dyDescent="0.25">
      <c r="A839" s="418"/>
      <c r="B839" s="463">
        <v>42499</v>
      </c>
      <c r="C839" s="418">
        <v>500</v>
      </c>
      <c r="D839" s="419">
        <v>11.32</v>
      </c>
      <c r="E839" s="420">
        <v>0</v>
      </c>
      <c r="F839" s="420">
        <f t="shared" si="130"/>
        <v>5660</v>
      </c>
      <c r="G839" s="418"/>
      <c r="H839" s="434"/>
      <c r="I839" s="419"/>
      <c r="J839" s="420"/>
      <c r="K839" s="420"/>
      <c r="L839" s="418"/>
      <c r="M839" s="420"/>
    </row>
    <row r="840" spans="1:13" ht="30" x14ac:dyDescent="0.25">
      <c r="A840" s="528" t="s">
        <v>199</v>
      </c>
      <c r="B840" s="463">
        <v>42502</v>
      </c>
      <c r="C840" s="418">
        <v>500</v>
      </c>
      <c r="D840" s="419">
        <v>12.38</v>
      </c>
      <c r="E840" s="420">
        <v>0</v>
      </c>
      <c r="F840" s="420">
        <f t="shared" si="130"/>
        <v>6190</v>
      </c>
      <c r="G840" s="418"/>
      <c r="H840" s="434"/>
      <c r="I840" s="419"/>
      <c r="J840" s="420"/>
      <c r="K840" s="420"/>
      <c r="L840" s="418"/>
      <c r="M840" s="420"/>
    </row>
    <row r="841" spans="1:13" x14ac:dyDescent="0.25">
      <c r="A841" s="528"/>
      <c r="B841" s="463">
        <v>42502</v>
      </c>
      <c r="C841" s="418">
        <v>500</v>
      </c>
      <c r="D841" s="419">
        <v>12.3</v>
      </c>
      <c r="E841" s="420">
        <v>0</v>
      </c>
      <c r="F841" s="420">
        <f t="shared" si="130"/>
        <v>6150</v>
      </c>
      <c r="G841" s="418"/>
      <c r="H841" s="434"/>
      <c r="I841" s="419"/>
      <c r="J841" s="420"/>
      <c r="K841" s="420"/>
      <c r="L841" s="418"/>
      <c r="M841" s="420"/>
    </row>
    <row r="842" spans="1:13" x14ac:dyDescent="0.25">
      <c r="A842" s="528"/>
      <c r="B842" s="463">
        <v>42502</v>
      </c>
      <c r="C842" s="418">
        <v>500</v>
      </c>
      <c r="D842" s="419">
        <v>12.23</v>
      </c>
      <c r="E842" s="420">
        <v>0</v>
      </c>
      <c r="F842" s="420">
        <f t="shared" si="130"/>
        <v>6115</v>
      </c>
      <c r="G842" s="418"/>
      <c r="H842" s="434"/>
      <c r="I842" s="419"/>
      <c r="J842" s="420"/>
      <c r="K842" s="420"/>
      <c r="L842" s="418"/>
      <c r="M842" s="420"/>
    </row>
    <row r="843" spans="1:13" x14ac:dyDescent="0.25">
      <c r="A843" s="418"/>
      <c r="B843" s="463">
        <v>42503</v>
      </c>
      <c r="C843" s="418">
        <v>500</v>
      </c>
      <c r="D843" s="419">
        <v>12.41</v>
      </c>
      <c r="E843" s="420">
        <v>0</v>
      </c>
      <c r="F843" s="420">
        <f t="shared" si="130"/>
        <v>6205</v>
      </c>
      <c r="G843" s="418"/>
      <c r="H843" s="434"/>
      <c r="I843" s="419"/>
      <c r="J843" s="420"/>
      <c r="K843" s="420"/>
      <c r="L843" s="418"/>
      <c r="M843" s="420"/>
    </row>
    <row r="844" spans="1:13" x14ac:dyDescent="0.25">
      <c r="A844" s="418"/>
      <c r="B844" s="463">
        <v>42506</v>
      </c>
      <c r="C844" s="418">
        <v>300</v>
      </c>
      <c r="D844" s="419">
        <v>12.8</v>
      </c>
      <c r="E844" s="420">
        <v>0</v>
      </c>
      <c r="F844" s="420">
        <f t="shared" si="130"/>
        <v>3840</v>
      </c>
      <c r="G844" s="418"/>
      <c r="H844" s="434"/>
      <c r="I844" s="419"/>
      <c r="J844" s="420"/>
      <c r="K844" s="420"/>
      <c r="L844" s="418"/>
      <c r="M844" s="420"/>
    </row>
    <row r="845" spans="1:13" x14ac:dyDescent="0.25">
      <c r="A845" s="418"/>
      <c r="B845" s="463">
        <v>42514</v>
      </c>
      <c r="C845" s="418">
        <v>500</v>
      </c>
      <c r="D845" s="419">
        <v>13.02</v>
      </c>
      <c r="E845" s="420">
        <v>-1.65</v>
      </c>
      <c r="F845" s="420">
        <f t="shared" ref="F845:F908" si="131">C845*D845+E845</f>
        <v>6508.35</v>
      </c>
      <c r="G845" s="418"/>
      <c r="H845" s="434"/>
      <c r="I845" s="419"/>
      <c r="J845" s="420"/>
      <c r="K845" s="420"/>
      <c r="L845" s="418"/>
      <c r="M845" s="420"/>
    </row>
    <row r="846" spans="1:13" x14ac:dyDescent="0.25">
      <c r="A846" s="418"/>
      <c r="B846" s="463">
        <v>42515</v>
      </c>
      <c r="C846" s="418">
        <v>500</v>
      </c>
      <c r="D846" s="419">
        <v>13.45</v>
      </c>
      <c r="E846" s="420">
        <v>1</v>
      </c>
      <c r="F846" s="420">
        <f t="shared" si="131"/>
        <v>6726</v>
      </c>
      <c r="G846" s="418"/>
      <c r="H846" s="434"/>
      <c r="I846" s="419"/>
      <c r="J846" s="420"/>
      <c r="K846" s="420"/>
      <c r="L846" s="418"/>
      <c r="M846" s="420"/>
    </row>
    <row r="847" spans="1:13" x14ac:dyDescent="0.25">
      <c r="A847" s="418"/>
      <c r="B847" s="463">
        <v>42516</v>
      </c>
      <c r="C847" s="418">
        <v>500</v>
      </c>
      <c r="D847" s="419">
        <v>13.28</v>
      </c>
      <c r="E847" s="420">
        <v>-1.04</v>
      </c>
      <c r="F847" s="420">
        <f t="shared" si="131"/>
        <v>6638.96</v>
      </c>
      <c r="G847" s="418"/>
      <c r="H847" s="434"/>
      <c r="I847" s="419"/>
      <c r="J847" s="420"/>
      <c r="K847" s="420"/>
      <c r="L847" s="418"/>
      <c r="M847" s="420"/>
    </row>
    <row r="848" spans="1:13" x14ac:dyDescent="0.25">
      <c r="A848" s="418"/>
      <c r="B848" s="463">
        <v>42517</v>
      </c>
      <c r="C848" s="418">
        <v>500</v>
      </c>
      <c r="D848" s="419">
        <v>12.79</v>
      </c>
      <c r="E848" s="420">
        <v>0</v>
      </c>
      <c r="F848" s="420">
        <f t="shared" si="131"/>
        <v>6395</v>
      </c>
      <c r="G848" s="418"/>
      <c r="H848" s="434"/>
      <c r="I848" s="419"/>
      <c r="J848" s="420"/>
      <c r="K848" s="420"/>
      <c r="L848" s="418"/>
      <c r="M848" s="420"/>
    </row>
    <row r="849" spans="1:13" x14ac:dyDescent="0.25">
      <c r="A849" s="418"/>
      <c r="B849" s="463">
        <v>42524</v>
      </c>
      <c r="C849" s="418">
        <v>400</v>
      </c>
      <c r="D849" s="419">
        <v>13.28</v>
      </c>
      <c r="E849" s="420">
        <v>0</v>
      </c>
      <c r="F849" s="420">
        <f t="shared" si="131"/>
        <v>5312</v>
      </c>
      <c r="G849" s="418"/>
      <c r="H849" s="434"/>
      <c r="I849" s="419"/>
      <c r="J849" s="420"/>
      <c r="K849" s="420"/>
      <c r="L849" s="418"/>
      <c r="M849" s="420"/>
    </row>
    <row r="850" spans="1:13" x14ac:dyDescent="0.25">
      <c r="A850" s="418"/>
      <c r="B850" s="463">
        <v>42529</v>
      </c>
      <c r="C850" s="418">
        <v>500</v>
      </c>
      <c r="D850" s="419">
        <v>14.59</v>
      </c>
      <c r="E850" s="420">
        <v>0</v>
      </c>
      <c r="F850" s="420">
        <f t="shared" si="131"/>
        <v>7295</v>
      </c>
      <c r="G850" s="418"/>
      <c r="H850" s="434"/>
      <c r="I850" s="419"/>
      <c r="J850" s="420"/>
      <c r="K850" s="420"/>
      <c r="L850" s="418"/>
      <c r="M850" s="420"/>
    </row>
    <row r="851" spans="1:13" x14ac:dyDescent="0.25">
      <c r="A851" s="418"/>
      <c r="B851" s="463">
        <v>42531</v>
      </c>
      <c r="C851" s="418">
        <v>800</v>
      </c>
      <c r="D851" s="419">
        <v>13.79</v>
      </c>
      <c r="E851" s="420">
        <v>0</v>
      </c>
      <c r="F851" s="420">
        <f t="shared" si="131"/>
        <v>11032</v>
      </c>
      <c r="G851" s="418"/>
      <c r="H851" s="434"/>
      <c r="I851" s="419"/>
      <c r="J851" s="420"/>
      <c r="K851" s="420"/>
      <c r="L851" s="418"/>
      <c r="M851" s="420"/>
    </row>
    <row r="852" spans="1:13" x14ac:dyDescent="0.25">
      <c r="A852" s="418"/>
      <c r="B852" s="463">
        <v>42531</v>
      </c>
      <c r="C852" s="418">
        <v>300</v>
      </c>
      <c r="D852" s="419">
        <v>13.4</v>
      </c>
      <c r="E852" s="420">
        <v>0</v>
      </c>
      <c r="F852" s="420">
        <f t="shared" si="131"/>
        <v>4020</v>
      </c>
      <c r="G852" s="418"/>
      <c r="H852" s="434"/>
      <c r="I852" s="419"/>
      <c r="J852" s="420"/>
      <c r="K852" s="420"/>
      <c r="L852" s="418"/>
      <c r="M852" s="420"/>
    </row>
    <row r="853" spans="1:13" x14ac:dyDescent="0.25">
      <c r="A853" s="418"/>
      <c r="B853" s="463">
        <v>42535</v>
      </c>
      <c r="C853" s="418">
        <v>400</v>
      </c>
      <c r="D853" s="419">
        <v>12.85</v>
      </c>
      <c r="E853" s="420">
        <v>0</v>
      </c>
      <c r="F853" s="420">
        <f t="shared" si="131"/>
        <v>5140</v>
      </c>
      <c r="G853" s="418"/>
      <c r="H853" s="434"/>
      <c r="I853" s="419"/>
      <c r="J853" s="420"/>
      <c r="K853" s="420"/>
      <c r="L853" s="418"/>
      <c r="M853" s="420"/>
    </row>
    <row r="854" spans="1:13" x14ac:dyDescent="0.25">
      <c r="A854" s="418"/>
      <c r="B854" s="463">
        <v>42537</v>
      </c>
      <c r="C854" s="418">
        <v>400</v>
      </c>
      <c r="D854" s="419">
        <v>12.43</v>
      </c>
      <c r="E854" s="420">
        <v>-0.04</v>
      </c>
      <c r="F854" s="420">
        <f t="shared" si="131"/>
        <v>4971.96</v>
      </c>
      <c r="G854" s="418"/>
      <c r="H854" s="434"/>
      <c r="I854" s="419"/>
      <c r="J854" s="420"/>
      <c r="K854" s="420"/>
      <c r="L854" s="418"/>
      <c r="M854" s="420"/>
    </row>
    <row r="855" spans="1:13" x14ac:dyDescent="0.25">
      <c r="A855" s="418"/>
      <c r="B855" s="463">
        <v>42538</v>
      </c>
      <c r="C855" s="418">
        <v>500</v>
      </c>
      <c r="D855" s="419">
        <v>13.14</v>
      </c>
      <c r="E855" s="420">
        <v>0</v>
      </c>
      <c r="F855" s="420">
        <f t="shared" si="131"/>
        <v>6570</v>
      </c>
      <c r="G855" s="418"/>
      <c r="H855" s="434"/>
      <c r="I855" s="419"/>
      <c r="J855" s="420"/>
      <c r="K855" s="420"/>
      <c r="L855" s="418"/>
      <c r="M855" s="420"/>
    </row>
    <row r="856" spans="1:13" x14ac:dyDescent="0.25">
      <c r="A856" s="418"/>
      <c r="B856" s="463">
        <v>42543</v>
      </c>
      <c r="C856" s="418">
        <v>500</v>
      </c>
      <c r="D856" s="419">
        <v>14.75</v>
      </c>
      <c r="E856" s="420">
        <v>0</v>
      </c>
      <c r="F856" s="420">
        <f t="shared" si="131"/>
        <v>7375</v>
      </c>
      <c r="G856" s="417">
        <v>42544</v>
      </c>
      <c r="H856" s="434">
        <v>500</v>
      </c>
      <c r="I856" s="419">
        <v>15.24</v>
      </c>
      <c r="J856" s="420">
        <v>0.17</v>
      </c>
      <c r="K856" s="420">
        <f>H856*I856-J856</f>
        <v>7619.83</v>
      </c>
      <c r="L856" s="418"/>
      <c r="M856" s="420"/>
    </row>
    <row r="857" spans="1:13" x14ac:dyDescent="0.25">
      <c r="A857" s="418"/>
      <c r="B857" s="463">
        <v>42545</v>
      </c>
      <c r="C857" s="418">
        <v>878</v>
      </c>
      <c r="D857" s="419">
        <v>14.41</v>
      </c>
      <c r="E857" s="420">
        <v>0</v>
      </c>
      <c r="F857" s="420">
        <f t="shared" si="131"/>
        <v>12651.98</v>
      </c>
      <c r="G857" s="418"/>
      <c r="H857" s="434"/>
      <c r="I857" s="419"/>
      <c r="J857" s="420"/>
      <c r="K857" s="420"/>
      <c r="L857" s="418"/>
      <c r="M857" s="420"/>
    </row>
    <row r="858" spans="1:13" x14ac:dyDescent="0.25">
      <c r="A858" s="418"/>
      <c r="B858" s="463">
        <v>42545</v>
      </c>
      <c r="C858" s="418">
        <v>335</v>
      </c>
      <c r="D858" s="419">
        <v>14.08</v>
      </c>
      <c r="E858" s="420">
        <v>0</v>
      </c>
      <c r="F858" s="420">
        <f t="shared" si="131"/>
        <v>4716.8</v>
      </c>
      <c r="G858" s="418"/>
      <c r="H858" s="434"/>
      <c r="I858" s="419"/>
      <c r="J858" s="420"/>
      <c r="K858" s="420"/>
      <c r="L858" s="418"/>
      <c r="M858" s="420"/>
    </row>
    <row r="859" spans="1:13" x14ac:dyDescent="0.25">
      <c r="A859" s="418"/>
      <c r="B859" s="463">
        <v>42548</v>
      </c>
      <c r="C859" s="418">
        <v>965</v>
      </c>
      <c r="D859" s="419">
        <v>13.81</v>
      </c>
      <c r="E859" s="420">
        <v>0</v>
      </c>
      <c r="F859" s="420">
        <f t="shared" si="131"/>
        <v>13326.65</v>
      </c>
      <c r="G859" s="418"/>
      <c r="H859" s="434"/>
      <c r="I859" s="419"/>
      <c r="J859" s="420"/>
      <c r="K859" s="420"/>
      <c r="L859" s="418"/>
      <c r="M859" s="420"/>
    </row>
    <row r="860" spans="1:13" x14ac:dyDescent="0.25">
      <c r="A860" s="418"/>
      <c r="B860" s="463">
        <v>42548</v>
      </c>
      <c r="C860" s="418">
        <v>300</v>
      </c>
      <c r="D860" s="419">
        <v>13.58</v>
      </c>
      <c r="E860" s="420">
        <v>0</v>
      </c>
      <c r="F860" s="420">
        <f t="shared" si="131"/>
        <v>4074</v>
      </c>
      <c r="G860" s="417">
        <v>42549</v>
      </c>
      <c r="H860" s="434">
        <v>1100</v>
      </c>
      <c r="I860" s="419">
        <v>14.68</v>
      </c>
      <c r="J860" s="420">
        <v>0.35</v>
      </c>
      <c r="K860" s="420">
        <f t="shared" ref="K860:K945" si="132">H860*I860-J860</f>
        <v>16147.65</v>
      </c>
      <c r="L860" s="418"/>
      <c r="M860" s="420"/>
    </row>
    <row r="861" spans="1:13" ht="45" x14ac:dyDescent="0.25">
      <c r="A861" s="418"/>
      <c r="B861" s="463">
        <v>42556</v>
      </c>
      <c r="C861" s="418">
        <v>2178</v>
      </c>
      <c r="D861" s="419">
        <v>15.08</v>
      </c>
      <c r="E861" s="420">
        <v>0</v>
      </c>
      <c r="F861" s="420">
        <f t="shared" si="131"/>
        <v>32844.239999999998</v>
      </c>
      <c r="G861" s="524" t="s">
        <v>220</v>
      </c>
      <c r="H861" s="434">
        <v>500</v>
      </c>
      <c r="I861" s="419">
        <v>15.48</v>
      </c>
      <c r="J861" s="420">
        <v>0.17</v>
      </c>
      <c r="K861" s="420">
        <f t="shared" si="132"/>
        <v>7739.83</v>
      </c>
      <c r="L861" s="418"/>
      <c r="M861" s="420"/>
    </row>
    <row r="862" spans="1:13" x14ac:dyDescent="0.25">
      <c r="A862" s="418"/>
      <c r="B862" s="463">
        <v>42556</v>
      </c>
      <c r="C862" s="418">
        <v>500</v>
      </c>
      <c r="D862" s="419">
        <v>14.62</v>
      </c>
      <c r="E862" s="420">
        <v>0</v>
      </c>
      <c r="F862" s="420">
        <f t="shared" si="131"/>
        <v>7310</v>
      </c>
      <c r="G862" s="524"/>
      <c r="H862" s="434">
        <v>378</v>
      </c>
      <c r="I862" s="419">
        <v>15.65</v>
      </c>
      <c r="J862" s="420">
        <v>0.13</v>
      </c>
      <c r="K862" s="420">
        <f t="shared" si="132"/>
        <v>5915.57</v>
      </c>
      <c r="L862" s="418"/>
      <c r="M862" s="420"/>
    </row>
    <row r="863" spans="1:13" x14ac:dyDescent="0.25">
      <c r="A863" s="418"/>
      <c r="B863" s="463">
        <v>42557</v>
      </c>
      <c r="C863" s="418">
        <v>500</v>
      </c>
      <c r="D863" s="419">
        <v>14.78</v>
      </c>
      <c r="E863" s="420">
        <v>0</v>
      </c>
      <c r="F863" s="420">
        <f t="shared" si="131"/>
        <v>7390</v>
      </c>
      <c r="G863" s="524"/>
      <c r="H863" s="434">
        <v>500</v>
      </c>
      <c r="I863" s="419">
        <v>15.51</v>
      </c>
      <c r="J863" s="420">
        <v>0.17</v>
      </c>
      <c r="K863" s="420">
        <f t="shared" si="132"/>
        <v>7754.83</v>
      </c>
      <c r="L863" s="418"/>
      <c r="M863" s="420"/>
    </row>
    <row r="864" spans="1:13" x14ac:dyDescent="0.25">
      <c r="A864" s="418"/>
      <c r="B864" s="510">
        <v>42564</v>
      </c>
      <c r="C864" s="418">
        <v>320</v>
      </c>
      <c r="D864" s="419">
        <v>15.48</v>
      </c>
      <c r="E864" s="420">
        <v>0</v>
      </c>
      <c r="F864" s="420">
        <f t="shared" si="131"/>
        <v>4953.6000000000004</v>
      </c>
      <c r="G864" s="524"/>
      <c r="H864" s="434">
        <v>800</v>
      </c>
      <c r="I864" s="419">
        <v>15.78</v>
      </c>
      <c r="J864" s="420">
        <v>0.28000000000000003</v>
      </c>
      <c r="K864" s="420">
        <f t="shared" si="132"/>
        <v>12623.72</v>
      </c>
      <c r="L864" s="418"/>
      <c r="M864" s="420"/>
    </row>
    <row r="865" spans="1:13" x14ac:dyDescent="0.25">
      <c r="A865" s="511"/>
      <c r="B865" s="510">
        <v>42564</v>
      </c>
      <c r="C865" s="418">
        <v>160</v>
      </c>
      <c r="D865" s="419">
        <v>15.48</v>
      </c>
      <c r="E865" s="420">
        <v>0</v>
      </c>
      <c r="F865" s="420">
        <f t="shared" si="131"/>
        <v>2476.8000000000002</v>
      </c>
      <c r="G865" s="417">
        <v>42557</v>
      </c>
      <c r="H865" s="434">
        <v>500</v>
      </c>
      <c r="I865" s="419">
        <v>14.92</v>
      </c>
      <c r="J865" s="420">
        <v>0.16</v>
      </c>
      <c r="K865" s="420">
        <f t="shared" si="132"/>
        <v>7459.84</v>
      </c>
      <c r="L865" s="418"/>
      <c r="M865" s="420"/>
    </row>
    <row r="866" spans="1:13" x14ac:dyDescent="0.25">
      <c r="A866" s="511"/>
      <c r="B866" s="463">
        <v>42570</v>
      </c>
      <c r="C866" s="418">
        <v>200</v>
      </c>
      <c r="D866" s="419">
        <v>15.18</v>
      </c>
      <c r="E866" s="420">
        <v>0</v>
      </c>
      <c r="F866" s="420">
        <f t="shared" si="131"/>
        <v>3036</v>
      </c>
      <c r="G866" s="417">
        <v>42564</v>
      </c>
      <c r="H866" s="434">
        <v>420</v>
      </c>
      <c r="I866" s="419">
        <v>15.68</v>
      </c>
      <c r="J866" s="420">
        <v>0.14000000000000001</v>
      </c>
      <c r="K866" s="420">
        <f t="shared" si="132"/>
        <v>6585.4599999999991</v>
      </c>
      <c r="L866" s="418"/>
      <c r="M866" s="420"/>
    </row>
    <row r="867" spans="1:13" x14ac:dyDescent="0.25">
      <c r="A867" s="511"/>
      <c r="B867" s="463">
        <v>42570</v>
      </c>
      <c r="C867" s="418">
        <v>200</v>
      </c>
      <c r="D867" s="419">
        <v>14.68</v>
      </c>
      <c r="E867" s="420">
        <v>0</v>
      </c>
      <c r="F867" s="420">
        <f t="shared" si="131"/>
        <v>2936</v>
      </c>
      <c r="G867" s="417">
        <v>42571</v>
      </c>
      <c r="H867" s="434">
        <v>200</v>
      </c>
      <c r="I867" s="419">
        <v>14.82</v>
      </c>
      <c r="J867" s="420">
        <v>0.06</v>
      </c>
      <c r="K867" s="420">
        <f t="shared" si="132"/>
        <v>2963.94</v>
      </c>
      <c r="L867" s="418"/>
      <c r="M867" s="420"/>
    </row>
    <row r="868" spans="1:13" x14ac:dyDescent="0.25">
      <c r="A868" s="418"/>
      <c r="B868" s="463">
        <v>42571</v>
      </c>
      <c r="C868" s="418">
        <v>200</v>
      </c>
      <c r="D868" s="419">
        <v>14.33</v>
      </c>
      <c r="E868" s="420">
        <v>-1</v>
      </c>
      <c r="F868" s="420">
        <f t="shared" si="131"/>
        <v>2865</v>
      </c>
      <c r="G868" s="417">
        <v>42572</v>
      </c>
      <c r="H868" s="434">
        <v>200</v>
      </c>
      <c r="I868" s="419">
        <v>14.8</v>
      </c>
      <c r="J868" s="420">
        <v>0.06</v>
      </c>
      <c r="K868" s="420">
        <f t="shared" si="132"/>
        <v>2959.94</v>
      </c>
      <c r="L868" s="418"/>
      <c r="M868" s="420"/>
    </row>
    <row r="869" spans="1:13" x14ac:dyDescent="0.25">
      <c r="A869" s="418"/>
      <c r="B869" s="463">
        <v>42572</v>
      </c>
      <c r="C869" s="418">
        <v>60</v>
      </c>
      <c r="D869" s="419">
        <v>14.58</v>
      </c>
      <c r="E869" s="420">
        <v>0</v>
      </c>
      <c r="F869" s="420">
        <f t="shared" si="131"/>
        <v>874.8</v>
      </c>
      <c r="G869" s="417">
        <v>42577</v>
      </c>
      <c r="H869" s="434">
        <v>200</v>
      </c>
      <c r="I869" s="419">
        <v>13.78</v>
      </c>
      <c r="J869" s="420">
        <v>0.06</v>
      </c>
      <c r="K869" s="420">
        <f t="shared" si="132"/>
        <v>2755.94</v>
      </c>
      <c r="L869" s="418"/>
      <c r="M869" s="420"/>
    </row>
    <row r="870" spans="1:13" x14ac:dyDescent="0.25">
      <c r="A870" s="418"/>
      <c r="B870" s="463">
        <v>42572</v>
      </c>
      <c r="C870" s="418">
        <v>140</v>
      </c>
      <c r="D870" s="419">
        <v>14.65</v>
      </c>
      <c r="E870" s="420">
        <v>0</v>
      </c>
      <c r="F870" s="420">
        <f t="shared" si="131"/>
        <v>2051</v>
      </c>
      <c r="G870" s="417">
        <v>42580</v>
      </c>
      <c r="H870" s="434">
        <v>200</v>
      </c>
      <c r="I870" s="419">
        <v>13.224</v>
      </c>
      <c r="J870" s="420">
        <v>0.08</v>
      </c>
      <c r="K870" s="420">
        <f t="shared" si="132"/>
        <v>2644.7200000000003</v>
      </c>
      <c r="L870" s="418"/>
      <c r="M870" s="420"/>
    </row>
    <row r="871" spans="1:13" x14ac:dyDescent="0.25">
      <c r="A871" s="418"/>
      <c r="B871" s="463">
        <v>42573</v>
      </c>
      <c r="C871" s="418">
        <v>140</v>
      </c>
      <c r="D871" s="419">
        <v>14.08</v>
      </c>
      <c r="E871" s="420">
        <v>0</v>
      </c>
      <c r="F871" s="420">
        <f t="shared" si="131"/>
        <v>1971.2</v>
      </c>
      <c r="G871" s="417">
        <v>42580</v>
      </c>
      <c r="H871" s="434">
        <v>200</v>
      </c>
      <c r="I871" s="419">
        <v>13.58</v>
      </c>
      <c r="J871" s="420">
        <v>0.06</v>
      </c>
      <c r="K871" s="420">
        <f t="shared" si="132"/>
        <v>2715.94</v>
      </c>
      <c r="L871" s="418"/>
      <c r="M871" s="420"/>
    </row>
    <row r="872" spans="1:13" x14ac:dyDescent="0.25">
      <c r="A872" s="418"/>
      <c r="B872" s="463">
        <v>42576</v>
      </c>
      <c r="C872" s="418">
        <v>200</v>
      </c>
      <c r="D872" s="419">
        <v>13.55</v>
      </c>
      <c r="E872" s="420">
        <v>0</v>
      </c>
      <c r="F872" s="420">
        <f t="shared" si="131"/>
        <v>2710</v>
      </c>
      <c r="G872" s="417">
        <v>42586</v>
      </c>
      <c r="H872" s="434">
        <v>400</v>
      </c>
      <c r="I872" s="419">
        <v>13.78</v>
      </c>
      <c r="J872" s="420">
        <v>0.12</v>
      </c>
      <c r="K872" s="420">
        <f t="shared" si="132"/>
        <v>5511.88</v>
      </c>
      <c r="L872" s="418"/>
      <c r="M872" s="420"/>
    </row>
    <row r="873" spans="1:13" x14ac:dyDescent="0.25">
      <c r="A873" s="418"/>
      <c r="B873" s="463">
        <v>42578</v>
      </c>
      <c r="C873" s="418">
        <v>200</v>
      </c>
      <c r="D873" s="419">
        <v>13.18</v>
      </c>
      <c r="E873" s="420">
        <v>0</v>
      </c>
      <c r="F873" s="420">
        <f t="shared" si="131"/>
        <v>2636</v>
      </c>
      <c r="G873" s="417">
        <v>42586</v>
      </c>
      <c r="H873" s="434">
        <v>400</v>
      </c>
      <c r="I873" s="419">
        <v>13.72</v>
      </c>
      <c r="J873" s="420">
        <v>0.12</v>
      </c>
      <c r="K873" s="420">
        <f t="shared" si="132"/>
        <v>5487.88</v>
      </c>
      <c r="L873" s="418"/>
      <c r="M873" s="420"/>
    </row>
    <row r="874" spans="1:13" x14ac:dyDescent="0.25">
      <c r="A874" s="418"/>
      <c r="B874" s="463">
        <v>42580</v>
      </c>
      <c r="C874" s="418">
        <v>200</v>
      </c>
      <c r="D874" s="419">
        <v>13.15</v>
      </c>
      <c r="E874" s="420">
        <v>0</v>
      </c>
      <c r="F874" s="420">
        <f t="shared" si="131"/>
        <v>2630</v>
      </c>
      <c r="G874" s="417">
        <v>42586</v>
      </c>
      <c r="H874" s="434">
        <v>140</v>
      </c>
      <c r="I874" s="419">
        <v>13.88</v>
      </c>
      <c r="J874" s="420">
        <v>0.04</v>
      </c>
      <c r="K874" s="420">
        <f t="shared" si="132"/>
        <v>1943.16</v>
      </c>
      <c r="L874" s="418"/>
      <c r="M874" s="420"/>
    </row>
    <row r="875" spans="1:13" x14ac:dyDescent="0.25">
      <c r="A875" s="418"/>
      <c r="B875" s="463">
        <v>42583</v>
      </c>
      <c r="C875" s="507">
        <v>20</v>
      </c>
      <c r="D875" s="419">
        <v>13.02</v>
      </c>
      <c r="E875" s="420">
        <v>0</v>
      </c>
      <c r="F875" s="420">
        <f t="shared" si="131"/>
        <v>260.39999999999998</v>
      </c>
      <c r="G875" s="417">
        <v>42593</v>
      </c>
      <c r="H875" s="434">
        <v>460</v>
      </c>
      <c r="I875" s="419">
        <v>14.59</v>
      </c>
      <c r="J875" s="420">
        <v>0.15</v>
      </c>
      <c r="K875" s="420">
        <f t="shared" si="132"/>
        <v>6711.25</v>
      </c>
      <c r="L875" s="418"/>
      <c r="M875" s="420"/>
    </row>
    <row r="876" spans="1:13" x14ac:dyDescent="0.25">
      <c r="A876" s="418"/>
      <c r="B876" s="463">
        <v>42583</v>
      </c>
      <c r="C876" s="418">
        <v>180</v>
      </c>
      <c r="D876" s="419">
        <v>13.02</v>
      </c>
      <c r="E876" s="420">
        <v>0</v>
      </c>
      <c r="F876" s="420">
        <f t="shared" si="131"/>
        <v>2343.6</v>
      </c>
      <c r="G876" s="417">
        <v>42594</v>
      </c>
      <c r="H876" s="434">
        <v>500</v>
      </c>
      <c r="I876" s="419">
        <v>14.88</v>
      </c>
      <c r="J876" s="420">
        <v>0.16</v>
      </c>
      <c r="K876" s="420">
        <f t="shared" si="132"/>
        <v>7439.84</v>
      </c>
      <c r="L876" s="418"/>
      <c r="M876" s="420"/>
    </row>
    <row r="877" spans="1:13" x14ac:dyDescent="0.25">
      <c r="A877" s="418"/>
      <c r="B877" s="463">
        <v>42584</v>
      </c>
      <c r="C877" s="418">
        <v>120</v>
      </c>
      <c r="D877" s="419">
        <v>12.68</v>
      </c>
      <c r="E877" s="420">
        <v>0</v>
      </c>
      <c r="F877" s="420">
        <f t="shared" si="131"/>
        <v>1521.6</v>
      </c>
      <c r="G877" s="417">
        <v>42598</v>
      </c>
      <c r="H877" s="434">
        <v>500</v>
      </c>
      <c r="I877" s="419">
        <v>15.18</v>
      </c>
      <c r="J877" s="420">
        <v>0.17</v>
      </c>
      <c r="K877" s="420">
        <f t="shared" si="132"/>
        <v>7589.83</v>
      </c>
      <c r="L877" s="418"/>
      <c r="M877" s="420"/>
    </row>
    <row r="878" spans="1:13" x14ac:dyDescent="0.25">
      <c r="A878" s="418"/>
      <c r="B878" s="463">
        <v>42584</v>
      </c>
      <c r="C878" s="418">
        <v>80</v>
      </c>
      <c r="D878" s="419">
        <v>12.68</v>
      </c>
      <c r="E878" s="420">
        <v>0</v>
      </c>
      <c r="F878" s="420">
        <f t="shared" si="131"/>
        <v>1014.4</v>
      </c>
      <c r="G878" s="417">
        <v>42599</v>
      </c>
      <c r="H878" s="434">
        <v>500</v>
      </c>
      <c r="I878" s="419">
        <v>15.18</v>
      </c>
      <c r="J878" s="420">
        <v>0.17</v>
      </c>
      <c r="K878" s="420">
        <f t="shared" si="132"/>
        <v>7589.83</v>
      </c>
      <c r="L878" s="418"/>
      <c r="M878" s="420"/>
    </row>
    <row r="879" spans="1:13" x14ac:dyDescent="0.25">
      <c r="A879" s="418"/>
      <c r="B879" s="463">
        <v>42585</v>
      </c>
      <c r="C879" s="418">
        <v>242</v>
      </c>
      <c r="D879" s="419">
        <v>13.38</v>
      </c>
      <c r="E879" s="420">
        <v>0</v>
      </c>
      <c r="F879" s="420">
        <f t="shared" si="131"/>
        <v>3237.96</v>
      </c>
      <c r="G879" s="417">
        <v>42599</v>
      </c>
      <c r="H879" s="434">
        <v>500</v>
      </c>
      <c r="I879" s="419">
        <v>15.41</v>
      </c>
      <c r="J879" s="420">
        <v>0.17</v>
      </c>
      <c r="K879" s="420">
        <f t="shared" si="132"/>
        <v>7704.83</v>
      </c>
      <c r="L879" s="418"/>
      <c r="M879" s="420"/>
    </row>
    <row r="880" spans="1:13" x14ac:dyDescent="0.25">
      <c r="A880" s="418"/>
      <c r="B880" s="463">
        <v>42585</v>
      </c>
      <c r="C880" s="418">
        <v>158</v>
      </c>
      <c r="D880" s="419">
        <v>13.38</v>
      </c>
      <c r="E880" s="420">
        <v>0</v>
      </c>
      <c r="F880" s="420">
        <f t="shared" si="131"/>
        <v>2114.04</v>
      </c>
      <c r="G880" s="417">
        <v>42599</v>
      </c>
      <c r="H880" s="434">
        <v>500</v>
      </c>
      <c r="I880" s="419">
        <v>15.65</v>
      </c>
      <c r="J880" s="420">
        <v>0.17</v>
      </c>
      <c r="K880" s="420">
        <f t="shared" si="132"/>
        <v>7824.83</v>
      </c>
      <c r="L880" s="418"/>
      <c r="M880" s="420"/>
    </row>
    <row r="881" spans="1:13" ht="45" x14ac:dyDescent="0.25">
      <c r="A881" s="418"/>
      <c r="B881" s="463">
        <v>42594</v>
      </c>
      <c r="C881" s="418">
        <v>500</v>
      </c>
      <c r="D881" s="419">
        <v>14.65</v>
      </c>
      <c r="E881" s="420">
        <v>0</v>
      </c>
      <c r="F881" s="420">
        <f t="shared" si="131"/>
        <v>7325</v>
      </c>
      <c r="G881" s="529" t="s">
        <v>248</v>
      </c>
      <c r="H881" s="434">
        <v>500</v>
      </c>
      <c r="I881" s="419">
        <v>16.18</v>
      </c>
      <c r="J881" s="420">
        <v>0.18</v>
      </c>
      <c r="K881" s="420">
        <f t="shared" si="132"/>
        <v>8089.82</v>
      </c>
      <c r="L881" s="418"/>
      <c r="M881" s="420"/>
    </row>
    <row r="882" spans="1:13" x14ac:dyDescent="0.25">
      <c r="A882" s="418"/>
      <c r="B882" s="463">
        <v>42599</v>
      </c>
      <c r="C882" s="418">
        <v>242</v>
      </c>
      <c r="D882" s="419">
        <v>14.95</v>
      </c>
      <c r="E882" s="420">
        <v>0</v>
      </c>
      <c r="F882" s="420">
        <f t="shared" si="131"/>
        <v>3617.8999999999996</v>
      </c>
      <c r="G882" s="529"/>
      <c r="H882" s="434">
        <v>500</v>
      </c>
      <c r="I882" s="419">
        <v>16.38</v>
      </c>
      <c r="J882" s="420">
        <v>0.18</v>
      </c>
      <c r="K882" s="420">
        <f t="shared" si="132"/>
        <v>8189.8199999999988</v>
      </c>
      <c r="L882" s="418"/>
      <c r="M882" s="420"/>
    </row>
    <row r="883" spans="1:13" x14ac:dyDescent="0.25">
      <c r="A883" s="418"/>
      <c r="B883" s="463">
        <v>42599</v>
      </c>
      <c r="C883" s="418">
        <v>200</v>
      </c>
      <c r="D883" s="419">
        <v>14.95</v>
      </c>
      <c r="E883" s="420">
        <v>0</v>
      </c>
      <c r="F883" s="420">
        <f t="shared" si="131"/>
        <v>2990</v>
      </c>
      <c r="G883" s="529"/>
      <c r="H883" s="434">
        <v>178</v>
      </c>
      <c r="I883" s="419">
        <v>16.5</v>
      </c>
      <c r="J883" s="420">
        <v>0.06</v>
      </c>
      <c r="K883" s="420">
        <f t="shared" si="132"/>
        <v>2936.94</v>
      </c>
      <c r="L883" s="418"/>
      <c r="M883" s="420"/>
    </row>
    <row r="884" spans="1:13" x14ac:dyDescent="0.25">
      <c r="A884" s="418"/>
      <c r="B884" s="463">
        <v>42599</v>
      </c>
      <c r="C884" s="418">
        <v>36</v>
      </c>
      <c r="D884" s="419">
        <v>14.95</v>
      </c>
      <c r="E884" s="420">
        <v>0</v>
      </c>
      <c r="F884" s="420">
        <f t="shared" si="131"/>
        <v>538.19999999999993</v>
      </c>
      <c r="G884" s="529"/>
      <c r="H884" s="434">
        <v>500</v>
      </c>
      <c r="I884" s="419">
        <v>16.72</v>
      </c>
      <c r="J884" s="420">
        <v>0.18</v>
      </c>
      <c r="K884" s="420">
        <f t="shared" si="132"/>
        <v>8359.82</v>
      </c>
      <c r="L884" s="418"/>
      <c r="M884" s="420"/>
    </row>
    <row r="885" spans="1:13" x14ac:dyDescent="0.25">
      <c r="A885" s="418"/>
      <c r="B885" s="463">
        <v>42599</v>
      </c>
      <c r="C885" s="418">
        <v>22</v>
      </c>
      <c r="D885" s="419">
        <v>14.95</v>
      </c>
      <c r="E885" s="420">
        <v>0</v>
      </c>
      <c r="F885" s="420">
        <f t="shared" si="131"/>
        <v>328.9</v>
      </c>
      <c r="G885" s="417">
        <v>42601</v>
      </c>
      <c r="H885" s="434">
        <v>500</v>
      </c>
      <c r="I885" s="419">
        <v>16.82</v>
      </c>
      <c r="J885" s="420">
        <v>0.18</v>
      </c>
      <c r="K885" s="420">
        <f t="shared" si="132"/>
        <v>8409.82</v>
      </c>
      <c r="L885" s="418"/>
      <c r="M885" s="420"/>
    </row>
    <row r="886" spans="1:13" x14ac:dyDescent="0.25">
      <c r="A886" s="418"/>
      <c r="B886" s="463">
        <v>42604</v>
      </c>
      <c r="C886" s="418">
        <v>1000</v>
      </c>
      <c r="D886" s="419">
        <v>15.68</v>
      </c>
      <c r="E886" s="420">
        <v>0</v>
      </c>
      <c r="F886" s="420">
        <f t="shared" si="131"/>
        <v>15680</v>
      </c>
      <c r="G886" s="417">
        <v>42605</v>
      </c>
      <c r="H886" s="434">
        <v>500</v>
      </c>
      <c r="I886" s="419">
        <v>15.98</v>
      </c>
      <c r="J886" s="420">
        <v>0.17</v>
      </c>
      <c r="K886" s="420">
        <f t="shared" si="132"/>
        <v>7989.83</v>
      </c>
      <c r="L886" s="418"/>
      <c r="M886" s="420"/>
    </row>
    <row r="887" spans="1:13" x14ac:dyDescent="0.25">
      <c r="A887" s="418"/>
      <c r="B887" s="463">
        <v>42604</v>
      </c>
      <c r="C887" s="418">
        <v>500</v>
      </c>
      <c r="D887" s="419">
        <v>15.48</v>
      </c>
      <c r="E887" s="420">
        <v>0</v>
      </c>
      <c r="F887" s="420">
        <f t="shared" si="131"/>
        <v>7740</v>
      </c>
      <c r="G887" s="417">
        <v>42605</v>
      </c>
      <c r="H887" s="434">
        <v>500</v>
      </c>
      <c r="I887" s="419">
        <v>16.25</v>
      </c>
      <c r="J887" s="420">
        <v>0.18</v>
      </c>
      <c r="K887" s="420">
        <f t="shared" si="132"/>
        <v>8124.82</v>
      </c>
      <c r="L887" s="418"/>
      <c r="M887" s="420"/>
    </row>
    <row r="888" spans="1:13" x14ac:dyDescent="0.25">
      <c r="A888" s="418"/>
      <c r="B888" s="463">
        <v>42606</v>
      </c>
      <c r="C888" s="418">
        <v>178</v>
      </c>
      <c r="D888" s="419">
        <v>16.059999999999999</v>
      </c>
      <c r="E888" s="420">
        <v>0</v>
      </c>
      <c r="F888" s="420">
        <f t="shared" si="131"/>
        <v>2858.68</v>
      </c>
      <c r="G888" s="417">
        <v>42605</v>
      </c>
      <c r="H888" s="434">
        <v>500</v>
      </c>
      <c r="I888" s="419">
        <v>16.48</v>
      </c>
      <c r="J888" s="420">
        <v>0.18</v>
      </c>
      <c r="K888" s="420">
        <f t="shared" si="132"/>
        <v>8239.82</v>
      </c>
      <c r="L888" s="418"/>
      <c r="M888" s="420"/>
    </row>
    <row r="889" spans="1:13" x14ac:dyDescent="0.25">
      <c r="A889" s="418"/>
      <c r="B889" s="463">
        <v>42608</v>
      </c>
      <c r="C889" s="418">
        <v>500</v>
      </c>
      <c r="D889" s="419">
        <v>15.98</v>
      </c>
      <c r="E889" s="420">
        <v>0</v>
      </c>
      <c r="F889" s="420">
        <f t="shared" si="131"/>
        <v>7990</v>
      </c>
      <c r="G889" s="417">
        <v>42615</v>
      </c>
      <c r="H889" s="434">
        <v>500</v>
      </c>
      <c r="I889" s="419">
        <v>15.65</v>
      </c>
      <c r="J889" s="420">
        <v>0.17</v>
      </c>
      <c r="K889" s="420">
        <f t="shared" si="132"/>
        <v>7824.83</v>
      </c>
      <c r="L889" s="418"/>
      <c r="M889" s="420"/>
    </row>
    <row r="890" spans="1:13" ht="30" x14ac:dyDescent="0.25">
      <c r="A890" s="418"/>
      <c r="B890" s="463">
        <v>42608</v>
      </c>
      <c r="C890" s="418">
        <v>500</v>
      </c>
      <c r="D890" s="419">
        <v>15.85</v>
      </c>
      <c r="E890" s="420">
        <v>0</v>
      </c>
      <c r="F890" s="420">
        <f t="shared" si="131"/>
        <v>7925</v>
      </c>
      <c r="G890" s="417">
        <v>42621</v>
      </c>
      <c r="H890" s="434">
        <v>500</v>
      </c>
      <c r="I890" s="419">
        <v>16.72</v>
      </c>
      <c r="J890" s="420">
        <v>0.18</v>
      </c>
      <c r="K890" s="420">
        <f t="shared" si="132"/>
        <v>8359.82</v>
      </c>
      <c r="L890" s="530" t="s">
        <v>261</v>
      </c>
      <c r="M890" s="420"/>
    </row>
    <row r="891" spans="1:13" x14ac:dyDescent="0.25">
      <c r="A891" s="418"/>
      <c r="B891" s="463">
        <v>42612</v>
      </c>
      <c r="C891" s="418">
        <v>500</v>
      </c>
      <c r="D891" s="419">
        <v>15.68</v>
      </c>
      <c r="E891" s="420">
        <v>0</v>
      </c>
      <c r="F891" s="420">
        <f t="shared" si="131"/>
        <v>7840</v>
      </c>
      <c r="G891" s="417">
        <v>42621</v>
      </c>
      <c r="H891" s="434">
        <v>500</v>
      </c>
      <c r="I891" s="419">
        <v>16.28</v>
      </c>
      <c r="J891" s="420">
        <v>0.18</v>
      </c>
      <c r="K891" s="420">
        <f t="shared" si="132"/>
        <v>8139.8200000000006</v>
      </c>
      <c r="L891" s="530"/>
      <c r="M891" s="420"/>
    </row>
    <row r="892" spans="1:13" x14ac:dyDescent="0.25">
      <c r="A892" s="418"/>
      <c r="B892" s="463">
        <v>42612</v>
      </c>
      <c r="C892" s="418">
        <v>500</v>
      </c>
      <c r="D892" s="419">
        <v>15.55</v>
      </c>
      <c r="E892" s="420">
        <v>0</v>
      </c>
      <c r="F892" s="420">
        <f t="shared" si="131"/>
        <v>7775</v>
      </c>
      <c r="G892" s="417">
        <v>42621</v>
      </c>
      <c r="H892" s="434">
        <v>220</v>
      </c>
      <c r="I892" s="419">
        <v>16.77</v>
      </c>
      <c r="J892" s="420">
        <v>0.08</v>
      </c>
      <c r="K892" s="420">
        <f t="shared" si="132"/>
        <v>3689.32</v>
      </c>
      <c r="L892" s="530"/>
      <c r="M892" s="420"/>
    </row>
    <row r="893" spans="1:13" x14ac:dyDescent="0.25">
      <c r="A893" s="418"/>
      <c r="B893" s="463">
        <v>42613</v>
      </c>
      <c r="C893" s="418">
        <v>500</v>
      </c>
      <c r="D893" s="419">
        <v>15.244999999999999</v>
      </c>
      <c r="E893" s="420">
        <v>0</v>
      </c>
      <c r="F893" s="420">
        <f t="shared" si="131"/>
        <v>7622.5</v>
      </c>
      <c r="G893" s="417">
        <v>42625</v>
      </c>
      <c r="H893" s="434">
        <v>500</v>
      </c>
      <c r="I893" s="419">
        <v>15.5</v>
      </c>
      <c r="J893" s="420">
        <v>0.17</v>
      </c>
      <c r="K893" s="420">
        <f t="shared" si="132"/>
        <v>7749.83</v>
      </c>
      <c r="L893" s="418"/>
      <c r="M893" s="420"/>
    </row>
    <row r="894" spans="1:13" x14ac:dyDescent="0.25">
      <c r="A894" s="418"/>
      <c r="B894" s="463">
        <v>42613</v>
      </c>
      <c r="C894" s="418">
        <v>500</v>
      </c>
      <c r="D894" s="419">
        <v>15.08</v>
      </c>
      <c r="E894" s="420">
        <v>0</v>
      </c>
      <c r="F894" s="420">
        <f t="shared" si="131"/>
        <v>7540</v>
      </c>
      <c r="G894" s="417">
        <v>42628</v>
      </c>
      <c r="H894" s="434">
        <v>300</v>
      </c>
      <c r="I894" s="419">
        <v>14.46</v>
      </c>
      <c r="J894" s="420">
        <v>0.09</v>
      </c>
      <c r="K894" s="420">
        <f t="shared" si="132"/>
        <v>4337.91</v>
      </c>
      <c r="L894" s="418"/>
      <c r="M894" s="420"/>
    </row>
    <row r="895" spans="1:13" x14ac:dyDescent="0.25">
      <c r="A895" s="418"/>
      <c r="B895" s="463">
        <v>42622</v>
      </c>
      <c r="C895" s="418">
        <v>220</v>
      </c>
      <c r="D895" s="419">
        <v>16.25</v>
      </c>
      <c r="E895" s="420">
        <v>0</v>
      </c>
      <c r="F895" s="420">
        <f t="shared" si="131"/>
        <v>3575</v>
      </c>
      <c r="G895" s="417">
        <v>42634</v>
      </c>
      <c r="H895" s="434">
        <v>322</v>
      </c>
      <c r="I895" s="419">
        <v>14.28</v>
      </c>
      <c r="J895" s="420">
        <v>0.1</v>
      </c>
      <c r="K895" s="420">
        <f t="shared" si="132"/>
        <v>4598.0599999999995</v>
      </c>
      <c r="L895" s="418"/>
      <c r="M895" s="420"/>
    </row>
    <row r="896" spans="1:13" x14ac:dyDescent="0.25">
      <c r="A896" s="418"/>
      <c r="B896" s="463">
        <v>42622</v>
      </c>
      <c r="C896" s="418">
        <v>500</v>
      </c>
      <c r="D896" s="419">
        <v>15.98</v>
      </c>
      <c r="E896" s="420">
        <v>0</v>
      </c>
      <c r="F896" s="420">
        <f t="shared" si="131"/>
        <v>7990</v>
      </c>
      <c r="G896" s="417">
        <v>42634</v>
      </c>
      <c r="H896" s="434">
        <v>400</v>
      </c>
      <c r="I896" s="419">
        <v>14.64</v>
      </c>
      <c r="J896" s="420">
        <v>0.13</v>
      </c>
      <c r="K896" s="420">
        <f t="shared" si="132"/>
        <v>5855.87</v>
      </c>
      <c r="L896" s="418"/>
      <c r="M896" s="420"/>
    </row>
    <row r="897" spans="1:13" x14ac:dyDescent="0.25">
      <c r="A897" s="418"/>
      <c r="B897" s="463">
        <v>42622</v>
      </c>
      <c r="C897" s="418">
        <v>500</v>
      </c>
      <c r="D897" s="419">
        <v>15.75</v>
      </c>
      <c r="E897" s="420">
        <v>0</v>
      </c>
      <c r="F897" s="420">
        <f t="shared" si="131"/>
        <v>7875</v>
      </c>
      <c r="G897" s="417">
        <v>42639</v>
      </c>
      <c r="H897" s="434">
        <v>200</v>
      </c>
      <c r="I897" s="419">
        <v>14.72</v>
      </c>
      <c r="J897" s="420">
        <v>0.06</v>
      </c>
      <c r="K897" s="420">
        <f t="shared" si="132"/>
        <v>2943.94</v>
      </c>
      <c r="L897" s="418"/>
      <c r="M897" s="420"/>
    </row>
    <row r="898" spans="1:13" x14ac:dyDescent="0.25">
      <c r="A898" s="418"/>
      <c r="B898" s="463">
        <v>42625</v>
      </c>
      <c r="C898" s="418">
        <v>500</v>
      </c>
      <c r="D898" s="419">
        <v>15.22</v>
      </c>
      <c r="E898" s="420">
        <v>0</v>
      </c>
      <c r="F898" s="420">
        <f t="shared" si="131"/>
        <v>7610</v>
      </c>
      <c r="G898" s="417">
        <v>42641</v>
      </c>
      <c r="H898" s="434">
        <v>300</v>
      </c>
      <c r="I898" s="419">
        <v>15.28</v>
      </c>
      <c r="J898" s="420">
        <v>0.1</v>
      </c>
      <c r="K898" s="420">
        <f t="shared" si="132"/>
        <v>4583.8999999999996</v>
      </c>
      <c r="L898" s="418"/>
      <c r="M898" s="420"/>
    </row>
    <row r="899" spans="1:13" ht="30" x14ac:dyDescent="0.25">
      <c r="A899" s="512" t="s">
        <v>269</v>
      </c>
      <c r="B899" s="463">
        <v>42626</v>
      </c>
      <c r="C899" s="418">
        <v>600</v>
      </c>
      <c r="D899" s="419">
        <v>14.91</v>
      </c>
      <c r="E899" s="420">
        <v>-3</v>
      </c>
      <c r="F899" s="420">
        <f t="shared" si="131"/>
        <v>8943</v>
      </c>
      <c r="G899" s="417">
        <v>42641</v>
      </c>
      <c r="H899" s="434">
        <v>400</v>
      </c>
      <c r="I899" s="419">
        <v>15.06</v>
      </c>
      <c r="J899" s="420">
        <v>0.13</v>
      </c>
      <c r="K899" s="420">
        <f t="shared" si="132"/>
        <v>6023.87</v>
      </c>
      <c r="L899" s="418"/>
      <c r="M899" s="420"/>
    </row>
    <row r="900" spans="1:13" x14ac:dyDescent="0.25">
      <c r="A900" s="512"/>
      <c r="B900" s="463">
        <v>42626</v>
      </c>
      <c r="C900" s="418">
        <v>400</v>
      </c>
      <c r="D900" s="419">
        <v>14.75</v>
      </c>
      <c r="E900" s="420">
        <v>0</v>
      </c>
      <c r="F900" s="420">
        <f t="shared" si="131"/>
        <v>5900</v>
      </c>
      <c r="G900" s="417">
        <v>42641</v>
      </c>
      <c r="H900" s="434">
        <v>322</v>
      </c>
      <c r="I900" s="419">
        <v>14.39</v>
      </c>
      <c r="J900" s="420">
        <v>0.1</v>
      </c>
      <c r="K900" s="420">
        <f t="shared" si="132"/>
        <v>4633.4799999999996</v>
      </c>
      <c r="L900" s="418"/>
      <c r="M900" s="420"/>
    </row>
    <row r="901" spans="1:13" x14ac:dyDescent="0.25">
      <c r="A901" s="512"/>
      <c r="B901" s="463">
        <v>42626</v>
      </c>
      <c r="C901" s="418">
        <v>300</v>
      </c>
      <c r="D901" s="419">
        <v>14.48</v>
      </c>
      <c r="E901" s="420">
        <v>0</v>
      </c>
      <c r="F901" s="420">
        <f t="shared" si="131"/>
        <v>4344</v>
      </c>
      <c r="G901" s="417">
        <v>42641</v>
      </c>
      <c r="H901" s="434">
        <v>500</v>
      </c>
      <c r="I901" s="419">
        <v>14.26</v>
      </c>
      <c r="J901" s="420">
        <v>0.16</v>
      </c>
      <c r="K901" s="420">
        <f t="shared" si="132"/>
        <v>7129.84</v>
      </c>
      <c r="L901" s="418"/>
      <c r="M901" s="420"/>
    </row>
    <row r="902" spans="1:13" x14ac:dyDescent="0.25">
      <c r="A902" s="512"/>
      <c r="B902" s="463">
        <v>42626</v>
      </c>
      <c r="C902" s="418">
        <v>300</v>
      </c>
      <c r="D902" s="419">
        <v>14.25</v>
      </c>
      <c r="E902" s="420">
        <v>0</v>
      </c>
      <c r="F902" s="420">
        <f t="shared" si="131"/>
        <v>4275</v>
      </c>
      <c r="G902" s="417">
        <v>42642</v>
      </c>
      <c r="H902" s="434">
        <v>300</v>
      </c>
      <c r="I902" s="419">
        <v>15.28</v>
      </c>
      <c r="J902" s="420">
        <v>0.1</v>
      </c>
      <c r="K902" s="420">
        <f t="shared" si="132"/>
        <v>4583.8999999999996</v>
      </c>
      <c r="L902" s="418"/>
      <c r="M902" s="420"/>
    </row>
    <row r="903" spans="1:13" x14ac:dyDescent="0.25">
      <c r="A903" s="512"/>
      <c r="B903" s="463">
        <v>42627</v>
      </c>
      <c r="C903" s="418">
        <v>200</v>
      </c>
      <c r="D903" s="419">
        <v>14.02</v>
      </c>
      <c r="E903" s="420">
        <v>-1</v>
      </c>
      <c r="F903" s="420">
        <f t="shared" si="131"/>
        <v>2803</v>
      </c>
      <c r="G903" s="417">
        <v>42642</v>
      </c>
      <c r="H903" s="434">
        <v>700</v>
      </c>
      <c r="I903" s="419">
        <v>15.78</v>
      </c>
      <c r="J903" s="420">
        <v>0.24</v>
      </c>
      <c r="K903" s="420">
        <f t="shared" si="132"/>
        <v>11045.76</v>
      </c>
      <c r="L903" s="418"/>
      <c r="M903" s="420"/>
    </row>
    <row r="904" spans="1:13" x14ac:dyDescent="0.25">
      <c r="A904" s="418"/>
      <c r="B904" s="463">
        <v>42628</v>
      </c>
      <c r="C904" s="418">
        <v>300</v>
      </c>
      <c r="D904" s="419">
        <v>14.3</v>
      </c>
      <c r="E904" s="420">
        <v>0</v>
      </c>
      <c r="F904" s="420">
        <f t="shared" si="131"/>
        <v>4290</v>
      </c>
      <c r="G904" s="417">
        <v>42642</v>
      </c>
      <c r="H904" s="434">
        <v>214</v>
      </c>
      <c r="I904" s="419">
        <v>15.98</v>
      </c>
      <c r="J904" s="420">
        <v>7.0000000000000007E-2</v>
      </c>
      <c r="K904" s="420">
        <f t="shared" si="132"/>
        <v>3419.65</v>
      </c>
      <c r="L904" s="418"/>
      <c r="M904" s="420"/>
    </row>
    <row r="905" spans="1:13" x14ac:dyDescent="0.25">
      <c r="A905" s="418"/>
      <c r="B905" s="463">
        <v>42632</v>
      </c>
      <c r="C905" s="418">
        <v>200</v>
      </c>
      <c r="D905" s="419">
        <v>14.06</v>
      </c>
      <c r="E905" s="420">
        <v>0</v>
      </c>
      <c r="F905" s="420">
        <f t="shared" si="131"/>
        <v>2812</v>
      </c>
      <c r="G905" s="417">
        <v>42648</v>
      </c>
      <c r="H905" s="434">
        <v>1000</v>
      </c>
      <c r="I905" s="419">
        <v>16.079999999999998</v>
      </c>
      <c r="J905" s="420">
        <v>0.35</v>
      </c>
      <c r="K905" s="420">
        <f t="shared" si="132"/>
        <v>16079.649999999998</v>
      </c>
      <c r="L905" s="418"/>
      <c r="M905" s="420"/>
    </row>
    <row r="906" spans="1:13" x14ac:dyDescent="0.25">
      <c r="A906" s="418"/>
      <c r="B906" s="463">
        <v>42633</v>
      </c>
      <c r="C906" s="418">
        <v>200</v>
      </c>
      <c r="D906" s="419">
        <v>14.11</v>
      </c>
      <c r="E906" s="420">
        <v>0</v>
      </c>
      <c r="F906" s="420">
        <f t="shared" si="131"/>
        <v>2822</v>
      </c>
      <c r="G906" s="417">
        <v>42648</v>
      </c>
      <c r="H906" s="434">
        <v>500</v>
      </c>
      <c r="I906" s="419">
        <v>16.38</v>
      </c>
      <c r="J906" s="420">
        <v>0.18</v>
      </c>
      <c r="K906" s="420">
        <f t="shared" si="132"/>
        <v>8189.8199999999988</v>
      </c>
      <c r="L906" s="418"/>
      <c r="M906" s="420"/>
    </row>
    <row r="907" spans="1:13" x14ac:dyDescent="0.25">
      <c r="A907" s="418"/>
      <c r="B907" s="463">
        <v>42633</v>
      </c>
      <c r="C907" s="418">
        <v>122</v>
      </c>
      <c r="D907" s="419">
        <v>14.1</v>
      </c>
      <c r="E907" s="420">
        <v>0</v>
      </c>
      <c r="F907" s="420">
        <f t="shared" si="131"/>
        <v>1720.2</v>
      </c>
      <c r="G907" s="417">
        <v>42649</v>
      </c>
      <c r="H907" s="434">
        <v>500</v>
      </c>
      <c r="I907" s="419">
        <v>16.16</v>
      </c>
      <c r="J907" s="420">
        <v>0.18</v>
      </c>
      <c r="K907" s="420">
        <f t="shared" si="132"/>
        <v>8079.82</v>
      </c>
      <c r="L907" s="418"/>
      <c r="M907" s="420"/>
    </row>
    <row r="908" spans="1:13" x14ac:dyDescent="0.25">
      <c r="A908" s="418"/>
      <c r="B908" s="463">
        <v>42636</v>
      </c>
      <c r="C908" s="418">
        <v>200</v>
      </c>
      <c r="D908" s="419">
        <v>14.38</v>
      </c>
      <c r="E908" s="420">
        <v>0</v>
      </c>
      <c r="F908" s="420">
        <f t="shared" si="131"/>
        <v>2876</v>
      </c>
      <c r="G908" s="417">
        <v>42671</v>
      </c>
      <c r="H908" s="434">
        <v>1000</v>
      </c>
      <c r="I908" s="419">
        <v>14.22</v>
      </c>
      <c r="J908" s="420">
        <v>0.31</v>
      </c>
      <c r="K908" s="420">
        <f t="shared" si="132"/>
        <v>14219.69</v>
      </c>
      <c r="L908" s="418"/>
      <c r="M908" s="420"/>
    </row>
    <row r="909" spans="1:13" x14ac:dyDescent="0.25">
      <c r="A909" s="418"/>
      <c r="B909" s="463">
        <v>42639</v>
      </c>
      <c r="C909" s="418">
        <v>200</v>
      </c>
      <c r="D909" s="419">
        <v>14.5</v>
      </c>
      <c r="E909" s="420">
        <v>0</v>
      </c>
      <c r="F909" s="420">
        <f t="shared" ref="F909:F923" si="133">C909*D909+E909</f>
        <v>2900</v>
      </c>
      <c r="G909" s="417">
        <v>42674</v>
      </c>
      <c r="H909" s="434">
        <v>300</v>
      </c>
      <c r="I909" s="419">
        <v>13.42</v>
      </c>
      <c r="J909" s="420">
        <v>0.09</v>
      </c>
      <c r="K909" s="420">
        <f t="shared" si="132"/>
        <v>4025.91</v>
      </c>
      <c r="L909" s="418"/>
      <c r="M909" s="420"/>
    </row>
    <row r="910" spans="1:13" x14ac:dyDescent="0.25">
      <c r="A910" s="418"/>
      <c r="B910" s="463">
        <v>42639</v>
      </c>
      <c r="C910" s="418">
        <v>200</v>
      </c>
      <c r="D910" s="419">
        <v>14.38</v>
      </c>
      <c r="E910" s="420">
        <v>0</v>
      </c>
      <c r="F910" s="420">
        <f t="shared" si="133"/>
        <v>2876</v>
      </c>
      <c r="G910" s="417">
        <v>42674</v>
      </c>
      <c r="H910" s="434">
        <v>200</v>
      </c>
      <c r="I910" s="419">
        <v>13.25</v>
      </c>
      <c r="J910" s="420">
        <v>-0.74</v>
      </c>
      <c r="K910" s="420">
        <f t="shared" si="132"/>
        <v>2650.74</v>
      </c>
      <c r="L910" s="418"/>
      <c r="M910" s="420"/>
    </row>
    <row r="911" spans="1:13" x14ac:dyDescent="0.25">
      <c r="A911" s="418"/>
      <c r="B911" s="463">
        <v>42640</v>
      </c>
      <c r="C911" s="418">
        <v>322</v>
      </c>
      <c r="D911" s="419">
        <v>13.97</v>
      </c>
      <c r="E911" s="420">
        <v>0</v>
      </c>
      <c r="F911" s="420">
        <f t="shared" si="133"/>
        <v>4498.34</v>
      </c>
      <c r="G911" s="417">
        <v>42676</v>
      </c>
      <c r="H911" s="434">
        <v>200</v>
      </c>
      <c r="I911" s="419">
        <v>13.05</v>
      </c>
      <c r="J911" s="420">
        <v>0.06</v>
      </c>
      <c r="K911" s="420">
        <f t="shared" si="132"/>
        <v>2609.94</v>
      </c>
      <c r="L911" s="418"/>
      <c r="M911" s="420"/>
    </row>
    <row r="912" spans="1:13" x14ac:dyDescent="0.25">
      <c r="A912" s="418"/>
      <c r="B912" s="463">
        <v>42641</v>
      </c>
      <c r="C912" s="418">
        <v>300</v>
      </c>
      <c r="D912" s="419">
        <v>14.02</v>
      </c>
      <c r="E912" s="420">
        <v>-1.26</v>
      </c>
      <c r="F912" s="420">
        <f t="shared" si="133"/>
        <v>4204.74</v>
      </c>
      <c r="G912" s="417">
        <v>42677</v>
      </c>
      <c r="H912" s="434">
        <v>500</v>
      </c>
      <c r="I912" s="419">
        <v>13.96</v>
      </c>
      <c r="J912" s="420">
        <v>0.15</v>
      </c>
      <c r="K912" s="420">
        <f t="shared" si="132"/>
        <v>6979.85</v>
      </c>
      <c r="L912" s="418"/>
      <c r="M912" s="420"/>
    </row>
    <row r="913" spans="1:13" x14ac:dyDescent="0.25">
      <c r="A913" s="418"/>
      <c r="B913" s="463">
        <v>42641</v>
      </c>
      <c r="C913" s="418">
        <v>200</v>
      </c>
      <c r="D913" s="419">
        <v>14.17</v>
      </c>
      <c r="E913" s="420">
        <v>0</v>
      </c>
      <c r="F913" s="420">
        <f t="shared" si="133"/>
        <v>2834</v>
      </c>
      <c r="G913" s="417">
        <v>42677</v>
      </c>
      <c r="H913" s="434">
        <v>2000</v>
      </c>
      <c r="I913" s="419">
        <v>14.5</v>
      </c>
      <c r="J913" s="420">
        <v>0.63</v>
      </c>
      <c r="K913" s="420">
        <f t="shared" si="132"/>
        <v>28999.37</v>
      </c>
      <c r="L913" s="418"/>
      <c r="M913" s="420"/>
    </row>
    <row r="914" spans="1:13" x14ac:dyDescent="0.25">
      <c r="A914" s="418"/>
      <c r="B914" s="463">
        <v>42642</v>
      </c>
      <c r="C914" s="418">
        <v>414</v>
      </c>
      <c r="D914" s="419">
        <v>15.66</v>
      </c>
      <c r="E914" s="420">
        <v>0</v>
      </c>
      <c r="F914" s="420">
        <f t="shared" si="133"/>
        <v>6483.24</v>
      </c>
      <c r="G914" s="417">
        <v>42682</v>
      </c>
      <c r="H914" s="434">
        <v>1000</v>
      </c>
      <c r="I914" s="419">
        <v>14.28</v>
      </c>
      <c r="J914" s="420">
        <v>0.31</v>
      </c>
      <c r="K914" s="420">
        <f t="shared" si="132"/>
        <v>14279.69</v>
      </c>
      <c r="L914" s="418"/>
      <c r="M914" s="420"/>
    </row>
    <row r="915" spans="1:13" ht="30" x14ac:dyDescent="0.25">
      <c r="A915" s="512" t="s">
        <v>283</v>
      </c>
      <c r="B915" s="463">
        <v>42647</v>
      </c>
      <c r="C915" s="418">
        <v>500</v>
      </c>
      <c r="D915" s="419">
        <v>15.86</v>
      </c>
      <c r="E915" s="420">
        <v>0</v>
      </c>
      <c r="F915" s="420">
        <f t="shared" si="133"/>
        <v>7930</v>
      </c>
      <c r="G915" s="417">
        <v>42685</v>
      </c>
      <c r="H915" s="434">
        <v>500</v>
      </c>
      <c r="I915" s="419">
        <v>15.88</v>
      </c>
      <c r="J915" s="420">
        <v>0.17</v>
      </c>
      <c r="K915" s="420">
        <f t="shared" si="132"/>
        <v>7939.83</v>
      </c>
      <c r="L915" s="418"/>
      <c r="M915" s="420"/>
    </row>
    <row r="916" spans="1:13" x14ac:dyDescent="0.25">
      <c r="A916" s="512"/>
      <c r="B916" s="463">
        <v>42647</v>
      </c>
      <c r="C916" s="418">
        <v>500</v>
      </c>
      <c r="D916" s="419">
        <v>15.62</v>
      </c>
      <c r="E916" s="420">
        <v>0</v>
      </c>
      <c r="F916" s="420">
        <f t="shared" si="133"/>
        <v>7810</v>
      </c>
      <c r="G916" s="417">
        <v>42695</v>
      </c>
      <c r="H916" s="434">
        <v>2272</v>
      </c>
      <c r="I916" s="419">
        <v>16.28</v>
      </c>
      <c r="J916" s="420">
        <v>0.81</v>
      </c>
      <c r="K916" s="420">
        <f t="shared" si="132"/>
        <v>36987.350000000006</v>
      </c>
      <c r="L916" s="418"/>
      <c r="M916" s="420"/>
    </row>
    <row r="917" spans="1:13" x14ac:dyDescent="0.25">
      <c r="A917" s="512"/>
      <c r="B917" s="463">
        <v>42649</v>
      </c>
      <c r="C917" s="418">
        <v>500</v>
      </c>
      <c r="D917" s="419">
        <v>15.97</v>
      </c>
      <c r="E917" s="420">
        <v>0</v>
      </c>
      <c r="F917" s="420">
        <f t="shared" si="133"/>
        <v>7985</v>
      </c>
      <c r="G917" s="417">
        <v>42695</v>
      </c>
      <c r="H917" s="434">
        <v>500</v>
      </c>
      <c r="I917" s="419">
        <v>16.45</v>
      </c>
      <c r="J917" s="420">
        <v>0.18</v>
      </c>
      <c r="K917" s="420">
        <f t="shared" si="132"/>
        <v>8224.82</v>
      </c>
      <c r="L917" s="418"/>
      <c r="M917" s="420"/>
    </row>
    <row r="918" spans="1:13" x14ac:dyDescent="0.25">
      <c r="A918" s="512"/>
      <c r="B918" s="463">
        <v>42649</v>
      </c>
      <c r="C918" s="418">
        <v>500</v>
      </c>
      <c r="D918" s="419">
        <v>15.84</v>
      </c>
      <c r="E918" s="420">
        <v>0</v>
      </c>
      <c r="F918" s="420">
        <f t="shared" si="133"/>
        <v>7920</v>
      </c>
      <c r="G918" s="417">
        <v>42696</v>
      </c>
      <c r="H918" s="434">
        <v>500</v>
      </c>
      <c r="I918" s="419">
        <v>16.54</v>
      </c>
      <c r="J918" s="420">
        <v>0.18</v>
      </c>
      <c r="K918" s="420">
        <f t="shared" si="132"/>
        <v>8269.82</v>
      </c>
      <c r="L918" s="418"/>
      <c r="M918" s="420"/>
    </row>
    <row r="919" spans="1:13" x14ac:dyDescent="0.25">
      <c r="A919" s="418"/>
      <c r="B919" s="463">
        <v>42649</v>
      </c>
      <c r="C919" s="418">
        <v>500</v>
      </c>
      <c r="D919" s="419">
        <v>16.079999999999998</v>
      </c>
      <c r="E919" s="420">
        <v>0</v>
      </c>
      <c r="F919" s="420">
        <f t="shared" si="133"/>
        <v>8039.9999999999991</v>
      </c>
      <c r="G919" s="417">
        <v>42697</v>
      </c>
      <c r="H919" s="434">
        <v>200</v>
      </c>
      <c r="I919" s="419">
        <v>16.79</v>
      </c>
      <c r="J919" s="420">
        <v>7.0000000000000007E-2</v>
      </c>
      <c r="K919" s="420">
        <f t="shared" si="132"/>
        <v>3357.93</v>
      </c>
      <c r="L919" s="418"/>
      <c r="M919" s="420"/>
    </row>
    <row r="920" spans="1:13" x14ac:dyDescent="0.25">
      <c r="A920" s="418"/>
      <c r="B920" s="463">
        <v>42650</v>
      </c>
      <c r="C920" s="418">
        <v>300</v>
      </c>
      <c r="D920" s="419">
        <v>15.75</v>
      </c>
      <c r="E920" s="420">
        <v>0</v>
      </c>
      <c r="F920" s="420">
        <f t="shared" si="133"/>
        <v>4725</v>
      </c>
      <c r="G920" s="417">
        <v>42697</v>
      </c>
      <c r="H920" s="434">
        <v>500</v>
      </c>
      <c r="I920" s="419">
        <v>16.59</v>
      </c>
      <c r="J920" s="420">
        <v>0.18</v>
      </c>
      <c r="K920" s="420">
        <f t="shared" si="132"/>
        <v>8294.82</v>
      </c>
      <c r="L920" s="418"/>
      <c r="M920" s="420"/>
    </row>
    <row r="921" spans="1:13" x14ac:dyDescent="0.25">
      <c r="A921" s="418"/>
      <c r="B921" s="463">
        <v>42650</v>
      </c>
      <c r="C921" s="418">
        <v>300</v>
      </c>
      <c r="D921" s="419">
        <v>15.58</v>
      </c>
      <c r="E921" s="420">
        <v>0</v>
      </c>
      <c r="F921" s="420">
        <f t="shared" si="133"/>
        <v>4674</v>
      </c>
      <c r="G921" s="417">
        <v>42704</v>
      </c>
      <c r="H921" s="434">
        <v>1000</v>
      </c>
      <c r="I921" s="419">
        <v>16.420000000000002</v>
      </c>
      <c r="J921" s="420">
        <v>0.36</v>
      </c>
      <c r="K921" s="420">
        <f t="shared" si="132"/>
        <v>16419.64</v>
      </c>
      <c r="L921" s="418"/>
      <c r="M921" s="420"/>
    </row>
    <row r="922" spans="1:13" x14ac:dyDescent="0.25">
      <c r="A922" s="418"/>
      <c r="B922" s="463">
        <v>42653</v>
      </c>
      <c r="C922" s="418">
        <v>394</v>
      </c>
      <c r="D922" s="419">
        <v>15.72</v>
      </c>
      <c r="E922" s="420">
        <v>0</v>
      </c>
      <c r="F922" s="420">
        <f t="shared" si="133"/>
        <v>6193.68</v>
      </c>
      <c r="G922" s="417">
        <v>42704</v>
      </c>
      <c r="H922" s="434">
        <v>300</v>
      </c>
      <c r="I922" s="419">
        <v>16.78</v>
      </c>
      <c r="J922" s="420">
        <v>1.61</v>
      </c>
      <c r="K922" s="420">
        <f t="shared" si="132"/>
        <v>5032.3900000000003</v>
      </c>
      <c r="L922" s="418"/>
      <c r="M922" s="420"/>
    </row>
    <row r="923" spans="1:13" x14ac:dyDescent="0.25">
      <c r="A923" s="418"/>
      <c r="B923" s="463">
        <v>42653</v>
      </c>
      <c r="C923" s="418">
        <v>6</v>
      </c>
      <c r="D923" s="419">
        <v>15.72</v>
      </c>
      <c r="E923" s="420">
        <v>0</v>
      </c>
      <c r="F923" s="420">
        <f t="shared" si="133"/>
        <v>94.320000000000007</v>
      </c>
      <c r="G923" s="417">
        <v>42704</v>
      </c>
      <c r="H923" s="434">
        <v>1000</v>
      </c>
      <c r="I923" s="419">
        <v>17.079999999999998</v>
      </c>
      <c r="J923" s="420">
        <v>0.37</v>
      </c>
      <c r="K923" s="420">
        <f t="shared" si="132"/>
        <v>17079.63</v>
      </c>
      <c r="L923" s="418"/>
      <c r="M923" s="420"/>
    </row>
    <row r="924" spans="1:13" x14ac:dyDescent="0.25">
      <c r="A924" s="418"/>
      <c r="B924" s="463">
        <v>42655</v>
      </c>
      <c r="C924" s="418">
        <v>22</v>
      </c>
      <c r="D924" s="419">
        <v>15.48</v>
      </c>
      <c r="E924" s="420">
        <v>0</v>
      </c>
      <c r="F924" s="420">
        <f>C924*D924+E924</f>
        <v>340.56</v>
      </c>
      <c r="G924" s="417">
        <v>42704</v>
      </c>
      <c r="H924" s="434">
        <v>1000</v>
      </c>
      <c r="I924" s="419">
        <v>17.32</v>
      </c>
      <c r="J924" s="420">
        <v>0.38</v>
      </c>
      <c r="K924" s="420">
        <f t="shared" si="132"/>
        <v>17319.62</v>
      </c>
      <c r="L924" s="418"/>
      <c r="M924" s="420"/>
    </row>
    <row r="925" spans="1:13" x14ac:dyDescent="0.25">
      <c r="A925" s="418"/>
      <c r="B925" s="463">
        <v>42655</v>
      </c>
      <c r="C925" s="418">
        <v>300</v>
      </c>
      <c r="D925" s="419">
        <v>15.48</v>
      </c>
      <c r="E925" s="420">
        <v>0</v>
      </c>
      <c r="F925" s="420">
        <f>C925*D925+E925</f>
        <v>4644</v>
      </c>
      <c r="G925" s="417">
        <v>42704</v>
      </c>
      <c r="H925" s="434">
        <v>500</v>
      </c>
      <c r="I925" s="419">
        <v>17.64</v>
      </c>
      <c r="J925" s="420">
        <v>0.19</v>
      </c>
      <c r="K925" s="420">
        <f t="shared" si="132"/>
        <v>8819.81</v>
      </c>
      <c r="L925" s="418"/>
      <c r="M925" s="420"/>
    </row>
    <row r="926" spans="1:13" x14ac:dyDescent="0.25">
      <c r="A926" s="513"/>
      <c r="B926" s="463">
        <v>42668</v>
      </c>
      <c r="C926" s="418">
        <v>500</v>
      </c>
      <c r="D926" s="419">
        <v>14.26</v>
      </c>
      <c r="E926" s="420">
        <v>-2.5</v>
      </c>
      <c r="F926" s="420">
        <f t="shared" ref="F926:F935" si="134">C926*D926+E926</f>
        <v>7127.5</v>
      </c>
      <c r="G926" s="417">
        <v>42705</v>
      </c>
      <c r="H926" s="434">
        <v>528</v>
      </c>
      <c r="I926" s="419">
        <v>18.7</v>
      </c>
      <c r="J926" s="420">
        <v>0.22</v>
      </c>
      <c r="K926" s="420">
        <f t="shared" si="132"/>
        <v>9873.380000000001</v>
      </c>
      <c r="L926" s="418"/>
      <c r="M926" s="420"/>
    </row>
    <row r="927" spans="1:13" x14ac:dyDescent="0.25">
      <c r="A927" s="513"/>
      <c r="B927" s="463">
        <v>42668</v>
      </c>
      <c r="C927" s="418">
        <v>500</v>
      </c>
      <c r="D927" s="419">
        <v>14.16</v>
      </c>
      <c r="E927" s="420">
        <v>0</v>
      </c>
      <c r="F927" s="420">
        <f t="shared" si="134"/>
        <v>7080</v>
      </c>
      <c r="G927" s="417">
        <v>42711</v>
      </c>
      <c r="H927" s="434">
        <v>500</v>
      </c>
      <c r="I927" s="419">
        <v>18.329999999999998</v>
      </c>
      <c r="J927" s="420">
        <v>0.2</v>
      </c>
      <c r="K927" s="420">
        <f t="shared" si="132"/>
        <v>9164.7999999999993</v>
      </c>
      <c r="L927" s="418"/>
      <c r="M927" s="420"/>
    </row>
    <row r="928" spans="1:13" x14ac:dyDescent="0.25">
      <c r="A928" s="513"/>
      <c r="B928" s="463">
        <v>42670</v>
      </c>
      <c r="C928" s="418">
        <v>500</v>
      </c>
      <c r="D928" s="419">
        <v>14.18</v>
      </c>
      <c r="E928" s="420">
        <v>0</v>
      </c>
      <c r="F928" s="420">
        <f t="shared" si="134"/>
        <v>7090</v>
      </c>
      <c r="G928" s="417">
        <v>42713</v>
      </c>
      <c r="H928" s="434">
        <v>500</v>
      </c>
      <c r="I928" s="419">
        <v>18.28</v>
      </c>
      <c r="J928" s="420">
        <v>0.2</v>
      </c>
      <c r="K928" s="420">
        <f t="shared" si="132"/>
        <v>9139.7999999999993</v>
      </c>
      <c r="L928" s="418"/>
      <c r="M928" s="420"/>
    </row>
    <row r="929" spans="1:13" x14ac:dyDescent="0.25">
      <c r="A929" s="513"/>
      <c r="B929" s="463">
        <v>42670</v>
      </c>
      <c r="C929" s="418">
        <v>500</v>
      </c>
      <c r="D929" s="419">
        <v>14.05</v>
      </c>
      <c r="E929" s="420">
        <v>0</v>
      </c>
      <c r="F929" s="420">
        <f t="shared" si="134"/>
        <v>7025</v>
      </c>
      <c r="G929" s="417">
        <v>42718</v>
      </c>
      <c r="H929" s="434">
        <v>200</v>
      </c>
      <c r="I929" s="419">
        <v>18.78</v>
      </c>
      <c r="J929" s="420">
        <v>0.08</v>
      </c>
      <c r="K929" s="420">
        <f t="shared" si="132"/>
        <v>3755.92</v>
      </c>
      <c r="L929" s="418"/>
      <c r="M929" s="420"/>
    </row>
    <row r="930" spans="1:13" x14ac:dyDescent="0.25">
      <c r="A930" s="513"/>
      <c r="B930" s="463">
        <v>42670</v>
      </c>
      <c r="C930" s="418">
        <v>500</v>
      </c>
      <c r="D930" s="419">
        <v>13.88</v>
      </c>
      <c r="E930" s="420">
        <v>0</v>
      </c>
      <c r="F930" s="420">
        <f t="shared" si="134"/>
        <v>6940</v>
      </c>
      <c r="G930" s="417">
        <v>42734</v>
      </c>
      <c r="H930" s="434">
        <v>1000</v>
      </c>
      <c r="I930" s="419">
        <v>17.72</v>
      </c>
      <c r="J930" s="420">
        <v>0.39</v>
      </c>
      <c r="K930" s="420">
        <f t="shared" si="132"/>
        <v>17719.61</v>
      </c>
      <c r="L930" s="418"/>
      <c r="M930" s="420"/>
    </row>
    <row r="931" spans="1:13" x14ac:dyDescent="0.25">
      <c r="A931" s="418"/>
      <c r="B931" s="463">
        <v>42671</v>
      </c>
      <c r="C931" s="418">
        <v>1000</v>
      </c>
      <c r="D931" s="419">
        <v>14.15</v>
      </c>
      <c r="E931" s="420">
        <v>0</v>
      </c>
      <c r="F931" s="420">
        <f t="shared" si="134"/>
        <v>14150</v>
      </c>
      <c r="G931" s="417">
        <v>42739</v>
      </c>
      <c r="H931" s="434">
        <v>500</v>
      </c>
      <c r="I931" s="419">
        <v>18.079999999999998</v>
      </c>
      <c r="J931" s="420">
        <v>0.2</v>
      </c>
      <c r="K931" s="420">
        <f t="shared" si="132"/>
        <v>9039.7999999999993</v>
      </c>
      <c r="L931" s="418"/>
      <c r="M931" s="420"/>
    </row>
    <row r="932" spans="1:13" x14ac:dyDescent="0.25">
      <c r="A932" s="418"/>
      <c r="B932" s="463">
        <v>42674</v>
      </c>
      <c r="C932" s="418">
        <v>300</v>
      </c>
      <c r="D932" s="419">
        <v>13.28</v>
      </c>
      <c r="E932" s="420">
        <v>-1.5</v>
      </c>
      <c r="F932" s="420">
        <f t="shared" si="134"/>
        <v>3982.5</v>
      </c>
      <c r="G932" s="417">
        <v>42748</v>
      </c>
      <c r="H932" s="434">
        <v>500</v>
      </c>
      <c r="I932" s="419">
        <v>17.48</v>
      </c>
      <c r="J932" s="420">
        <v>0.19</v>
      </c>
      <c r="K932" s="420">
        <f t="shared" si="132"/>
        <v>8739.81</v>
      </c>
      <c r="L932" s="418"/>
      <c r="M932" s="420"/>
    </row>
    <row r="933" spans="1:13" x14ac:dyDescent="0.25">
      <c r="A933" s="418"/>
      <c r="B933" s="463">
        <v>42674</v>
      </c>
      <c r="C933" s="418">
        <v>200</v>
      </c>
      <c r="D933" s="419">
        <v>13.15</v>
      </c>
      <c r="E933" s="420">
        <v>0.02</v>
      </c>
      <c r="F933" s="420">
        <f t="shared" si="134"/>
        <v>2630.02</v>
      </c>
      <c r="G933" s="417">
        <v>42761</v>
      </c>
      <c r="H933" s="434">
        <v>1000</v>
      </c>
      <c r="I933" s="419">
        <v>17.899999999999999</v>
      </c>
      <c r="J933" s="420">
        <v>0.39</v>
      </c>
      <c r="K933" s="420">
        <f t="shared" si="132"/>
        <v>17899.61</v>
      </c>
      <c r="L933" s="418"/>
      <c r="M933" s="420"/>
    </row>
    <row r="934" spans="1:13" x14ac:dyDescent="0.25">
      <c r="A934" s="418"/>
      <c r="B934" s="463">
        <v>42676</v>
      </c>
      <c r="C934" s="418">
        <v>200</v>
      </c>
      <c r="D934" s="419">
        <v>12.89</v>
      </c>
      <c r="E934" s="420">
        <v>0</v>
      </c>
      <c r="F934" s="420">
        <f t="shared" si="134"/>
        <v>2578</v>
      </c>
      <c r="G934" s="417">
        <v>42766</v>
      </c>
      <c r="H934" s="434">
        <v>300</v>
      </c>
      <c r="I934" s="419">
        <v>16.649999999999999</v>
      </c>
      <c r="J934" s="420">
        <v>0.11</v>
      </c>
      <c r="K934" s="420">
        <f t="shared" si="132"/>
        <v>4994.8900000000003</v>
      </c>
      <c r="L934" s="418"/>
      <c r="M934" s="420"/>
    </row>
    <row r="935" spans="1:13" x14ac:dyDescent="0.25">
      <c r="A935" s="418"/>
      <c r="B935" s="463">
        <v>42678</v>
      </c>
      <c r="C935" s="418">
        <v>500</v>
      </c>
      <c r="D935" s="419">
        <v>13.69</v>
      </c>
      <c r="E935" s="420">
        <v>0</v>
      </c>
      <c r="F935" s="420">
        <f t="shared" si="134"/>
        <v>6845</v>
      </c>
      <c r="G935" s="417">
        <v>42767</v>
      </c>
      <c r="H935" s="434">
        <v>612</v>
      </c>
      <c r="I935" s="419">
        <v>17.03</v>
      </c>
      <c r="J935" s="420">
        <v>0.23</v>
      </c>
      <c r="K935" s="420">
        <f t="shared" si="132"/>
        <v>10422.130000000001</v>
      </c>
      <c r="L935" s="418"/>
      <c r="M935" s="420"/>
    </row>
    <row r="936" spans="1:13" x14ac:dyDescent="0.25">
      <c r="A936" s="418"/>
      <c r="B936" s="463">
        <v>42678</v>
      </c>
      <c r="C936" s="418">
        <v>500</v>
      </c>
      <c r="D936" s="419">
        <v>13.69</v>
      </c>
      <c r="E936" s="420">
        <v>0</v>
      </c>
      <c r="F936" s="420">
        <f>C936*D936+E936</f>
        <v>6845</v>
      </c>
      <c r="G936" s="417">
        <v>42767</v>
      </c>
      <c r="H936" s="434">
        <v>288</v>
      </c>
      <c r="I936" s="419">
        <v>17.12</v>
      </c>
      <c r="J936" s="420">
        <v>0.11</v>
      </c>
      <c r="K936" s="420">
        <f t="shared" si="132"/>
        <v>4930.4500000000007</v>
      </c>
      <c r="L936" s="418"/>
      <c r="M936" s="420"/>
    </row>
    <row r="937" spans="1:13" x14ac:dyDescent="0.25">
      <c r="A937" s="418"/>
      <c r="B937" s="463">
        <v>42691</v>
      </c>
      <c r="C937" s="418">
        <v>150</v>
      </c>
      <c r="D937" s="419">
        <v>15.48</v>
      </c>
      <c r="E937" s="420">
        <v>0</v>
      </c>
      <c r="F937" s="420">
        <f t="shared" ref="F937:F953" si="135">C937*D937+E937</f>
        <v>2322</v>
      </c>
      <c r="G937" s="417">
        <v>42767</v>
      </c>
      <c r="H937" s="434">
        <v>700</v>
      </c>
      <c r="I937" s="419">
        <v>16.57</v>
      </c>
      <c r="J937" s="420">
        <v>0.25</v>
      </c>
      <c r="K937" s="420">
        <f t="shared" si="132"/>
        <v>11598.75</v>
      </c>
      <c r="L937" s="418"/>
      <c r="M937" s="420"/>
    </row>
    <row r="938" spans="1:13" x14ac:dyDescent="0.25">
      <c r="A938" s="418"/>
      <c r="B938" s="463">
        <v>42691</v>
      </c>
      <c r="C938" s="418">
        <v>300</v>
      </c>
      <c r="D938" s="419">
        <v>15.48</v>
      </c>
      <c r="E938" s="420">
        <v>0</v>
      </c>
      <c r="F938" s="420">
        <f t="shared" si="135"/>
        <v>4644</v>
      </c>
      <c r="G938" s="417">
        <v>42768</v>
      </c>
      <c r="H938" s="434">
        <v>200</v>
      </c>
      <c r="I938" s="419">
        <v>16.7</v>
      </c>
      <c r="J938" s="420">
        <v>7.0000000000000007E-2</v>
      </c>
      <c r="K938" s="420">
        <f t="shared" si="132"/>
        <v>3339.93</v>
      </c>
      <c r="L938" s="418"/>
      <c r="M938" s="420"/>
    </row>
    <row r="939" spans="1:13" x14ac:dyDescent="0.25">
      <c r="A939" s="418"/>
      <c r="B939" s="463">
        <v>42696</v>
      </c>
      <c r="C939" s="418">
        <v>1000</v>
      </c>
      <c r="D939" s="419">
        <v>16.12</v>
      </c>
      <c r="E939" s="420">
        <v>0</v>
      </c>
      <c r="F939" s="420">
        <f t="shared" si="135"/>
        <v>16120.000000000002</v>
      </c>
      <c r="G939" s="417">
        <v>42768</v>
      </c>
      <c r="H939" s="434">
        <v>500</v>
      </c>
      <c r="I939" s="419">
        <v>16.600000000000001</v>
      </c>
      <c r="J939" s="420">
        <v>-1.82</v>
      </c>
      <c r="K939" s="420">
        <f t="shared" si="132"/>
        <v>8301.82</v>
      </c>
      <c r="L939" s="418"/>
      <c r="M939" s="420"/>
    </row>
    <row r="940" spans="1:13" x14ac:dyDescent="0.25">
      <c r="A940" s="418"/>
      <c r="B940" s="463">
        <v>42699</v>
      </c>
      <c r="C940" s="418">
        <v>200</v>
      </c>
      <c r="D940" s="419">
        <v>16.28</v>
      </c>
      <c r="E940" s="420">
        <v>0</v>
      </c>
      <c r="F940" s="420">
        <f t="shared" si="135"/>
        <v>3256</v>
      </c>
      <c r="G940" s="417">
        <v>42768</v>
      </c>
      <c r="H940" s="434">
        <v>500</v>
      </c>
      <c r="I940" s="419">
        <v>16.75</v>
      </c>
      <c r="J940" s="420">
        <v>0.18</v>
      </c>
      <c r="K940" s="420">
        <f t="shared" si="132"/>
        <v>8374.82</v>
      </c>
      <c r="L940" s="418"/>
      <c r="M940" s="420"/>
    </row>
    <row r="941" spans="1:13" x14ac:dyDescent="0.25">
      <c r="A941" s="513"/>
      <c r="B941" s="463">
        <v>42699</v>
      </c>
      <c r="C941" s="418">
        <v>500</v>
      </c>
      <c r="D941" s="419">
        <v>16.16</v>
      </c>
      <c r="E941" s="420">
        <v>0</v>
      </c>
      <c r="F941" s="420">
        <f t="shared" si="135"/>
        <v>8080</v>
      </c>
      <c r="G941" s="417">
        <v>42769</v>
      </c>
      <c r="H941" s="514">
        <v>400</v>
      </c>
      <c r="I941" s="515">
        <v>16.95</v>
      </c>
      <c r="J941" s="516">
        <v>0.15</v>
      </c>
      <c r="K941" s="516">
        <f t="shared" si="132"/>
        <v>6779.85</v>
      </c>
      <c r="L941" s="418"/>
      <c r="M941" s="420"/>
    </row>
    <row r="942" spans="1:13" x14ac:dyDescent="0.25">
      <c r="A942" s="513"/>
      <c r="B942" s="463">
        <v>42702</v>
      </c>
      <c r="C942" s="418">
        <v>500</v>
      </c>
      <c r="D942" s="419">
        <v>16.059999999999999</v>
      </c>
      <c r="E942" s="420">
        <v>0</v>
      </c>
      <c r="F942" s="420">
        <f t="shared" si="135"/>
        <v>8029.9999999999991</v>
      </c>
      <c r="G942" s="417">
        <v>42769</v>
      </c>
      <c r="H942" s="514">
        <v>300</v>
      </c>
      <c r="I942" s="515">
        <v>17.32</v>
      </c>
      <c r="J942" s="516">
        <v>0.11</v>
      </c>
      <c r="K942" s="516">
        <f t="shared" si="132"/>
        <v>5195.8900000000003</v>
      </c>
      <c r="L942" s="418"/>
      <c r="M942" s="420"/>
    </row>
    <row r="943" spans="1:13" x14ac:dyDescent="0.25">
      <c r="A943" s="513"/>
      <c r="B943" s="463">
        <v>42702</v>
      </c>
      <c r="C943" s="418">
        <v>200</v>
      </c>
      <c r="D943" s="419">
        <v>15.8</v>
      </c>
      <c r="E943" s="420">
        <v>0</v>
      </c>
      <c r="F943" s="420">
        <f t="shared" si="135"/>
        <v>3160</v>
      </c>
      <c r="G943" s="417">
        <v>42781</v>
      </c>
      <c r="H943" s="434">
        <v>600</v>
      </c>
      <c r="I943" s="419">
        <v>16.52</v>
      </c>
      <c r="J943" s="420">
        <v>0.22</v>
      </c>
      <c r="K943" s="420">
        <f t="shared" si="132"/>
        <v>9911.7800000000007</v>
      </c>
      <c r="L943" s="418"/>
      <c r="M943" s="420"/>
    </row>
    <row r="944" spans="1:13" x14ac:dyDescent="0.25">
      <c r="A944" s="513"/>
      <c r="B944" s="463">
        <v>42702</v>
      </c>
      <c r="C944" s="418">
        <v>300</v>
      </c>
      <c r="D944" s="419">
        <v>15.65</v>
      </c>
      <c r="E944" s="420">
        <v>0</v>
      </c>
      <c r="F944" s="420">
        <f t="shared" si="135"/>
        <v>4695</v>
      </c>
      <c r="G944" s="417">
        <v>42781</v>
      </c>
      <c r="H944" s="434">
        <v>300</v>
      </c>
      <c r="I944" s="419">
        <v>16.440000000000001</v>
      </c>
      <c r="J944" s="420">
        <v>0.11</v>
      </c>
      <c r="K944" s="420">
        <f t="shared" si="132"/>
        <v>4931.8900000000003</v>
      </c>
      <c r="L944" s="418"/>
      <c r="M944" s="420"/>
    </row>
    <row r="945" spans="1:13" x14ac:dyDescent="0.25">
      <c r="A945" s="418"/>
      <c r="B945" s="463">
        <v>42703</v>
      </c>
      <c r="C945" s="418">
        <v>300</v>
      </c>
      <c r="D945" s="419">
        <v>14.78</v>
      </c>
      <c r="E945" s="420">
        <v>0</v>
      </c>
      <c r="F945" s="420">
        <f t="shared" si="135"/>
        <v>4434</v>
      </c>
      <c r="G945" s="417">
        <v>42782</v>
      </c>
      <c r="H945" s="434">
        <v>300</v>
      </c>
      <c r="I945" s="419">
        <v>17</v>
      </c>
      <c r="J945" s="420">
        <v>0.11</v>
      </c>
      <c r="K945" s="420">
        <f t="shared" si="132"/>
        <v>5099.8900000000003</v>
      </c>
      <c r="L945" s="418"/>
      <c r="M945" s="420"/>
    </row>
    <row r="946" spans="1:13" x14ac:dyDescent="0.25">
      <c r="A946" s="418"/>
      <c r="B946" s="463">
        <v>42705</v>
      </c>
      <c r="C946" s="418">
        <v>350</v>
      </c>
      <c r="D946" s="419">
        <v>17.600000000000001</v>
      </c>
      <c r="E946" s="420">
        <v>0</v>
      </c>
      <c r="F946" s="420">
        <f t="shared" si="135"/>
        <v>6160.0000000000009</v>
      </c>
      <c r="G946" s="418"/>
      <c r="H946" s="434"/>
      <c r="I946" s="419"/>
      <c r="J946" s="420"/>
      <c r="K946" s="420"/>
      <c r="L946" s="418"/>
      <c r="M946" s="420"/>
    </row>
    <row r="947" spans="1:13" x14ac:dyDescent="0.25">
      <c r="A947" s="418"/>
      <c r="B947" s="463">
        <v>42711</v>
      </c>
      <c r="C947" s="418">
        <v>500</v>
      </c>
      <c r="D947" s="419">
        <v>18.12</v>
      </c>
      <c r="E947" s="420">
        <v>0</v>
      </c>
      <c r="F947" s="420">
        <f t="shared" si="135"/>
        <v>9060</v>
      </c>
      <c r="G947" s="418"/>
      <c r="H947" s="434"/>
      <c r="I947" s="419"/>
      <c r="J947" s="420"/>
      <c r="K947" s="420"/>
      <c r="L947" s="418"/>
      <c r="M947" s="420"/>
    </row>
    <row r="948" spans="1:13" x14ac:dyDescent="0.25">
      <c r="A948" s="418"/>
      <c r="B948" s="463">
        <v>42713</v>
      </c>
      <c r="C948" s="418">
        <v>500</v>
      </c>
      <c r="D948" s="419">
        <v>18.12</v>
      </c>
      <c r="E948" s="420">
        <v>0</v>
      </c>
      <c r="F948" s="420">
        <f t="shared" si="135"/>
        <v>9060</v>
      </c>
      <c r="G948" s="418"/>
      <c r="H948" s="434"/>
      <c r="I948" s="419"/>
      <c r="J948" s="420"/>
      <c r="K948" s="420"/>
      <c r="L948" s="418"/>
      <c r="M948" s="420"/>
    </row>
    <row r="949" spans="1:13" x14ac:dyDescent="0.25">
      <c r="A949" s="418"/>
      <c r="B949" s="463">
        <v>42718</v>
      </c>
      <c r="C949" s="418">
        <v>200</v>
      </c>
      <c r="D949" s="419">
        <v>18.73</v>
      </c>
      <c r="E949" s="420">
        <v>-1</v>
      </c>
      <c r="F949" s="420">
        <f t="shared" si="135"/>
        <v>3745</v>
      </c>
      <c r="G949" s="418"/>
      <c r="H949" s="434"/>
      <c r="I949" s="419"/>
      <c r="J949" s="420"/>
      <c r="K949" s="420"/>
      <c r="L949" s="418"/>
      <c r="M949" s="420"/>
    </row>
    <row r="950" spans="1:13" x14ac:dyDescent="0.25">
      <c r="A950" s="418"/>
      <c r="B950" s="463">
        <v>42733</v>
      </c>
      <c r="C950" s="418">
        <v>1000</v>
      </c>
      <c r="D950" s="419">
        <v>17.64</v>
      </c>
      <c r="E950" s="420">
        <v>-1.5</v>
      </c>
      <c r="F950" s="420">
        <f t="shared" si="135"/>
        <v>17638.5</v>
      </c>
      <c r="G950" s="418"/>
      <c r="H950" s="434"/>
      <c r="I950" s="419"/>
      <c r="J950" s="420"/>
      <c r="K950" s="420"/>
      <c r="L950" s="418"/>
      <c r="M950" s="420"/>
    </row>
    <row r="951" spans="1:13" x14ac:dyDescent="0.25">
      <c r="A951" s="418"/>
      <c r="B951" s="463">
        <v>42734</v>
      </c>
      <c r="C951" s="418">
        <v>1000</v>
      </c>
      <c r="D951" s="419">
        <v>17.329999999999998</v>
      </c>
      <c r="E951" s="420">
        <v>0</v>
      </c>
      <c r="F951" s="420">
        <f t="shared" si="135"/>
        <v>17330</v>
      </c>
      <c r="G951" s="418"/>
      <c r="H951" s="434"/>
      <c r="I951" s="419"/>
      <c r="J951" s="420"/>
      <c r="K951" s="420"/>
      <c r="L951" s="418"/>
      <c r="M951" s="420"/>
    </row>
    <row r="952" spans="1:13" x14ac:dyDescent="0.25">
      <c r="A952" s="418"/>
      <c r="B952" s="463">
        <v>42741</v>
      </c>
      <c r="C952" s="418">
        <v>500</v>
      </c>
      <c r="D952" s="419">
        <v>17.88</v>
      </c>
      <c r="E952" s="420">
        <v>0</v>
      </c>
      <c r="F952" s="420">
        <f t="shared" si="135"/>
        <v>8940</v>
      </c>
      <c r="G952" s="418"/>
      <c r="H952" s="434"/>
      <c r="I952" s="419"/>
      <c r="J952" s="420"/>
      <c r="K952" s="420"/>
      <c r="L952" s="418"/>
      <c r="M952" s="420"/>
    </row>
    <row r="953" spans="1:13" x14ac:dyDescent="0.25">
      <c r="A953" s="418"/>
      <c r="B953" s="463">
        <v>42748</v>
      </c>
      <c r="C953" s="418">
        <v>500</v>
      </c>
      <c r="D953" s="419">
        <v>17.260000000000002</v>
      </c>
      <c r="E953" s="420">
        <v>0</v>
      </c>
      <c r="F953" s="420">
        <f t="shared" si="135"/>
        <v>8630</v>
      </c>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512"/>
      <c r="B956" s="463"/>
      <c r="C956" s="418"/>
      <c r="D956" s="419"/>
      <c r="E956" s="420"/>
      <c r="F956" s="420"/>
      <c r="G956" s="418"/>
      <c r="H956" s="434"/>
      <c r="I956" s="419"/>
      <c r="J956" s="420"/>
      <c r="K956" s="420"/>
      <c r="L956" s="418"/>
      <c r="M956" s="420"/>
    </row>
    <row r="957" spans="1:13" x14ac:dyDescent="0.25">
      <c r="A957" s="512"/>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36" t="s">
        <v>81</v>
      </c>
      <c r="B977" s="517"/>
      <c r="C977" s="459">
        <f>SUM(C716:C976)</f>
        <v>133812</v>
      </c>
      <c r="D977" s="438"/>
      <c r="E977" s="438"/>
      <c r="F977" s="438">
        <f>SUM(F716:F976)</f>
        <v>1899450.8389999999</v>
      </c>
      <c r="G977" s="437"/>
      <c r="H977" s="459">
        <f>SUM(H716:H976)</f>
        <v>133812</v>
      </c>
      <c r="I977" s="518"/>
      <c r="J977" s="438"/>
      <c r="K977" s="438">
        <f>SUM(K716:K976)</f>
        <v>1911314.2100000016</v>
      </c>
      <c r="L977" s="437"/>
      <c r="M977" s="438">
        <f>SUM(M716:M726)</f>
        <v>2752.2000000000003</v>
      </c>
    </row>
    <row r="978" spans="1:13" ht="15.75" thickBot="1" x14ac:dyDescent="0.3">
      <c r="A978" s="439" t="s">
        <v>189</v>
      </c>
      <c r="B978" s="519"/>
      <c r="C978" s="441">
        <f>SumByColor($A$162, C716:C976)</f>
        <v>0</v>
      </c>
      <c r="D978" s="441"/>
      <c r="E978" s="441"/>
      <c r="F978" s="442">
        <f>SumByColor($A$162, F716:F976)</f>
        <v>0</v>
      </c>
      <c r="G978" s="441"/>
      <c r="H978" s="441">
        <f>SumByColor($A$162, H716:H976)</f>
        <v>0</v>
      </c>
      <c r="I978" s="441"/>
      <c r="J978" s="442"/>
      <c r="K978" s="442">
        <f>SumByColor($A$162, K716:K976)</f>
        <v>0</v>
      </c>
      <c r="L978" s="441"/>
      <c r="M978" s="442">
        <f>SumByColor($A$162, M716:M976)</f>
        <v>0</v>
      </c>
    </row>
    <row r="979" spans="1:13" x14ac:dyDescent="0.25">
      <c r="A979" s="418"/>
      <c r="B979" s="463"/>
      <c r="C979" s="418"/>
      <c r="D979" s="419"/>
      <c r="E979" s="420"/>
      <c r="F979" s="420"/>
      <c r="G979" s="418"/>
      <c r="H979" s="434"/>
      <c r="I979" s="419"/>
      <c r="J979" s="420"/>
      <c r="K979" s="420"/>
      <c r="L979" s="418"/>
      <c r="M979" s="420"/>
    </row>
  </sheetData>
  <mergeCells count="5">
    <mergeCell ref="O23:P23"/>
    <mergeCell ref="A80:A82"/>
    <mergeCell ref="A87:A90"/>
    <mergeCell ref="A96:A99"/>
    <mergeCell ref="A100:A104"/>
  </mergeCells>
  <conditionalFormatting sqref="F462:F480 H462:H480 H615 F615 H686:H710 F686:F710 F184:F273 H184:H273 H326:H330 F326:F330 K166:K336 F340:F343 H340:H343 K341:K343 H353:H355 F353:F355 K353:K355 K399:K401 F399:F401 H399:H401 H406 F406 K406 K411 F411 H411 H415 F415 K415 K437 F437 H437 K451:K452 F451:F452 H451:H452 H444 F444 K444">
    <cfRule type="expression" dxfId="1637" priority="277">
      <formula>F166&gt;0</formula>
    </cfRule>
    <cfRule type="expression" dxfId="1636" priority="278">
      <formula>F166&lt;0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5:F461">
    <cfRule type="expression" dxfId="1635" priority="270">
      <formula>F455&gt;0</formula>
    </cfRule>
    <cfRule type="expression" dxfId="1634" priority="271">
      <formula>F455&lt;0</formula>
    </cfRule>
  </conditionalFormatting>
  <conditionalFormatting sqref="H455:H461">
    <cfRule type="expression" dxfId="1633" priority="266">
      <formula>H455&gt;0</formula>
    </cfRule>
    <cfRule type="expression" dxfId="1632" priority="267">
      <formula>H455&lt;0</formula>
    </cfRule>
  </conditionalFormatting>
  <conditionalFormatting sqref="Q8">
    <cfRule type="expression" dxfId="1631" priority="252">
      <formula>Q8&gt;0</formula>
    </cfRule>
    <cfRule type="expression" dxfId="1630" priority="253">
      <formula>Q8&lt;0</formula>
    </cfRule>
  </conditionalFormatting>
  <conditionalFormatting sqref="Q7">
    <cfRule type="expression" dxfId="1629" priority="254">
      <formula>Q7&gt;0</formula>
    </cfRule>
    <cfRule type="expression" dxfId="1628" priority="255">
      <formula>Q7&lt;0</formula>
    </cfRule>
  </conditionalFormatting>
  <conditionalFormatting sqref="F563:F569">
    <cfRule type="expression" dxfId="1627" priority="226">
      <formula>F563&gt;0</formula>
    </cfRule>
    <cfRule type="expression" dxfId="1626" priority="227">
      <formula>F563&lt;0</formula>
    </cfRule>
  </conditionalFormatting>
  <conditionalFormatting sqref="F488:F506 H488:H506">
    <cfRule type="expression" dxfId="1625" priority="248">
      <formula>F488&gt;0</formula>
    </cfRule>
    <cfRule type="expression" dxfId="1624" priority="249">
      <formula>F488&lt;0</formula>
    </cfRule>
  </conditionalFormatting>
  <conditionalFormatting sqref="F481:F487">
    <cfRule type="expression" dxfId="1623" priority="246">
      <formula>F481&gt;0</formula>
    </cfRule>
    <cfRule type="expression" dxfId="1622" priority="247">
      <formula>F481&lt;0</formula>
    </cfRule>
  </conditionalFormatting>
  <conditionalFormatting sqref="H481:H487">
    <cfRule type="expression" dxfId="1621" priority="244">
      <formula>H481&gt;0</formula>
    </cfRule>
    <cfRule type="expression" dxfId="1620" priority="245">
      <formula>H481&lt;0</formula>
    </cfRule>
  </conditionalFormatting>
  <conditionalFormatting sqref="F514:F532 H514:H532">
    <cfRule type="expression" dxfId="1619" priority="242">
      <formula>F514&gt;0</formula>
    </cfRule>
    <cfRule type="expression" dxfId="1618" priority="243">
      <formula>F514&lt;0</formula>
    </cfRule>
  </conditionalFormatting>
  <conditionalFormatting sqref="F507:F513">
    <cfRule type="expression" dxfId="1617" priority="240">
      <formula>F507&gt;0</formula>
    </cfRule>
    <cfRule type="expression" dxfId="1616" priority="241">
      <formula>F507&lt;0</formula>
    </cfRule>
  </conditionalFormatting>
  <conditionalFormatting sqref="H507:H513">
    <cfRule type="expression" dxfId="1615" priority="238">
      <formula>H507&gt;0</formula>
    </cfRule>
    <cfRule type="expression" dxfId="1614" priority="239">
      <formula>H507&lt;0</formula>
    </cfRule>
  </conditionalFormatting>
  <conditionalFormatting sqref="F540:F557 H540:H557">
    <cfRule type="expression" dxfId="1613" priority="236">
      <formula>F540&gt;0</formula>
    </cfRule>
    <cfRule type="expression" dxfId="1612" priority="237">
      <formula>F540&lt;0</formula>
    </cfRule>
  </conditionalFormatting>
  <conditionalFormatting sqref="F533:F539">
    <cfRule type="expression" dxfId="1611" priority="234">
      <formula>F533&gt;0</formula>
    </cfRule>
    <cfRule type="expression" dxfId="1610" priority="235">
      <formula>F533&lt;0</formula>
    </cfRule>
  </conditionalFormatting>
  <conditionalFormatting sqref="H533:H539">
    <cfRule type="expression" dxfId="1609" priority="232">
      <formula>H533&gt;0</formula>
    </cfRule>
    <cfRule type="expression" dxfId="1608" priority="233">
      <formula>H533&lt;0</formula>
    </cfRule>
  </conditionalFormatting>
  <conditionalFormatting sqref="F558:F562 H558:H562">
    <cfRule type="expression" dxfId="1607" priority="230">
      <formula>F558&gt;0</formula>
    </cfRule>
    <cfRule type="expression" dxfId="1606" priority="231">
      <formula>F558&lt;0</formula>
    </cfRule>
  </conditionalFormatting>
  <conditionalFormatting sqref="F570:F585 H570:H585">
    <cfRule type="expression" dxfId="1605" priority="228">
      <formula>F570&gt;0</formula>
    </cfRule>
    <cfRule type="expression" dxfId="1604" priority="229">
      <formula>F570&lt;0</formula>
    </cfRule>
  </conditionalFormatting>
  <conditionalFormatting sqref="H563:H569">
    <cfRule type="expression" dxfId="1603" priority="224">
      <formula>H563&gt;0</formula>
    </cfRule>
    <cfRule type="expression" dxfId="1602" priority="225">
      <formula>H563&lt;0</formula>
    </cfRule>
  </conditionalFormatting>
  <conditionalFormatting sqref="F586 H586">
    <cfRule type="expression" dxfId="1601" priority="222">
      <formula>F586&gt;0</formula>
    </cfRule>
    <cfRule type="expression" dxfId="1600" priority="223">
      <formula>F586&lt;0</formula>
    </cfRule>
  </conditionalFormatting>
  <conditionalFormatting sqref="F587:F591 H587:H591">
    <cfRule type="expression" dxfId="1599" priority="220">
      <formula>F587&gt;0</formula>
    </cfRule>
    <cfRule type="expression" dxfId="1598" priority="221">
      <formula>F587&lt;0</formula>
    </cfRule>
  </conditionalFormatting>
  <conditionalFormatting sqref="F599:F614 H599:H614">
    <cfRule type="expression" dxfId="1597" priority="218">
      <formula>F599&gt;0</formula>
    </cfRule>
    <cfRule type="expression" dxfId="1596" priority="219">
      <formula>F599&lt;0</formula>
    </cfRule>
  </conditionalFormatting>
  <conditionalFormatting sqref="F592:F598">
    <cfRule type="expression" dxfId="1595" priority="216">
      <formula>F592&gt;0</formula>
    </cfRule>
    <cfRule type="expression" dxfId="1594" priority="217">
      <formula>F592&lt;0</formula>
    </cfRule>
  </conditionalFormatting>
  <conditionalFormatting sqref="H592:H598">
    <cfRule type="expression" dxfId="1593" priority="214">
      <formula>H592&gt;0</formula>
    </cfRule>
    <cfRule type="expression" dxfId="1592" priority="215">
      <formula>H592&lt;0</formula>
    </cfRule>
  </conditionalFormatting>
  <conditionalFormatting sqref="F616:F621 H616:H621">
    <cfRule type="expression" dxfId="1591" priority="212">
      <formula>F616&gt;0</formula>
    </cfRule>
    <cfRule type="expression" dxfId="1590" priority="213">
      <formula>F616&lt;0</formula>
    </cfRule>
  </conditionalFormatting>
  <conditionalFormatting sqref="F622 H622">
    <cfRule type="expression" dxfId="1589" priority="210">
      <formula>F622&gt;0</formula>
    </cfRule>
    <cfRule type="expression" dxfId="1588" priority="211">
      <formula>F622&lt;0</formula>
    </cfRule>
  </conditionalFormatting>
  <conditionalFormatting sqref="F623:F627 H623:H627">
    <cfRule type="expression" dxfId="1587" priority="208">
      <formula>F623&gt;0</formula>
    </cfRule>
    <cfRule type="expression" dxfId="1586" priority="209">
      <formula>F623&lt;0</formula>
    </cfRule>
  </conditionalFormatting>
  <conditionalFormatting sqref="F635:F650 H635:H650">
    <cfRule type="expression" dxfId="1585" priority="206">
      <formula>F635&gt;0</formula>
    </cfRule>
    <cfRule type="expression" dxfId="1584" priority="207">
      <formula>F635&lt;0</formula>
    </cfRule>
  </conditionalFormatting>
  <conditionalFormatting sqref="F628:F634">
    <cfRule type="expression" dxfId="1583" priority="204">
      <formula>F628&gt;0</formula>
    </cfRule>
    <cfRule type="expression" dxfId="1582" priority="205">
      <formula>F628&lt;0</formula>
    </cfRule>
  </conditionalFormatting>
  <conditionalFormatting sqref="H628:H634">
    <cfRule type="expression" dxfId="1581" priority="202">
      <formula>H628&gt;0</formula>
    </cfRule>
    <cfRule type="expression" dxfId="1580" priority="203">
      <formula>H628&lt;0</formula>
    </cfRule>
  </conditionalFormatting>
  <conditionalFormatting sqref="F651:F656 H651:H656">
    <cfRule type="expression" dxfId="1579" priority="200">
      <formula>F651&gt;0</formula>
    </cfRule>
    <cfRule type="expression" dxfId="1578" priority="201">
      <formula>F651&lt;0</formula>
    </cfRule>
  </conditionalFormatting>
  <conditionalFormatting sqref="F657 H657">
    <cfRule type="expression" dxfId="1577" priority="198">
      <formula>F657&gt;0</formula>
    </cfRule>
    <cfRule type="expression" dxfId="1576" priority="199">
      <formula>F657&lt;0</formula>
    </cfRule>
  </conditionalFormatting>
  <conditionalFormatting sqref="F658:F662 H658:H662">
    <cfRule type="expression" dxfId="1575" priority="196">
      <formula>F658&gt;0</formula>
    </cfRule>
    <cfRule type="expression" dxfId="1574" priority="197">
      <formula>F658&lt;0</formula>
    </cfRule>
  </conditionalFormatting>
  <conditionalFormatting sqref="F670:F685 H670:H685">
    <cfRule type="expression" dxfId="1573" priority="194">
      <formula>F670&gt;0</formula>
    </cfRule>
    <cfRule type="expression" dxfId="1572" priority="195">
      <formula>F670&lt;0</formula>
    </cfRule>
  </conditionalFormatting>
  <conditionalFormatting sqref="F663:F669">
    <cfRule type="expression" dxfId="1571" priority="192">
      <formula>F663&gt;0</formula>
    </cfRule>
    <cfRule type="expression" dxfId="1570" priority="193">
      <formula>F663&lt;0</formula>
    </cfRule>
  </conditionalFormatting>
  <conditionalFormatting sqref="H663:H669">
    <cfRule type="expression" dxfId="1569" priority="190">
      <formula>H663&gt;0</formula>
    </cfRule>
    <cfRule type="expression" dxfId="1568" priority="191">
      <formula>H663&lt;0</formula>
    </cfRule>
  </conditionalFormatting>
  <conditionalFormatting sqref="M714">
    <cfRule type="expression" dxfId="1567" priority="188">
      <formula>M714&gt;0</formula>
    </cfRule>
    <cfRule type="expression" dxfId="1566" priority="189">
      <formula>M714&lt;0</formula>
    </cfRule>
  </conditionalFormatting>
  <conditionalFormatting sqref="F172:F183">
    <cfRule type="expression" dxfId="1565" priority="184">
      <formula>F172&gt;0</formula>
    </cfRule>
    <cfRule type="expression" dxfId="1564" priority="185">
      <formula>F172&lt;0</formula>
    </cfRule>
  </conditionalFormatting>
  <conditionalFormatting sqref="H172:H183">
    <cfRule type="expression" dxfId="1563" priority="182">
      <formula>H172&gt;0</formula>
    </cfRule>
    <cfRule type="expression" dxfId="1562" priority="183">
      <formula>H172&lt;0</formula>
    </cfRule>
  </conditionalFormatting>
  <conditionalFormatting sqref="F166:F171 H166:H171">
    <cfRule type="expression" dxfId="1561" priority="180">
      <formula>F166&gt;0</formula>
    </cfRule>
    <cfRule type="expression" dxfId="1560" priority="181">
      <formula>F166&lt;0</formula>
    </cfRule>
  </conditionalFormatting>
  <conditionalFormatting sqref="J168">
    <cfRule type="expression" dxfId="1559" priority="178">
      <formula>J168&gt;0</formula>
    </cfRule>
    <cfRule type="expression" dxfId="1558" priority="179">
      <formula>J168&lt;0</formula>
    </cfRule>
  </conditionalFormatting>
  <conditionalFormatting sqref="J169:J175">
    <cfRule type="expression" dxfId="1557" priority="176">
      <formula>J169&gt;0</formula>
    </cfRule>
    <cfRule type="expression" dxfId="1556" priority="177">
      <formula>J169&lt;0</formula>
    </cfRule>
  </conditionalFormatting>
  <conditionalFormatting sqref="L168:L250 L257 L259">
    <cfRule type="expression" dxfId="1555" priority="172">
      <formula>L168&gt;0</formula>
    </cfRule>
    <cfRule type="expression" dxfId="1554" priority="173">
      <formula>L168&lt;0</formula>
    </cfRule>
  </conditionalFormatting>
  <conditionalFormatting sqref="Q10">
    <cfRule type="expression" dxfId="1553" priority="170">
      <formula>Q10&gt;0</formula>
    </cfRule>
    <cfRule type="expression" dxfId="1552" priority="171">
      <formula>Q10&lt;0</formula>
    </cfRule>
  </conditionalFormatting>
  <conditionalFormatting sqref="H279:H281 F279:F281">
    <cfRule type="expression" dxfId="1551" priority="167">
      <formula>F279&gt;0</formula>
    </cfRule>
    <cfRule type="expression" dxfId="1550" priority="168">
      <formula>F279&lt;0</formula>
    </cfRule>
  </conditionalFormatting>
  <conditionalFormatting sqref="H275:H277 F275:F277">
    <cfRule type="expression" dxfId="1549" priority="165">
      <formula>F275&gt;0</formula>
    </cfRule>
    <cfRule type="expression" dxfId="1548" priority="166">
      <formula>F275&lt;0</formula>
    </cfRule>
  </conditionalFormatting>
  <conditionalFormatting sqref="H274 F274">
    <cfRule type="expression" dxfId="1547" priority="163">
      <formula>F274&gt;0</formula>
    </cfRule>
    <cfRule type="expression" dxfId="1546" priority="164">
      <formula>F274&lt;0</formula>
    </cfRule>
  </conditionalFormatting>
  <conditionalFormatting sqref="H278 F278">
    <cfRule type="expression" dxfId="1545" priority="161">
      <formula>F278&gt;0</formula>
    </cfRule>
    <cfRule type="expression" dxfId="1544" priority="162">
      <formula>F278&lt;0</formula>
    </cfRule>
  </conditionalFormatting>
  <conditionalFormatting sqref="H284:H287 F284:F287">
    <cfRule type="expression" dxfId="1543" priority="157">
      <formula>F284&gt;0</formula>
    </cfRule>
    <cfRule type="expression" dxfId="1542" priority="158">
      <formula>F284&lt;0</formula>
    </cfRule>
  </conditionalFormatting>
  <conditionalFormatting sqref="H282:H283 F282:F283">
    <cfRule type="expression" dxfId="1541" priority="155">
      <formula>F282&gt;0</formula>
    </cfRule>
    <cfRule type="expression" dxfId="1540" priority="156">
      <formula>F282&lt;0</formula>
    </cfRule>
  </conditionalFormatting>
  <conditionalFormatting sqref="H309 F309">
    <cfRule type="expression" dxfId="1539" priority="153">
      <formula>F309&gt;0</formula>
    </cfRule>
    <cfRule type="expression" dxfId="1538" priority="154">
      <formula>F309&lt;0</formula>
    </cfRule>
  </conditionalFormatting>
  <conditionalFormatting sqref="H290:H292 F290:F292">
    <cfRule type="expression" dxfId="1537" priority="151">
      <formula>F290&gt;0</formula>
    </cfRule>
    <cfRule type="expression" dxfId="1536" priority="152">
      <formula>F290&lt;0</formula>
    </cfRule>
  </conditionalFormatting>
  <conditionalFormatting sqref="H288:H289 F288:F289">
    <cfRule type="expression" dxfId="1535" priority="149">
      <formula>F288&gt;0</formula>
    </cfRule>
    <cfRule type="expression" dxfId="1534" priority="150">
      <formula>F288&lt;0</formula>
    </cfRule>
  </conditionalFormatting>
  <conditionalFormatting sqref="H302:H304 F302:F304">
    <cfRule type="expression" dxfId="1533" priority="147">
      <formula>F302&gt;0</formula>
    </cfRule>
    <cfRule type="expression" dxfId="1532" priority="148">
      <formula>F302&lt;0</formula>
    </cfRule>
  </conditionalFormatting>
  <conditionalFormatting sqref="H301 F301">
    <cfRule type="expression" dxfId="1531" priority="145">
      <formula>F301&gt;0</formula>
    </cfRule>
    <cfRule type="expression" dxfId="1530" priority="146">
      <formula>F301&lt;0</formula>
    </cfRule>
  </conditionalFormatting>
  <conditionalFormatting sqref="H298:H300 F298:F300">
    <cfRule type="expression" dxfId="1529" priority="143">
      <formula>F298&gt;0</formula>
    </cfRule>
    <cfRule type="expression" dxfId="1528" priority="144">
      <formula>F298&lt;0</formula>
    </cfRule>
  </conditionalFormatting>
  <conditionalFormatting sqref="H297 F297">
    <cfRule type="expression" dxfId="1527" priority="141">
      <formula>F297&gt;0</formula>
    </cfRule>
    <cfRule type="expression" dxfId="1526" priority="142">
      <formula>F297&lt;0</formula>
    </cfRule>
  </conditionalFormatting>
  <conditionalFormatting sqref="H294:H296 F294:F296">
    <cfRule type="expression" dxfId="1525" priority="139">
      <formula>F294&gt;0</formula>
    </cfRule>
    <cfRule type="expression" dxfId="1524" priority="140">
      <formula>F294&lt;0</formula>
    </cfRule>
  </conditionalFormatting>
  <conditionalFormatting sqref="H293 F293">
    <cfRule type="expression" dxfId="1523" priority="137">
      <formula>F293&gt;0</formula>
    </cfRule>
    <cfRule type="expression" dxfId="1522" priority="138">
      <formula>F293&lt;0</formula>
    </cfRule>
  </conditionalFormatting>
  <conditionalFormatting sqref="H306:H308 F306:F308">
    <cfRule type="expression" dxfId="1521" priority="135">
      <formula>F306&gt;0</formula>
    </cfRule>
    <cfRule type="expression" dxfId="1520" priority="136">
      <formula>F306&lt;0</formula>
    </cfRule>
  </conditionalFormatting>
  <conditionalFormatting sqref="H305 F305">
    <cfRule type="expression" dxfId="1519" priority="133">
      <formula>F305&gt;0</formula>
    </cfRule>
    <cfRule type="expression" dxfId="1518" priority="134">
      <formula>F305&lt;0</formula>
    </cfRule>
  </conditionalFormatting>
  <conditionalFormatting sqref="H313 F313">
    <cfRule type="expression" dxfId="1517" priority="129">
      <formula>F313&gt;0</formula>
    </cfRule>
    <cfRule type="expression" dxfId="1516" priority="130">
      <formula>F313&lt;0</formula>
    </cfRule>
  </conditionalFormatting>
  <conditionalFormatting sqref="H310:H312 F310:F312">
    <cfRule type="expression" dxfId="1515" priority="127">
      <formula>F310&gt;0</formula>
    </cfRule>
    <cfRule type="expression" dxfId="1514" priority="128">
      <formula>F310&lt;0</formula>
    </cfRule>
  </conditionalFormatting>
  <conditionalFormatting sqref="H324:H325 F324:F325">
    <cfRule type="expression" dxfId="1513" priority="125">
      <formula>F324&gt;0</formula>
    </cfRule>
    <cfRule type="expression" dxfId="1512" priority="126">
      <formula>F324&lt;0</formula>
    </cfRule>
  </conditionalFormatting>
  <conditionalFormatting sqref="H320:H323 F320:F323">
    <cfRule type="expression" dxfId="1511" priority="121">
      <formula>F320&gt;0</formula>
    </cfRule>
    <cfRule type="expression" dxfId="1510" priority="122">
      <formula>F320&lt;0</formula>
    </cfRule>
  </conditionalFormatting>
  <conditionalFormatting sqref="H318:H319 F318:F319">
    <cfRule type="expression" dxfId="1509" priority="119">
      <formula>F318&gt;0</formula>
    </cfRule>
    <cfRule type="expression" dxfId="1508" priority="120">
      <formula>F318&lt;0</formula>
    </cfRule>
  </conditionalFormatting>
  <conditionalFormatting sqref="H314:H317 F314:F317">
    <cfRule type="expression" dxfId="1507" priority="115">
      <formula>F314&gt;0</formula>
    </cfRule>
    <cfRule type="expression" dxfId="1506" priority="116">
      <formula>F314&lt;0</formula>
    </cfRule>
  </conditionalFormatting>
  <conditionalFormatting sqref="F333:F336 H333:H336">
    <cfRule type="expression" dxfId="1505" priority="113">
      <formula>F333&gt;0</formula>
    </cfRule>
    <cfRule type="expression" dxfId="1504" priority="114">
      <formula>F333&lt;0</formula>
    </cfRule>
  </conditionalFormatting>
  <conditionalFormatting sqref="F331:F332 H331:H332">
    <cfRule type="expression" dxfId="1503" priority="111">
      <formula>F331&gt;0</formula>
    </cfRule>
    <cfRule type="expression" dxfId="1502" priority="112">
      <formula>F331&lt;0</formula>
    </cfRule>
  </conditionalFormatting>
  <conditionalFormatting sqref="F337:F339 H337:H339 K337:K340">
    <cfRule type="expression" dxfId="1501" priority="105">
      <formula>F337&gt;0</formula>
    </cfRule>
    <cfRule type="expression" dxfId="1500" priority="106">
      <formula>F337&lt;0</formula>
    </cfRule>
  </conditionalFormatting>
  <conditionalFormatting sqref="H344:H346 F344:F346 K344:K347">
    <cfRule type="expression" dxfId="1499" priority="101">
      <formula>F344&gt;0</formula>
    </cfRule>
    <cfRule type="expression" dxfId="1498" priority="102">
      <formula>F344&lt;0</formula>
    </cfRule>
  </conditionalFormatting>
  <conditionalFormatting sqref="H347:H350 F347:F350 K348:K350">
    <cfRule type="expression" dxfId="1497" priority="99">
      <formula>F347&gt;0</formula>
    </cfRule>
    <cfRule type="expression" dxfId="1496" priority="100">
      <formula>F347&lt;0</formula>
    </cfRule>
  </conditionalFormatting>
  <conditionalFormatting sqref="H351:H352 F351:F352 K351:K352">
    <cfRule type="expression" dxfId="1495" priority="97">
      <formula>F351&gt;0</formula>
    </cfRule>
    <cfRule type="expression" dxfId="1494" priority="98">
      <formula>F351&lt;0</formula>
    </cfRule>
  </conditionalFormatting>
  <conditionalFormatting sqref="K368 F368 H368">
    <cfRule type="expression" dxfId="1493" priority="95">
      <formula>F368&gt;0</formula>
    </cfRule>
    <cfRule type="expression" dxfId="1492" priority="96">
      <formula>F368&lt;0</formula>
    </cfRule>
  </conditionalFormatting>
  <conditionalFormatting sqref="K356:K358 F356:F358 H356:H358">
    <cfRule type="expression" dxfId="1491" priority="93">
      <formula>F356&gt;0</formula>
    </cfRule>
    <cfRule type="expression" dxfId="1490" priority="94">
      <formula>F356&lt;0</formula>
    </cfRule>
  </conditionalFormatting>
  <conditionalFormatting sqref="F360:F362 H360:H362 K360:K362">
    <cfRule type="expression" dxfId="1489" priority="89">
      <formula>F360&gt;0</formula>
    </cfRule>
    <cfRule type="expression" dxfId="1488" priority="90">
      <formula>F360&lt;0</formula>
    </cfRule>
  </conditionalFormatting>
  <conditionalFormatting sqref="K359 F359 H359">
    <cfRule type="expression" dxfId="1487" priority="87">
      <formula>F359&gt;0</formula>
    </cfRule>
    <cfRule type="expression" dxfId="1486" priority="88">
      <formula>F359&lt;0</formula>
    </cfRule>
  </conditionalFormatting>
  <conditionalFormatting sqref="K363:K364 F363:F364 H363:H364">
    <cfRule type="expression" dxfId="1485" priority="85">
      <formula>F363&gt;0</formula>
    </cfRule>
    <cfRule type="expression" dxfId="1484" priority="86">
      <formula>F363&lt;0</formula>
    </cfRule>
  </conditionalFormatting>
  <conditionalFormatting sqref="K365:K367 F365:F367 H365:H367">
    <cfRule type="expression" dxfId="1483" priority="79">
      <formula>F365&gt;0</formula>
    </cfRule>
    <cfRule type="expression" dxfId="1482" priority="80">
      <formula>F365&lt;0</formula>
    </cfRule>
  </conditionalFormatting>
  <conditionalFormatting sqref="F373:F375 H373:H375">
    <cfRule type="expression" dxfId="1481" priority="77">
      <formula>F373&gt;0</formula>
    </cfRule>
    <cfRule type="expression" dxfId="1480" priority="78">
      <formula>F373&lt;0</formula>
    </cfRule>
  </conditionalFormatting>
  <conditionalFormatting sqref="F372 H372">
    <cfRule type="expression" dxfId="1479" priority="75">
      <formula>F372&gt;0</formula>
    </cfRule>
    <cfRule type="expression" dxfId="1478" priority="76">
      <formula>F372&lt;0</formula>
    </cfRule>
  </conditionalFormatting>
  <conditionalFormatting sqref="F369:F371 H369:H371 K369:K375">
    <cfRule type="expression" dxfId="1477" priority="73">
      <formula>F369&gt;0</formula>
    </cfRule>
    <cfRule type="expression" dxfId="1476" priority="74">
      <formula>F369&lt;0</formula>
    </cfRule>
  </conditionalFormatting>
  <conditionalFormatting sqref="K376 F376 H376">
    <cfRule type="expression" dxfId="1475" priority="71">
      <formula>F376&gt;0</formula>
    </cfRule>
    <cfRule type="expression" dxfId="1474" priority="72">
      <formula>F376&lt;0</formula>
    </cfRule>
  </conditionalFormatting>
  <conditionalFormatting sqref="K377:K379 F377:F379 H377:H379">
    <cfRule type="expression" dxfId="1473" priority="69">
      <formula>F377&gt;0</formula>
    </cfRule>
    <cfRule type="expression" dxfId="1472" priority="70">
      <formula>F377&lt;0</formula>
    </cfRule>
  </conditionalFormatting>
  <conditionalFormatting sqref="K384 F384 H384">
    <cfRule type="expression" dxfId="1471" priority="67">
      <formula>F384&gt;0</formula>
    </cfRule>
    <cfRule type="expression" dxfId="1470" priority="68">
      <formula>F384&lt;0</formula>
    </cfRule>
  </conditionalFormatting>
  <conditionalFormatting sqref="F381:F383 H381:H383 K381:K383">
    <cfRule type="expression" dxfId="1469" priority="65">
      <formula>F381&gt;0</formula>
    </cfRule>
    <cfRule type="expression" dxfId="1468" priority="66">
      <formula>F381&lt;0</formula>
    </cfRule>
  </conditionalFormatting>
  <conditionalFormatting sqref="K380 F380 H380">
    <cfRule type="expression" dxfId="1467" priority="63">
      <formula>F380&gt;0</formula>
    </cfRule>
    <cfRule type="expression" dxfId="1466" priority="64">
      <formula>F380&lt;0</formula>
    </cfRule>
  </conditionalFormatting>
  <conditionalFormatting sqref="F389:F391 H389:H391 K389:K391">
    <cfRule type="expression" dxfId="1465" priority="61">
      <formula>F389&gt;0</formula>
    </cfRule>
    <cfRule type="expression" dxfId="1464" priority="62">
      <formula>F389&lt;0</formula>
    </cfRule>
  </conditionalFormatting>
  <conditionalFormatting sqref="K388 F388 H388">
    <cfRule type="expression" dxfId="1463" priority="59">
      <formula>F388&gt;0</formula>
    </cfRule>
    <cfRule type="expression" dxfId="1462" priority="60">
      <formula>F388&lt;0</formula>
    </cfRule>
  </conditionalFormatting>
  <conditionalFormatting sqref="K385:K387 F385:F387 H385:H387">
    <cfRule type="expression" dxfId="1461" priority="57">
      <formula>F385&gt;0</formula>
    </cfRule>
    <cfRule type="expression" dxfId="1460" priority="58">
      <formula>F385&lt;0</formula>
    </cfRule>
  </conditionalFormatting>
  <conditionalFormatting sqref="K398 F398 H398">
    <cfRule type="expression" dxfId="1459" priority="55">
      <formula>F398&gt;0</formula>
    </cfRule>
    <cfRule type="expression" dxfId="1458" priority="56">
      <formula>F398&lt;0</formula>
    </cfRule>
  </conditionalFormatting>
  <conditionalFormatting sqref="K393 F393 H393">
    <cfRule type="expression" dxfId="1457" priority="53">
      <formula>F393&gt;0</formula>
    </cfRule>
    <cfRule type="expression" dxfId="1456" priority="54">
      <formula>F393&lt;0</formula>
    </cfRule>
  </conditionalFormatting>
  <conditionalFormatting sqref="K392 F392 H392">
    <cfRule type="expression" dxfId="1455" priority="51">
      <formula>F392&gt;0</formula>
    </cfRule>
    <cfRule type="expression" dxfId="1454" priority="52">
      <formula>F392&lt;0</formula>
    </cfRule>
  </conditionalFormatting>
  <conditionalFormatting sqref="F394:F396 H394:H396 K394:K396">
    <cfRule type="expression" dxfId="1453" priority="49">
      <formula>F394&gt;0</formula>
    </cfRule>
    <cfRule type="expression" dxfId="1452" priority="50">
      <formula>F394&lt;0</formula>
    </cfRule>
  </conditionalFormatting>
  <conditionalFormatting sqref="K397 F397 H397">
    <cfRule type="expression" dxfId="1451" priority="47">
      <formula>F397&gt;0</formula>
    </cfRule>
    <cfRule type="expression" dxfId="1450" priority="48">
      <formula>F397&lt;0</formula>
    </cfRule>
  </conditionalFormatting>
  <conditionalFormatting sqref="H402 F402 K402">
    <cfRule type="expression" dxfId="1449" priority="41">
      <formula>F402&gt;0</formula>
    </cfRule>
    <cfRule type="expression" dxfId="1448" priority="42">
      <formula>F402&lt;0</formula>
    </cfRule>
  </conditionalFormatting>
  <conditionalFormatting sqref="H403:H405 F403:F405 K403:K405">
    <cfRule type="expression" dxfId="1447" priority="39">
      <formula>F403&gt;0</formula>
    </cfRule>
    <cfRule type="expression" dxfId="1446" priority="40">
      <formula>F403&lt;0</formula>
    </cfRule>
  </conditionalFormatting>
  <conditionalFormatting sqref="K410 F410 H410">
    <cfRule type="expression" dxfId="1445" priority="35">
      <formula>F410&gt;0</formula>
    </cfRule>
    <cfRule type="expression" dxfId="1444" priority="36">
      <formula>F410&lt;0</formula>
    </cfRule>
  </conditionalFormatting>
  <conditionalFormatting sqref="K407:K409 F407:F409 H407:H409">
    <cfRule type="expression" dxfId="1443" priority="33">
      <formula>F407&gt;0</formula>
    </cfRule>
    <cfRule type="expression" dxfId="1442" priority="34">
      <formula>F407&lt;0</formula>
    </cfRule>
  </conditionalFormatting>
  <conditionalFormatting sqref="H412:H414 F412:F414 K412:K414">
    <cfRule type="expression" dxfId="1441" priority="31">
      <formula>F412&gt;0</formula>
    </cfRule>
    <cfRule type="expression" dxfId="1440" priority="32">
      <formula>F412&lt;0</formula>
    </cfRule>
  </conditionalFormatting>
  <conditionalFormatting sqref="K420:K422 F420:F422 H420:H422">
    <cfRule type="expression" dxfId="1439" priority="29">
      <formula>F420&gt;0</formula>
    </cfRule>
    <cfRule type="expression" dxfId="1438" priority="30">
      <formula>F420&lt;0</formula>
    </cfRule>
  </conditionalFormatting>
  <conditionalFormatting sqref="K419 F419 H419">
    <cfRule type="expression" dxfId="1437" priority="27">
      <formula>F419&gt;0</formula>
    </cfRule>
    <cfRule type="expression" dxfId="1436" priority="28">
      <formula>F419&lt;0</formula>
    </cfRule>
  </conditionalFormatting>
  <conditionalFormatting sqref="K416:K418 F416:F418 H416:H418">
    <cfRule type="expression" dxfId="1435" priority="25">
      <formula>F416&gt;0</formula>
    </cfRule>
    <cfRule type="expression" dxfId="1434" priority="26">
      <formula>F416&lt;0</formula>
    </cfRule>
  </conditionalFormatting>
  <conditionalFormatting sqref="K427 F427 H427">
    <cfRule type="expression" dxfId="1433" priority="23">
      <formula>F427&gt;0</formula>
    </cfRule>
    <cfRule type="expression" dxfId="1432" priority="24">
      <formula>F427&lt;0</formula>
    </cfRule>
  </conditionalFormatting>
  <conditionalFormatting sqref="K424:K426 F424:F426 H424:H426">
    <cfRule type="expression" dxfId="1431" priority="21">
      <formula>F424&gt;0</formula>
    </cfRule>
    <cfRule type="expression" dxfId="1430" priority="22">
      <formula>F424&lt;0</formula>
    </cfRule>
  </conditionalFormatting>
  <conditionalFormatting sqref="K423 F423 H423">
    <cfRule type="expression" dxfId="1429" priority="19">
      <formula>F423&gt;0</formula>
    </cfRule>
    <cfRule type="expression" dxfId="1428" priority="20">
      <formula>F423&lt;0</formula>
    </cfRule>
  </conditionalFormatting>
  <conditionalFormatting sqref="K428:K430 F428:F430 H428:H430">
    <cfRule type="expression" dxfId="1427" priority="17">
      <formula>F428&gt;0</formula>
    </cfRule>
    <cfRule type="expression" dxfId="1426" priority="18">
      <formula>F428&lt;0</formula>
    </cfRule>
  </conditionalFormatting>
  <conditionalFormatting sqref="H438:H440 F438:F440 K438:K440">
    <cfRule type="expression" dxfId="1425" priority="13">
      <formula>F438&gt;0</formula>
    </cfRule>
    <cfRule type="expression" dxfId="1424" priority="14">
      <formula>F438&lt;0</formula>
    </cfRule>
  </conditionalFormatting>
  <conditionalFormatting sqref="H434:H436 F434:F436 K434:K436">
    <cfRule type="expression" dxfId="1423" priority="11">
      <formula>F434&gt;0</formula>
    </cfRule>
    <cfRule type="expression" dxfId="1422" priority="12">
      <formula>F434&lt;0</formula>
    </cfRule>
  </conditionalFormatting>
  <conditionalFormatting sqref="H431:H433 F431:F433 K431:K433">
    <cfRule type="expression" dxfId="1421" priority="9">
      <formula>F431&gt;0</formula>
    </cfRule>
    <cfRule type="expression" dxfId="1420" priority="10">
      <formula>F431&lt;0</formula>
    </cfRule>
  </conditionalFormatting>
  <conditionalFormatting sqref="H441:H443 F441:F443 K441:K443">
    <cfRule type="expression" dxfId="1419" priority="7">
      <formula>F441&gt;0</formula>
    </cfRule>
    <cfRule type="expression" dxfId="1418" priority="8">
      <formula>F441&lt;0</formula>
    </cfRule>
  </conditionalFormatting>
  <conditionalFormatting sqref="K449:K450 F449:F450 H449:H450">
    <cfRule type="expression" dxfId="1417" priority="5">
      <formula>F449&gt;0</formula>
    </cfRule>
    <cfRule type="expression" dxfId="1416" priority="6">
      <formula>F449&lt;0</formula>
    </cfRule>
  </conditionalFormatting>
  <conditionalFormatting sqref="K447:K448 F447:F448 H447:H448">
    <cfRule type="expression" dxfId="1415" priority="3">
      <formula>F447&gt;0</formula>
    </cfRule>
    <cfRule type="expression" dxfId="1414" priority="4">
      <formula>F447&lt;0</formula>
    </cfRule>
  </conditionalFormatting>
  <conditionalFormatting sqref="K445:K446 F445:F446 H445:H446">
    <cfRule type="expression" dxfId="1413" priority="1">
      <formula>F445&gt;0</formula>
    </cfRule>
    <cfRule type="expression" dxfId="1412" priority="2">
      <formula>F445&lt;0</formula>
    </cfRule>
  </conditionalFormatting>
  <hyperlinks>
    <hyperlink ref="A3" location="ACTIVE!A1" display="Back"/>
    <hyperlink ref="A71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5" t="s">
        <v>78</v>
      </c>
      <c r="P42" s="885"/>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1" priority="29">
      <formula>N19&gt;0</formula>
    </cfRule>
    <cfRule type="expression" dxfId="141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09" priority="23">
      <formula>F22&gt;0</formula>
    </cfRule>
    <cfRule type="expression" dxfId="1408" priority="24">
      <formula>F22&lt;0</formula>
    </cfRule>
  </conditionalFormatting>
  <conditionalFormatting sqref="H22:H31">
    <cfRule type="expression" dxfId="1407" priority="21">
      <formula>H22&gt;0</formula>
    </cfRule>
    <cfRule type="expression" dxfId="1406" priority="22">
      <formula>H22&lt;0</formula>
    </cfRule>
  </conditionalFormatting>
  <conditionalFormatting sqref="I21:J31">
    <cfRule type="expression" dxfId="1405" priority="19">
      <formula>I21&gt;0</formula>
    </cfRule>
    <cfRule type="expression" dxfId="1404" priority="20">
      <formula>I21&lt;0</formula>
    </cfRule>
  </conditionalFormatting>
  <conditionalFormatting sqref="Q8">
    <cfRule type="expression" dxfId="1403" priority="11">
      <formula>Q8&gt;0</formula>
    </cfRule>
    <cfRule type="expression" dxfId="1402" priority="12">
      <formula>Q8&lt;0</formula>
    </cfRule>
  </conditionalFormatting>
  <conditionalFormatting sqref="Q7">
    <cfRule type="expression" dxfId="1401" priority="13">
      <formula>Q7&gt;0</formula>
    </cfRule>
    <cfRule type="expression" dxfId="1400" priority="14">
      <formula>Q7&lt;0</formula>
    </cfRule>
  </conditionalFormatting>
  <conditionalFormatting sqref="F56:F66">
    <cfRule type="expression" dxfId="1399" priority="9">
      <formula>F56&gt;0</formula>
    </cfRule>
    <cfRule type="expression" dxfId="1398" priority="10">
      <formula>F56&lt;0</formula>
    </cfRule>
  </conditionalFormatting>
  <conditionalFormatting sqref="H56:H66">
    <cfRule type="expression" dxfId="1397" priority="7">
      <formula>H56&gt;0</formula>
    </cfRule>
    <cfRule type="expression" dxfId="1396" priority="8">
      <formula>H56&lt;0</formula>
    </cfRule>
  </conditionalFormatting>
  <conditionalFormatting sqref="I56:I66">
    <cfRule type="expression" dxfId="1395" priority="5">
      <formula>I56&gt;0</formula>
    </cfRule>
    <cfRule type="expression" dxfId="1394" priority="6">
      <formula>I56&lt;0</formula>
    </cfRule>
  </conditionalFormatting>
  <conditionalFormatting sqref="F21">
    <cfRule type="expression" dxfId="1393" priority="3">
      <formula>F21&gt;0</formula>
    </cfRule>
    <cfRule type="expression" dxfId="1392" priority="4">
      <formula>F21&lt;0</formula>
    </cfRule>
  </conditionalFormatting>
  <conditionalFormatting sqref="H21">
    <cfRule type="expression" dxfId="1391" priority="1">
      <formula>H21&gt;0</formula>
    </cfRule>
    <cfRule type="expression" dxfId="139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5" t="s">
        <v>78</v>
      </c>
      <c r="P40" s="885"/>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89" priority="9">
      <formula>F39&gt;0</formula>
    </cfRule>
    <cfRule type="expression" dxfId="1388" priority="10">
      <formula>F39&lt;0</formula>
    </cfRule>
  </conditionalFormatting>
  <conditionalFormatting sqref="F25:F38">
    <cfRule type="expression" dxfId="1387" priority="7">
      <formula>F25&gt;0</formula>
    </cfRule>
    <cfRule type="expression" dxfId="1386" priority="8">
      <formula>F25&lt;0</formula>
    </cfRule>
  </conditionalFormatting>
  <conditionalFormatting sqref="H25:H38">
    <cfRule type="expression" dxfId="1385" priority="5">
      <formula>H25&gt;0</formula>
    </cfRule>
    <cfRule type="expression" dxfId="1384" priority="6">
      <formula>H25&lt;0</formula>
    </cfRule>
  </conditionalFormatting>
  <conditionalFormatting sqref="Q7">
    <cfRule type="expression" dxfId="1383" priority="3">
      <formula>Q7&gt;0</formula>
    </cfRule>
    <cfRule type="expression" dxfId="1382" priority="4">
      <formula>Q7&lt;0</formula>
    </cfRule>
  </conditionalFormatting>
  <conditionalFormatting sqref="Q8">
    <cfRule type="expression" dxfId="1381" priority="1">
      <formula>Q8&gt;0</formula>
    </cfRule>
    <cfRule type="expression" dxfId="138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3"/>
      <c r="H13" s="4"/>
      <c r="I13" s="3"/>
      <c r="J13" s="3"/>
      <c r="K13" s="3"/>
      <c r="L13" s="4"/>
      <c r="M13" s="4"/>
      <c r="N13" s="4"/>
      <c r="T13" s="1"/>
    </row>
    <row r="14" spans="1:33" x14ac:dyDescent="0.25">
      <c r="B14" s="398"/>
      <c r="C14" s="4"/>
      <c r="D14" s="3"/>
      <c r="E14" s="3"/>
      <c r="F14" s="3"/>
      <c r="G14" s="893"/>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79" priority="137">
      <formula>F30&gt;0</formula>
    </cfRule>
    <cfRule type="expression" dxfId="1378" priority="138">
      <formula>F30&lt;0</formula>
    </cfRule>
  </conditionalFormatting>
  <conditionalFormatting sqref="H47:H58">
    <cfRule type="expression" dxfId="1377" priority="129">
      <formula>H47&gt;0</formula>
    </cfRule>
    <cfRule type="expression" dxfId="1376" priority="130">
      <formula>H47&lt;0</formula>
    </cfRule>
  </conditionalFormatting>
  <conditionalFormatting sqref="H59">
    <cfRule type="expression" dxfId="1375" priority="119">
      <formula>H59&gt;0</formula>
    </cfRule>
    <cfRule type="expression" dxfId="1374" priority="120">
      <formula>H59&lt;0</formula>
    </cfRule>
  </conditionalFormatting>
  <conditionalFormatting sqref="H60">
    <cfRule type="expression" dxfId="1373" priority="115">
      <formula>H60&gt;0</formula>
    </cfRule>
    <cfRule type="expression" dxfId="1372" priority="116">
      <formula>H60&lt;0</formula>
    </cfRule>
  </conditionalFormatting>
  <conditionalFormatting sqref="H61:H66">
    <cfRule type="expression" dxfId="1371" priority="111">
      <formula>H61&gt;0</formula>
    </cfRule>
    <cfRule type="expression" dxfId="1370" priority="112">
      <formula>H61&lt;0</formula>
    </cfRule>
  </conditionalFormatting>
  <conditionalFormatting sqref="Q8">
    <cfRule type="expression" dxfId="1369" priority="95">
      <formula>Q8&gt;0</formula>
    </cfRule>
    <cfRule type="expression" dxfId="1368" priority="96">
      <formula>Q8&lt;0</formula>
    </cfRule>
  </conditionalFormatting>
  <conditionalFormatting sqref="Q7">
    <cfRule type="expression" dxfId="1367" priority="97">
      <formula>Q7&gt;0</formula>
    </cfRule>
    <cfRule type="expression" dxfId="1366" priority="98">
      <formula>Q7&lt;0</formula>
    </cfRule>
  </conditionalFormatting>
  <conditionalFormatting sqref="F178 H178">
    <cfRule type="expression" dxfId="1365" priority="93">
      <formula>F178&gt;0</formula>
    </cfRule>
    <cfRule type="expression" dxfId="1364" priority="94">
      <formula>F178&lt;0</formula>
    </cfRule>
  </conditionalFormatting>
  <conditionalFormatting sqref="Q10">
    <cfRule type="expression" dxfId="1363" priority="87">
      <formula>Q10&gt;0</formula>
    </cfRule>
    <cfRule type="expression" dxfId="1362" priority="88">
      <formula>Q10&lt;0</formula>
    </cfRule>
  </conditionalFormatting>
  <conditionalFormatting sqref="Q9">
    <cfRule type="expression" dxfId="1361" priority="81">
      <formula>Q9&gt;0</formula>
    </cfRule>
    <cfRule type="expression" dxfId="1360" priority="82">
      <formula>Q9&lt;0</formula>
    </cfRule>
  </conditionalFormatting>
  <conditionalFormatting sqref="F201:F248">
    <cfRule type="expression" dxfId="1359" priority="41">
      <formula>F201&gt;0</formula>
    </cfRule>
    <cfRule type="expression" dxfId="1358" priority="42">
      <formula>F201&lt;0</formula>
    </cfRule>
  </conditionalFormatting>
  <conditionalFormatting sqref="H201:H248">
    <cfRule type="expression" dxfId="1357" priority="39">
      <formula>H201&gt;0</formula>
    </cfRule>
    <cfRule type="expression" dxfId="1356" priority="40">
      <formula>H201&lt;0</formula>
    </cfRule>
  </conditionalFormatting>
  <conditionalFormatting sqref="J208">
    <cfRule type="expression" dxfId="1355" priority="37">
      <formula>J208&gt;0</formula>
    </cfRule>
    <cfRule type="expression" dxfId="1354" priority="38">
      <formula>J208&lt;0</formula>
    </cfRule>
  </conditionalFormatting>
  <conditionalFormatting sqref="J214:J215">
    <cfRule type="expression" dxfId="1353" priority="35">
      <formula>J214&gt;0</formula>
    </cfRule>
    <cfRule type="expression" dxfId="1352" priority="36">
      <formula>J214&lt;0</formula>
    </cfRule>
  </conditionalFormatting>
  <conditionalFormatting sqref="J216">
    <cfRule type="expression" dxfId="1351" priority="33">
      <formula>J216&gt;0</formula>
    </cfRule>
    <cfRule type="expression" dxfId="1350" priority="34">
      <formula>J216&lt;0</formula>
    </cfRule>
  </conditionalFormatting>
  <conditionalFormatting sqref="J217:J219 J221:J224">
    <cfRule type="expression" dxfId="1349" priority="31">
      <formula>J217&gt;0</formula>
    </cfRule>
    <cfRule type="expression" dxfId="1348" priority="32">
      <formula>J217&lt;0</formula>
    </cfRule>
  </conditionalFormatting>
  <conditionalFormatting sqref="K208">
    <cfRule type="expression" dxfId="1347" priority="29">
      <formula>K208&gt;0</formula>
    </cfRule>
    <cfRule type="expression" dxfId="1346" priority="30">
      <formula>K208&lt;0</formula>
    </cfRule>
  </conditionalFormatting>
  <conditionalFormatting sqref="K214:K215">
    <cfRule type="expression" dxfId="1345" priority="27">
      <formula>K214&gt;0</formula>
    </cfRule>
    <cfRule type="expression" dxfId="1344" priority="28">
      <formula>K214&lt;0</formula>
    </cfRule>
  </conditionalFormatting>
  <conditionalFormatting sqref="K216">
    <cfRule type="expression" dxfId="1343" priority="25">
      <formula>K216&gt;0</formula>
    </cfRule>
    <cfRule type="expression" dxfId="1342" priority="26">
      <formula>K216&lt;0</formula>
    </cfRule>
  </conditionalFormatting>
  <conditionalFormatting sqref="K217:K224">
    <cfRule type="expression" dxfId="1341" priority="23">
      <formula>K217&gt;0</formula>
    </cfRule>
    <cfRule type="expression" dxfId="1340" priority="24">
      <formula>K217&lt;0</formula>
    </cfRule>
  </conditionalFormatting>
  <conditionalFormatting sqref="L208">
    <cfRule type="expression" dxfId="1339" priority="21">
      <formula>L208&gt;0</formula>
    </cfRule>
    <cfRule type="expression" dxfId="1338" priority="22">
      <formula>L208&lt;0</formula>
    </cfRule>
  </conditionalFormatting>
  <conditionalFormatting sqref="L214:L215">
    <cfRule type="expression" dxfId="1337" priority="19">
      <formula>L214&gt;0</formula>
    </cfRule>
    <cfRule type="expression" dxfId="1336" priority="20">
      <formula>L214&lt;0</formula>
    </cfRule>
  </conditionalFormatting>
  <conditionalFormatting sqref="L216">
    <cfRule type="expression" dxfId="1335" priority="17">
      <formula>L216&gt;0</formula>
    </cfRule>
    <cfRule type="expression" dxfId="1334" priority="18">
      <formula>L216&lt;0</formula>
    </cfRule>
  </conditionalFormatting>
  <conditionalFormatting sqref="L217:L224">
    <cfRule type="expression" dxfId="1333" priority="15">
      <formula>L217&gt;0</formula>
    </cfRule>
    <cfRule type="expression" dxfId="1332" priority="16">
      <formula>L217&lt;0</formula>
    </cfRule>
  </conditionalFormatting>
  <conditionalFormatting sqref="K225">
    <cfRule type="expression" dxfId="1331" priority="13">
      <formula>K225&gt;0</formula>
    </cfRule>
    <cfRule type="expression" dxfId="1330" priority="14">
      <formula>K225&lt;0</formula>
    </cfRule>
  </conditionalFormatting>
  <conditionalFormatting sqref="L225:L232">
    <cfRule type="expression" dxfId="1329" priority="11">
      <formula>L225&gt;0</formula>
    </cfRule>
    <cfRule type="expression" dxfId="1328" priority="12">
      <formula>L225&lt;0</formula>
    </cfRule>
  </conditionalFormatting>
  <conditionalFormatting sqref="K226">
    <cfRule type="expression" dxfId="1327" priority="9">
      <formula>K226&gt;0</formula>
    </cfRule>
    <cfRule type="expression" dxfId="1326" priority="10">
      <formula>K226&lt;0</formula>
    </cfRule>
  </conditionalFormatting>
  <conditionalFormatting sqref="K227">
    <cfRule type="expression" dxfId="1325" priority="7">
      <formula>K227&gt;0</formula>
    </cfRule>
    <cfRule type="expression" dxfId="1324" priority="8">
      <formula>K227&lt;0</formula>
    </cfRule>
  </conditionalFormatting>
  <conditionalFormatting sqref="K228:K248">
    <cfRule type="expression" dxfId="1323" priority="5">
      <formula>K228&gt;0</formula>
    </cfRule>
    <cfRule type="expression" dxfId="1322" priority="6">
      <formula>K228&lt;0</formula>
    </cfRule>
  </conditionalFormatting>
  <conditionalFormatting sqref="L233:L237">
    <cfRule type="expression" dxfId="1321" priority="3">
      <formula>L233&gt;0</formula>
    </cfRule>
    <cfRule type="expression" dxfId="1320" priority="4">
      <formula>L233&lt;0</formula>
    </cfRule>
  </conditionalFormatting>
  <conditionalFormatting sqref="L238:L243">
    <cfRule type="expression" dxfId="1319" priority="1">
      <formula>L238&gt;0</formula>
    </cfRule>
    <cfRule type="expression" dxfId="131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5" t="s">
        <v>78</v>
      </c>
      <c r="P40" s="885"/>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7" priority="11">
      <formula>F27&gt;0</formula>
    </cfRule>
    <cfRule type="expression" dxfId="1316" priority="12">
      <formula>F27&lt;0</formula>
    </cfRule>
  </conditionalFormatting>
  <conditionalFormatting sqref="H27:H29">
    <cfRule type="expression" dxfId="1315" priority="9">
      <formula>H27&gt;0</formula>
    </cfRule>
    <cfRule type="expression" dxfId="1314" priority="10">
      <formula>H27&lt;0</formula>
    </cfRule>
  </conditionalFormatting>
  <conditionalFormatting sqref="F23:F26">
    <cfRule type="expression" dxfId="1313" priority="7">
      <formula>F23&gt;0</formula>
    </cfRule>
    <cfRule type="expression" dxfId="1312" priority="8">
      <formula>F23&lt;0</formula>
    </cfRule>
  </conditionalFormatting>
  <conditionalFormatting sqref="H23:H26">
    <cfRule type="expression" dxfId="1311" priority="5">
      <formula>H23&gt;0</formula>
    </cfRule>
    <cfRule type="expression" dxfId="1310" priority="6">
      <formula>H23&lt;0</formula>
    </cfRule>
  </conditionalFormatting>
  <conditionalFormatting sqref="Q8">
    <cfRule type="expression" dxfId="1309" priority="1">
      <formula>Q8&gt;0</formula>
    </cfRule>
    <cfRule type="expression" dxfId="1308" priority="2">
      <formula>Q8&lt;0</formula>
    </cfRule>
  </conditionalFormatting>
  <conditionalFormatting sqref="Q7">
    <cfRule type="expression" dxfId="1307" priority="3">
      <formula>Q7&gt;0</formula>
    </cfRule>
    <cfRule type="expression" dxfId="130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5" t="s">
        <v>78</v>
      </c>
      <c r="P40" s="885"/>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05" priority="7">
      <formula>F21&gt;0</formula>
    </cfRule>
    <cfRule type="expression" dxfId="1304" priority="8">
      <formula>F21&lt;0</formula>
    </cfRule>
  </conditionalFormatting>
  <conditionalFormatting sqref="F22">
    <cfRule type="expression" dxfId="1303" priority="5">
      <formula>F22&gt;0</formula>
    </cfRule>
    <cfRule type="expression" dxfId="1302" priority="6">
      <formula>F22&lt;0</formula>
    </cfRule>
  </conditionalFormatting>
  <conditionalFormatting sqref="Q8">
    <cfRule type="expression" dxfId="1301" priority="1">
      <formula>Q8&gt;0</formula>
    </cfRule>
    <cfRule type="expression" dxfId="1300" priority="2">
      <formula>Q8&lt;0</formula>
    </cfRule>
  </conditionalFormatting>
  <conditionalFormatting sqref="Q7">
    <cfRule type="expression" dxfId="1299" priority="3">
      <formula>Q7&gt;0</formula>
    </cfRule>
    <cfRule type="expression" dxfId="129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5" t="s">
        <v>78</v>
      </c>
      <c r="P46" s="885"/>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7" priority="11">
      <formula>F24&gt;0</formula>
    </cfRule>
    <cfRule type="expression" dxfId="1296" priority="12">
      <formula>F24&lt;0</formula>
    </cfRule>
  </conditionalFormatting>
  <conditionalFormatting sqref="H27:H30">
    <cfRule type="expression" dxfId="1295" priority="9">
      <formula>H27&gt;0</formula>
    </cfRule>
    <cfRule type="expression" dxfId="1294" priority="10">
      <formula>H27&lt;0</formula>
    </cfRule>
  </conditionalFormatting>
  <conditionalFormatting sqref="F25">
    <cfRule type="expression" dxfId="1293" priority="7">
      <formula>F25&gt;0</formula>
    </cfRule>
    <cfRule type="expression" dxfId="1292" priority="8">
      <formula>F25&lt;0</formula>
    </cfRule>
  </conditionalFormatting>
  <conditionalFormatting sqref="H24:H26">
    <cfRule type="expression" dxfId="1291" priority="5">
      <formula>H24&gt;0</formula>
    </cfRule>
    <cfRule type="expression" dxfId="1290" priority="6">
      <formula>H24&lt;0</formula>
    </cfRule>
  </conditionalFormatting>
  <conditionalFormatting sqref="Q7">
    <cfRule type="expression" dxfId="1289" priority="3">
      <formula>Q7&gt;0</formula>
    </cfRule>
    <cfRule type="expression" dxfId="1288" priority="4">
      <formula>Q7&lt;0</formula>
    </cfRule>
  </conditionalFormatting>
  <conditionalFormatting sqref="Q8">
    <cfRule type="expression" dxfId="1287" priority="1">
      <formula>Q8&gt;0</formula>
    </cfRule>
    <cfRule type="expression" dxfId="128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5" t="s">
        <v>78</v>
      </c>
      <c r="Q39" s="885"/>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85" priority="17">
      <formula>F28&gt;0</formula>
    </cfRule>
    <cfRule type="expression" dxfId="1284" priority="18">
      <formula>F28&lt;0</formula>
    </cfRule>
  </conditionalFormatting>
  <conditionalFormatting sqref="F28 F33:F35">
    <cfRule type="expression" dxfId="1283" priority="19">
      <formula>F28&gt;0</formula>
    </cfRule>
    <cfRule type="expression" dxfId="1282" priority="20">
      <formula>F28&lt;0</formula>
    </cfRule>
  </conditionalFormatting>
  <conditionalFormatting sqref="H28 H33:H35">
    <cfRule type="expression" dxfId="1281" priority="15">
      <formula>H28&gt;0</formula>
    </cfRule>
    <cfRule type="expression" dxfId="1280" priority="16">
      <formula>H28&lt;0</formula>
    </cfRule>
  </conditionalFormatting>
  <conditionalFormatting sqref="F21:F27">
    <cfRule type="expression" dxfId="1279" priority="13">
      <formula>F21&gt;0</formula>
    </cfRule>
    <cfRule type="expression" dxfId="1278" priority="14">
      <formula>F21&lt;0</formula>
    </cfRule>
  </conditionalFormatting>
  <conditionalFormatting sqref="H21:H27">
    <cfRule type="expression" dxfId="1277" priority="11">
      <formula>H21&gt;0</formula>
    </cfRule>
    <cfRule type="expression" dxfId="1276" priority="12">
      <formula>H21&lt;0</formula>
    </cfRule>
  </conditionalFormatting>
  <conditionalFormatting sqref="Q8">
    <cfRule type="expression" dxfId="1275" priority="7">
      <formula>Q8&gt;0</formula>
    </cfRule>
    <cfRule type="expression" dxfId="1274" priority="8">
      <formula>Q8&lt;0</formula>
    </cfRule>
  </conditionalFormatting>
  <conditionalFormatting sqref="Q7">
    <cfRule type="expression" dxfId="1273" priority="9">
      <formula>Q7&gt;0</formula>
    </cfRule>
    <cfRule type="expression" dxfId="1272" priority="10">
      <formula>Q7&lt;0</formula>
    </cfRule>
  </conditionalFormatting>
  <conditionalFormatting sqref="F29:F32">
    <cfRule type="expression" dxfId="1271" priority="5">
      <formula>F29&gt;0</formula>
    </cfRule>
    <cfRule type="expression" dxfId="1270" priority="6">
      <formula>F29&lt;0</formula>
    </cfRule>
  </conditionalFormatting>
  <conditionalFormatting sqref="H29:H32">
    <cfRule type="expression" dxfId="1269" priority="3">
      <formula>H29&gt;0</formula>
    </cfRule>
    <cfRule type="expression" dxfId="1268" priority="4">
      <formula>H29&lt;0</formula>
    </cfRule>
  </conditionalFormatting>
  <conditionalFormatting sqref="M37">
    <cfRule type="expression" dxfId="1267" priority="1">
      <formula>M37&gt;0</formula>
    </cfRule>
    <cfRule type="expression" dxfId="126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65" priority="29">
      <formula>F40&gt;0</formula>
    </cfRule>
    <cfRule type="expression" dxfId="1264" priority="30">
      <formula>F40&lt;0</formula>
    </cfRule>
  </conditionalFormatting>
  <conditionalFormatting sqref="F40:F45">
    <cfRule type="expression" dxfId="1263" priority="31">
      <formula>F40&gt;0</formula>
    </cfRule>
    <cfRule type="expression" dxfId="1262" priority="32">
      <formula>F40&lt;0</formula>
    </cfRule>
  </conditionalFormatting>
  <conditionalFormatting sqref="H40:H45">
    <cfRule type="expression" dxfId="1261" priority="27">
      <formula>H40&gt;0</formula>
    </cfRule>
    <cfRule type="expression" dxfId="1260" priority="28">
      <formula>H40&lt;0</formula>
    </cfRule>
  </conditionalFormatting>
  <conditionalFormatting sqref="F23:F39">
    <cfRule type="expression" dxfId="1259" priority="13">
      <formula>F23&gt;0</formula>
    </cfRule>
    <cfRule type="expression" dxfId="1258" priority="14">
      <formula>F23&lt;0</formula>
    </cfRule>
  </conditionalFormatting>
  <conditionalFormatting sqref="H23:H39">
    <cfRule type="expression" dxfId="1257" priority="11">
      <formula>H23&gt;0</formula>
    </cfRule>
    <cfRule type="expression" dxfId="1256" priority="12">
      <formula>H23&lt;0</formula>
    </cfRule>
  </conditionalFormatting>
  <conditionalFormatting sqref="Q7">
    <cfRule type="expression" dxfId="1255" priority="9">
      <formula>Q7&gt;0</formula>
    </cfRule>
    <cfRule type="expression" dxfId="1254" priority="10">
      <formula>Q7&lt;0</formula>
    </cfRule>
  </conditionalFormatting>
  <conditionalFormatting sqref="Q8">
    <cfRule type="expression" dxfId="1253" priority="7">
      <formula>Q8&gt;0</formula>
    </cfRule>
    <cfRule type="expression" dxfId="1252" priority="8">
      <formula>Q8&lt;0</formula>
    </cfRule>
  </conditionalFormatting>
  <conditionalFormatting sqref="Q10">
    <cfRule type="expression" dxfId="1251" priority="1">
      <formula>Q10&gt;0</formula>
    </cfRule>
    <cfRule type="expression" dxfId="125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49" priority="39">
      <formula>Q12&gt;0</formula>
    </cfRule>
    <cfRule type="expression" dxfId="124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7" priority="33">
      <formula>F25&gt;0</formula>
    </cfRule>
    <cfRule type="expression" dxfId="1246" priority="34">
      <formula>F25&lt;0</formula>
    </cfRule>
  </conditionalFormatting>
  <conditionalFormatting sqref="F30">
    <cfRule type="expression" dxfId="1245" priority="31">
      <formula>F30&gt;0</formula>
    </cfRule>
    <cfRule type="expression" dxfId="1244" priority="32">
      <formula>F30&lt;0</formula>
    </cfRule>
  </conditionalFormatting>
  <conditionalFormatting sqref="F31">
    <cfRule type="expression" dxfId="1243" priority="29">
      <formula>F31&gt;0</formula>
    </cfRule>
    <cfRule type="expression" dxfId="1242" priority="30">
      <formula>F31&lt;0</formula>
    </cfRule>
  </conditionalFormatting>
  <conditionalFormatting sqref="F32:F34">
    <cfRule type="expression" dxfId="1241" priority="27">
      <formula>F32&gt;0</formula>
    </cfRule>
    <cfRule type="expression" dxfId="1240" priority="28">
      <formula>F32&lt;0</formula>
    </cfRule>
  </conditionalFormatting>
  <conditionalFormatting sqref="H25:H29">
    <cfRule type="expression" dxfId="1239" priority="25">
      <formula>H25&gt;0</formula>
    </cfRule>
    <cfRule type="expression" dxfId="1238" priority="26">
      <formula>H25&lt;0</formula>
    </cfRule>
  </conditionalFormatting>
  <conditionalFormatting sqref="H30">
    <cfRule type="expression" dxfId="1237" priority="23">
      <formula>H30&gt;0</formula>
    </cfRule>
    <cfRule type="expression" dxfId="1236" priority="24">
      <formula>H30&lt;0</formula>
    </cfRule>
  </conditionalFormatting>
  <conditionalFormatting sqref="H31">
    <cfRule type="expression" dxfId="1235" priority="21">
      <formula>H31&gt;0</formula>
    </cfRule>
    <cfRule type="expression" dxfId="1234" priority="22">
      <formula>H31&lt;0</formula>
    </cfRule>
  </conditionalFormatting>
  <conditionalFormatting sqref="H32:H34">
    <cfRule type="expression" dxfId="1233" priority="19">
      <formula>H32&gt;0</formula>
    </cfRule>
    <cfRule type="expression" dxfId="1232" priority="20">
      <formula>H32&lt;0</formula>
    </cfRule>
  </conditionalFormatting>
  <conditionalFormatting sqref="F35">
    <cfRule type="expression" dxfId="1231" priority="17">
      <formula>F35&gt;0</formula>
    </cfRule>
    <cfRule type="expression" dxfId="1230" priority="18">
      <formula>F35&lt;0</formula>
    </cfRule>
  </conditionalFormatting>
  <conditionalFormatting sqref="H35">
    <cfRule type="expression" dxfId="1229" priority="15">
      <formula>H35&gt;0</formula>
    </cfRule>
    <cfRule type="expression" dxfId="1228" priority="16">
      <formula>H35&lt;0</formula>
    </cfRule>
  </conditionalFormatting>
  <conditionalFormatting sqref="F36">
    <cfRule type="expression" dxfId="1227" priority="13">
      <formula>F36&gt;0</formula>
    </cfRule>
    <cfRule type="expression" dxfId="1226" priority="14">
      <formula>F36&lt;0</formula>
    </cfRule>
  </conditionalFormatting>
  <conditionalFormatting sqref="H36">
    <cfRule type="expression" dxfId="1225" priority="11">
      <formula>H36&gt;0</formula>
    </cfRule>
    <cfRule type="expression" dxfId="1224" priority="12">
      <formula>H36&lt;0</formula>
    </cfRule>
  </conditionalFormatting>
  <conditionalFormatting sqref="H23:H24">
    <cfRule type="expression" dxfId="1223" priority="5">
      <formula>H23&gt;0</formula>
    </cfRule>
    <cfRule type="expression" dxfId="1222" priority="6">
      <formula>H23&lt;0</formula>
    </cfRule>
  </conditionalFormatting>
  <conditionalFormatting sqref="F23:F24">
    <cfRule type="expression" dxfId="1221" priority="7">
      <formula>F23&gt;0</formula>
    </cfRule>
    <cfRule type="expression" dxfId="1220" priority="8">
      <formula>F23&lt;0</formula>
    </cfRule>
  </conditionalFormatting>
  <conditionalFormatting sqref="Q7">
    <cfRule type="expression" dxfId="1219" priority="3">
      <formula>Q7&gt;0</formula>
    </cfRule>
    <cfRule type="expression" dxfId="1218" priority="4">
      <formula>Q7&lt;0</formula>
    </cfRule>
  </conditionalFormatting>
  <conditionalFormatting sqref="Q8">
    <cfRule type="expression" dxfId="1217" priority="1">
      <formula>Q8&gt;0</formula>
    </cfRule>
    <cfRule type="expression" dxfId="121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15" priority="84">
      <formula>F7&gt;0</formula>
    </cfRule>
    <cfRule type="expression" dxfId="1214" priority="85">
      <formula>F7&lt;0</formula>
    </cfRule>
  </conditionalFormatting>
  <conditionalFormatting sqref="Q8">
    <cfRule type="expression" dxfId="1213" priority="82">
      <formula>Q8&gt;0</formula>
    </cfRule>
    <cfRule type="expression" dxfId="1212" priority="83">
      <formula>Q8&lt;0</formula>
    </cfRule>
  </conditionalFormatting>
  <conditionalFormatting sqref="F29:F36">
    <cfRule type="expression" dxfId="1211" priority="62">
      <formula>F29&gt;0</formula>
    </cfRule>
    <cfRule type="expression" dxfId="1210" priority="63">
      <formula>F29&lt;0</formula>
    </cfRule>
  </conditionalFormatting>
  <conditionalFormatting sqref="J32:J38">
    <cfRule type="expression" dxfId="1209" priority="57">
      <formula>J32&gt;0</formula>
    </cfRule>
    <cfRule type="expression" dxfId="1208" priority="58">
      <formula>J32&lt;0</formula>
    </cfRule>
  </conditionalFormatting>
  <conditionalFormatting sqref="M42">
    <cfRule type="expression" dxfId="1207" priority="55">
      <formula>M42&gt;0</formula>
    </cfRule>
    <cfRule type="expression" dxfId="1206" priority="56">
      <formula>M42&lt;0</formula>
    </cfRule>
  </conditionalFormatting>
  <conditionalFormatting sqref="F98:F134 H98:H134 H137:H142 F137:F142 F144:F153 H144:H153">
    <cfRule type="expression" dxfId="1205" priority="53">
      <formula>F98&gt;0</formula>
    </cfRule>
    <cfRule type="expression" dxfId="1204" priority="54">
      <formula>F98&lt;0</formula>
    </cfRule>
  </conditionalFormatting>
  <conditionalFormatting sqref="F90:F97">
    <cfRule type="expression" dxfId="1203" priority="51">
      <formula>F90&gt;0</formula>
    </cfRule>
    <cfRule type="expression" dxfId="1202" priority="52">
      <formula>F90&lt;0</formula>
    </cfRule>
  </conditionalFormatting>
  <conditionalFormatting sqref="H90:H97">
    <cfRule type="expression" dxfId="1201" priority="49">
      <formula>H90&gt;0</formula>
    </cfRule>
    <cfRule type="expression" dxfId="1200" priority="50">
      <formula>H90&lt;0</formula>
    </cfRule>
  </conditionalFormatting>
  <conditionalFormatting sqref="F135:F136 H135:H136">
    <cfRule type="expression" dxfId="1199" priority="47">
      <formula>F135&gt;0</formula>
    </cfRule>
    <cfRule type="expression" dxfId="1198" priority="48">
      <formula>F135&lt;0</formula>
    </cfRule>
  </conditionalFormatting>
  <conditionalFormatting sqref="H143 F143">
    <cfRule type="expression" dxfId="1197" priority="45">
      <formula>F143&gt;0</formula>
    </cfRule>
    <cfRule type="expression" dxfId="1196" priority="46">
      <formula>F143&lt;0</formula>
    </cfRule>
  </conditionalFormatting>
  <conditionalFormatting sqref="F154:F161">
    <cfRule type="expression" dxfId="1195" priority="31">
      <formula>F154&gt;0</formula>
    </cfRule>
    <cfRule type="expression" dxfId="1194" priority="32">
      <formula>F154&lt;0</formula>
    </cfRule>
  </conditionalFormatting>
  <conditionalFormatting sqref="H154:H161">
    <cfRule type="expression" dxfId="1193" priority="29">
      <formula>H154&gt;0</formula>
    </cfRule>
    <cfRule type="expression" dxfId="1192" priority="30">
      <formula>H154&lt;0</formula>
    </cfRule>
  </conditionalFormatting>
  <conditionalFormatting sqref="Q10">
    <cfRule type="expression" dxfId="1191" priority="27">
      <formula>Q10&gt;0</formula>
    </cfRule>
    <cfRule type="expression" dxfId="1190" priority="28">
      <formula>Q10&lt;0</formula>
    </cfRule>
  </conditionalFormatting>
  <conditionalFormatting sqref="F37:F38">
    <cfRule type="expression" dxfId="1189" priority="25">
      <formula>F37&gt;0</formula>
    </cfRule>
    <cfRule type="expression" dxfId="1188" priority="26">
      <formula>F37&lt;0</formula>
    </cfRule>
  </conditionalFormatting>
  <conditionalFormatting sqref="H37:H38">
    <cfRule type="expression" dxfId="1187" priority="23">
      <formula>H37&gt;0</formula>
    </cfRule>
    <cfRule type="expression" dxfId="1186" priority="24">
      <formula>H37&lt;0</formula>
    </cfRule>
  </conditionalFormatting>
  <conditionalFormatting sqref="F167">
    <cfRule type="expression" dxfId="1185" priority="21">
      <formula>F167&gt;0</formula>
    </cfRule>
    <cfRule type="expression" dxfId="1184" priority="22">
      <formula>F167&lt;0</formula>
    </cfRule>
  </conditionalFormatting>
  <conditionalFormatting sqref="F168:F179">
    <cfRule type="expression" dxfId="1183" priority="19">
      <formula>F168&gt;0</formula>
    </cfRule>
    <cfRule type="expression" dxfId="1182" priority="20">
      <formula>F168&lt;0</formula>
    </cfRule>
  </conditionalFormatting>
  <conditionalFormatting sqref="H167:H179">
    <cfRule type="expression" dxfId="1181" priority="17">
      <formula>H167&gt;0</formula>
    </cfRule>
    <cfRule type="expression" dxfId="1180" priority="18">
      <formula>H167&lt;0</formula>
    </cfRule>
  </conditionalFormatting>
  <conditionalFormatting sqref="J175:J197 J201">
    <cfRule type="expression" dxfId="1179" priority="15">
      <formula>J175&gt;0</formula>
    </cfRule>
    <cfRule type="expression" dxfId="1178" priority="16">
      <formula>J175&lt;0</formula>
    </cfRule>
  </conditionalFormatting>
  <conditionalFormatting sqref="F180:F197 F201">
    <cfRule type="expression" dxfId="1177" priority="13">
      <formula>F180&gt;0</formula>
    </cfRule>
    <cfRule type="expression" dxfId="1176" priority="14">
      <formula>F180&lt;0</formula>
    </cfRule>
  </conditionalFormatting>
  <conditionalFormatting sqref="H180:H197 H201">
    <cfRule type="expression" dxfId="1175" priority="11">
      <formula>H180&gt;0</formula>
    </cfRule>
    <cfRule type="expression" dxfId="1174" priority="12">
      <formula>H180&lt;0</formula>
    </cfRule>
  </conditionalFormatting>
  <conditionalFormatting sqref="I32:J35">
    <cfRule type="expression" dxfId="1173" priority="9">
      <formula>I32&gt;0</formula>
    </cfRule>
    <cfRule type="expression" dxfId="1172" priority="10">
      <formula>I32&lt;0</formula>
    </cfRule>
  </conditionalFormatting>
  <conditionalFormatting sqref="F198:F200">
    <cfRule type="expression" dxfId="1171" priority="7">
      <formula>F198&gt;0</formula>
    </cfRule>
    <cfRule type="expression" dxfId="1170" priority="8">
      <formula>F198&lt;0</formula>
    </cfRule>
  </conditionalFormatting>
  <conditionalFormatting sqref="H198:H200">
    <cfRule type="expression" dxfId="1169" priority="5">
      <formula>H198&gt;0</formula>
    </cfRule>
    <cfRule type="expression" dxfId="1168" priority="6">
      <formula>H198&lt;0</formula>
    </cfRule>
  </conditionalFormatting>
  <conditionalFormatting sqref="J198:J200">
    <cfRule type="expression" dxfId="1167" priority="3">
      <formula>J198&gt;0</formula>
    </cfRule>
    <cfRule type="expression" dxfId="1166" priority="4">
      <formula>J198&lt;0</formula>
    </cfRule>
  </conditionalFormatting>
  <conditionalFormatting sqref="F202:F211 H202:H211 J202:J211">
    <cfRule type="expression" dxfId="1165" priority="1">
      <formula>F202&gt;0</formula>
    </cfRule>
    <cfRule type="expression" dxfId="116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5" t="s">
        <v>78</v>
      </c>
      <c r="P40" s="885"/>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63" priority="80">
      <formula>Q7&gt;0</formula>
    </cfRule>
    <cfRule type="expression" dxfId="1162" priority="81">
      <formula>Q7&lt;0</formula>
    </cfRule>
  </conditionalFormatting>
  <conditionalFormatting sqref="Q8">
    <cfRule type="expression" dxfId="1161" priority="78">
      <formula>Q8&gt;0</formula>
    </cfRule>
    <cfRule type="expression" dxfId="1160" priority="79">
      <formula>Q8&lt;0</formula>
    </cfRule>
  </conditionalFormatting>
  <conditionalFormatting sqref="F29:F43">
    <cfRule type="expression" dxfId="1159" priority="62">
      <formula>F29&gt;0</formula>
    </cfRule>
    <cfRule type="expression" dxfId="1158" priority="63">
      <formula>F29&lt;0</formula>
    </cfRule>
  </conditionalFormatting>
  <conditionalFormatting sqref="H45 H47:H48 H50:H51 H53 H29:H43">
    <cfRule type="expression" dxfId="1157" priority="60">
      <formula>H29&gt;0</formula>
    </cfRule>
    <cfRule type="expression" dxfId="1156" priority="61">
      <formula>H29&lt;0</formula>
    </cfRule>
  </conditionalFormatting>
  <conditionalFormatting sqref="J35">
    <cfRule type="expression" dxfId="1155" priority="56">
      <formula>J35&gt;0</formula>
    </cfRule>
    <cfRule type="expression" dxfId="1154" priority="57">
      <formula>J35&lt;0</formula>
    </cfRule>
  </conditionalFormatting>
  <conditionalFormatting sqref="J36:J37">
    <cfRule type="expression" dxfId="1153" priority="54">
      <formula>J36&gt;0</formula>
    </cfRule>
    <cfRule type="expression" dxfId="1152" priority="55">
      <formula>J36&lt;0</formula>
    </cfRule>
  </conditionalFormatting>
  <conditionalFormatting sqref="J38:J45 J48 J51">
    <cfRule type="expression" dxfId="1151" priority="52">
      <formula>J38&gt;0</formula>
    </cfRule>
    <cfRule type="expression" dxfId="115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49" priority="49">
      <formula>M59&gt;0</formula>
    </cfRule>
    <cfRule type="expression" dxfId="1148" priority="50">
      <formula>M59&lt;0</formula>
    </cfRule>
  </conditionalFormatting>
  <conditionalFormatting sqref="Q10">
    <cfRule type="expression" dxfId="1147" priority="47">
      <formula>Q10&gt;0</formula>
    </cfRule>
    <cfRule type="expression" dxfId="1146" priority="48">
      <formula>Q10&lt;0</formula>
    </cfRule>
  </conditionalFormatting>
  <conditionalFormatting sqref="F84:F103">
    <cfRule type="expression" dxfId="1145" priority="45">
      <formula>F84&gt;0</formula>
    </cfRule>
    <cfRule type="expression" dxfId="1144" priority="46">
      <formula>F84&lt;0</formula>
    </cfRule>
  </conditionalFormatting>
  <conditionalFormatting sqref="H107 H84:H103">
    <cfRule type="expression" dxfId="1143" priority="43">
      <formula>H84&gt;0</formula>
    </cfRule>
    <cfRule type="expression" dxfId="1142" priority="44">
      <formula>H84&lt;0</formula>
    </cfRule>
  </conditionalFormatting>
  <conditionalFormatting sqref="J89">
    <cfRule type="expression" dxfId="1141" priority="41">
      <formula>J89&gt;0</formula>
    </cfRule>
    <cfRule type="expression" dxfId="1140" priority="42">
      <formula>J89&lt;0</formula>
    </cfRule>
  </conditionalFormatting>
  <conditionalFormatting sqref="J90:J95">
    <cfRule type="expression" dxfId="1139" priority="39">
      <formula>J90&gt;0</formula>
    </cfRule>
    <cfRule type="expression" dxfId="1138" priority="40">
      <formula>J90&lt;0</formula>
    </cfRule>
  </conditionalFormatting>
  <conditionalFormatting sqref="J96:J97">
    <cfRule type="expression" dxfId="1137" priority="37">
      <formula>J96&gt;0</formula>
    </cfRule>
    <cfRule type="expression" dxfId="1136" priority="38">
      <formula>J96&lt;0</formula>
    </cfRule>
  </conditionalFormatting>
  <conditionalFormatting sqref="J98:J104">
    <cfRule type="expression" dxfId="1135" priority="35">
      <formula>J98&gt;0</formula>
    </cfRule>
    <cfRule type="expression" dxfId="1134" priority="36">
      <formula>J98&lt;0</formula>
    </cfRule>
  </conditionalFormatting>
  <conditionalFormatting sqref="J25">
    <cfRule type="expression" dxfId="1133" priority="31">
      <formula>J25&gt;0</formula>
    </cfRule>
    <cfRule type="expression" dxfId="1132" priority="32">
      <formula>J25&lt;0</formula>
    </cfRule>
  </conditionalFormatting>
  <conditionalFormatting sqref="F105:F106">
    <cfRule type="expression" dxfId="1131" priority="29">
      <formula>F105&gt;0</formula>
    </cfRule>
    <cfRule type="expression" dxfId="1130" priority="30">
      <formula>F105&lt;0</formula>
    </cfRule>
  </conditionalFormatting>
  <conditionalFormatting sqref="H105:H106">
    <cfRule type="expression" dxfId="1129" priority="27">
      <formula>H105&gt;0</formula>
    </cfRule>
    <cfRule type="expression" dxfId="1128" priority="28">
      <formula>H105&lt;0</formula>
    </cfRule>
  </conditionalFormatting>
  <conditionalFormatting sqref="J105">
    <cfRule type="expression" dxfId="1127" priority="25">
      <formula>J105&gt;0</formula>
    </cfRule>
    <cfRule type="expression" dxfId="1126" priority="26">
      <formula>J105&lt;0</formula>
    </cfRule>
  </conditionalFormatting>
  <conditionalFormatting sqref="J106">
    <cfRule type="expression" dxfId="1125" priority="23">
      <formula>J106&gt;0</formula>
    </cfRule>
    <cfRule type="expression" dxfId="1124" priority="24">
      <formula>J106&lt;0</formula>
    </cfRule>
  </conditionalFormatting>
  <conditionalFormatting sqref="F24 F27:F28">
    <cfRule type="expression" dxfId="1123" priority="21">
      <formula>F24&gt;0</formula>
    </cfRule>
    <cfRule type="expression" dxfId="1122" priority="22">
      <formula>F24&lt;0</formula>
    </cfRule>
  </conditionalFormatting>
  <conditionalFormatting sqref="H24:H28">
    <cfRule type="expression" dxfId="1121" priority="19">
      <formula>H24&gt;0</formula>
    </cfRule>
    <cfRule type="expression" dxfId="1120" priority="20">
      <formula>H24&lt;0</formula>
    </cfRule>
  </conditionalFormatting>
  <conditionalFormatting sqref="J26:J34">
    <cfRule type="expression" dxfId="1119" priority="17">
      <formula>J26&gt;0</formula>
    </cfRule>
    <cfRule type="expression" dxfId="1118" priority="18">
      <formula>J26&lt;0</formula>
    </cfRule>
  </conditionalFormatting>
  <conditionalFormatting sqref="F113">
    <cfRule type="expression" dxfId="1117" priority="15">
      <formula>F113&gt;0</formula>
    </cfRule>
    <cfRule type="expression" dxfId="1116" priority="16">
      <formula>F113&lt;0</formula>
    </cfRule>
  </conditionalFormatting>
  <conditionalFormatting sqref="H113">
    <cfRule type="expression" dxfId="1115" priority="13">
      <formula>H113&gt;0</formula>
    </cfRule>
    <cfRule type="expression" dxfId="1114" priority="14">
      <formula>H113&lt;0</formula>
    </cfRule>
  </conditionalFormatting>
  <conditionalFormatting sqref="J109">
    <cfRule type="expression" dxfId="1113" priority="11">
      <formula>J109&gt;0</formula>
    </cfRule>
    <cfRule type="expression" dxfId="1112" priority="12">
      <formula>J109&lt;0</formula>
    </cfRule>
  </conditionalFormatting>
  <conditionalFormatting sqref="F108:F112">
    <cfRule type="expression" dxfId="1111" priority="9">
      <formula>F108&gt;0</formula>
    </cfRule>
    <cfRule type="expression" dxfId="1110" priority="10">
      <formula>F108&lt;0</formula>
    </cfRule>
  </conditionalFormatting>
  <conditionalFormatting sqref="H108:H112">
    <cfRule type="expression" dxfId="1109" priority="7">
      <formula>H108&gt;0</formula>
    </cfRule>
    <cfRule type="expression" dxfId="1108" priority="8">
      <formula>H108&lt;0</formula>
    </cfRule>
  </conditionalFormatting>
  <conditionalFormatting sqref="J110:J113">
    <cfRule type="expression" dxfId="1107" priority="5">
      <formula>J110&gt;0</formula>
    </cfRule>
    <cfRule type="expression" dxfId="1106" priority="6">
      <formula>J110&lt;0</formula>
    </cfRule>
  </conditionalFormatting>
  <conditionalFormatting sqref="F25:F26">
    <cfRule type="expression" dxfId="1105" priority="3">
      <formula>F25&gt;0</formula>
    </cfRule>
    <cfRule type="expression" dxfId="1104" priority="4">
      <formula>F25&lt;0</formula>
    </cfRule>
  </conditionalFormatting>
  <conditionalFormatting sqref="Q9">
    <cfRule type="expression" dxfId="1103" priority="1">
      <formula>Q9&gt;0</formula>
    </cfRule>
    <cfRule type="expression" dxfId="110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1"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1"/>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1"/>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1"/>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1"/>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2"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2"/>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2"/>
      <c r="B32" s="360">
        <v>43378</v>
      </c>
      <c r="C32" s="7">
        <v>100</v>
      </c>
      <c r="D32" s="43">
        <v>19.39</v>
      </c>
      <c r="E32" s="43">
        <v>0</v>
      </c>
      <c r="F32" s="43">
        <f t="shared" si="2"/>
        <v>1939</v>
      </c>
      <c r="O32" s="78">
        <v>0.97</v>
      </c>
      <c r="P32" s="78">
        <f t="shared" si="3"/>
        <v>17.382400000000001</v>
      </c>
    </row>
    <row r="33" spans="1:21" x14ac:dyDescent="0.25">
      <c r="A33" s="892"/>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1" priority="109">
      <formula>F50&gt;0</formula>
    </cfRule>
    <cfRule type="expression" dxfId="1100" priority="110">
      <formula>F50&lt;0</formula>
    </cfRule>
  </conditionalFormatting>
  <conditionalFormatting sqref="H50:H52">
    <cfRule type="expression" dxfId="1099" priority="107">
      <formula>H50&gt;0</formula>
    </cfRule>
    <cfRule type="expression" dxfId="1098" priority="108">
      <formula>H50&lt;0</formula>
    </cfRule>
  </conditionalFormatting>
  <conditionalFormatting sqref="H53">
    <cfRule type="expression" dxfId="1097" priority="105">
      <formula>H53&gt;0</formula>
    </cfRule>
    <cfRule type="expression" dxfId="1096" priority="106">
      <formula>H53&lt;0</formula>
    </cfRule>
  </conditionalFormatting>
  <conditionalFormatting sqref="H54">
    <cfRule type="expression" dxfId="1095" priority="103">
      <formula>H54&gt;0</formula>
    </cfRule>
    <cfRule type="expression" dxfId="1094" priority="104">
      <formula>H54&lt;0</formula>
    </cfRule>
  </conditionalFormatting>
  <conditionalFormatting sqref="F46:F49">
    <cfRule type="expression" dxfId="1093" priority="99">
      <formula>F46&gt;0</formula>
    </cfRule>
    <cfRule type="expression" dxfId="1092" priority="100">
      <formula>F46&lt;0</formula>
    </cfRule>
  </conditionalFormatting>
  <conditionalFormatting sqref="H46:H49">
    <cfRule type="expression" dxfId="1091" priority="97">
      <formula>H46&gt;0</formula>
    </cfRule>
    <cfRule type="expression" dxfId="1090" priority="98">
      <formula>H46&lt;0</formula>
    </cfRule>
  </conditionalFormatting>
  <conditionalFormatting sqref="F55:F56">
    <cfRule type="expression" dxfId="1089" priority="93">
      <formula>F55&gt;0</formula>
    </cfRule>
    <cfRule type="expression" dxfId="1088" priority="94">
      <formula>F55&lt;0</formula>
    </cfRule>
  </conditionalFormatting>
  <conditionalFormatting sqref="I50:L52">
    <cfRule type="expression" dxfId="1087" priority="91">
      <formula>I50&gt;0</formula>
    </cfRule>
    <cfRule type="expression" dxfId="1086" priority="92">
      <formula>I50&lt;0</formula>
    </cfRule>
  </conditionalFormatting>
  <conditionalFormatting sqref="I59:I64 I56:L57">
    <cfRule type="expression" dxfId="1085" priority="85">
      <formula>I56&gt;0</formula>
    </cfRule>
    <cfRule type="expression" dxfId="1084" priority="86">
      <formula>I56&lt;0</formula>
    </cfRule>
  </conditionalFormatting>
  <conditionalFormatting sqref="I46:L49">
    <cfRule type="expression" dxfId="1083" priority="83">
      <formula>I46&gt;0</formula>
    </cfRule>
    <cfRule type="expression" dxfId="1082" priority="84">
      <formula>I46&lt;0</formula>
    </cfRule>
  </conditionalFormatting>
  <conditionalFormatting sqref="F57:F68">
    <cfRule type="expression" dxfId="1081" priority="81">
      <formula>F57&gt;0</formula>
    </cfRule>
    <cfRule type="expression" dxfId="1080" priority="82">
      <formula>F57&lt;0</formula>
    </cfRule>
  </conditionalFormatting>
  <conditionalFormatting sqref="Q8">
    <cfRule type="expression" dxfId="1079" priority="77">
      <formula>Q8&gt;0</formula>
    </cfRule>
    <cfRule type="expression" dxfId="1078" priority="78">
      <formula>Q8&lt;0</formula>
    </cfRule>
  </conditionalFormatting>
  <conditionalFormatting sqref="Q7">
    <cfRule type="expression" dxfId="1077" priority="79">
      <formula>Q7&gt;0</formula>
    </cfRule>
    <cfRule type="expression" dxfId="1076" priority="80">
      <formula>Q7&lt;0</formula>
    </cfRule>
  </conditionalFormatting>
  <conditionalFormatting sqref="F161:F165">
    <cfRule type="expression" dxfId="1075" priority="75">
      <formula>F161&gt;0</formula>
    </cfRule>
    <cfRule type="expression" dxfId="1074" priority="76">
      <formula>F161&lt;0</formula>
    </cfRule>
  </conditionalFormatting>
  <conditionalFormatting sqref="H161:H163">
    <cfRule type="expression" dxfId="1073" priority="73">
      <formula>H161&gt;0</formula>
    </cfRule>
    <cfRule type="expression" dxfId="1072" priority="74">
      <formula>H161&lt;0</formula>
    </cfRule>
  </conditionalFormatting>
  <conditionalFormatting sqref="H164">
    <cfRule type="expression" dxfId="1071" priority="71">
      <formula>H164&gt;0</formula>
    </cfRule>
    <cfRule type="expression" dxfId="1070" priority="72">
      <formula>H164&lt;0</formula>
    </cfRule>
  </conditionalFormatting>
  <conditionalFormatting sqref="H165">
    <cfRule type="expression" dxfId="1069" priority="69">
      <formula>H165&gt;0</formula>
    </cfRule>
    <cfRule type="expression" dxfId="1068" priority="70">
      <formula>H165&lt;0</formula>
    </cfRule>
  </conditionalFormatting>
  <conditionalFormatting sqref="H166:H175">
    <cfRule type="expression" dxfId="1067" priority="67">
      <formula>H166&gt;0</formula>
    </cfRule>
    <cfRule type="expression" dxfId="1066" priority="68">
      <formula>H166&lt;0</formula>
    </cfRule>
  </conditionalFormatting>
  <conditionalFormatting sqref="F157:F160">
    <cfRule type="expression" dxfId="1065" priority="65">
      <formula>F157&gt;0</formula>
    </cfRule>
    <cfRule type="expression" dxfId="1064" priority="66">
      <formula>F157&lt;0</formula>
    </cfRule>
  </conditionalFormatting>
  <conditionalFormatting sqref="H157:H160">
    <cfRule type="expression" dxfId="1063" priority="63">
      <formula>H157&gt;0</formula>
    </cfRule>
    <cfRule type="expression" dxfId="1062" priority="64">
      <formula>H157&lt;0</formula>
    </cfRule>
  </conditionalFormatting>
  <conditionalFormatting sqref="F166:F167">
    <cfRule type="expression" dxfId="1061" priority="61">
      <formula>F166&gt;0</formula>
    </cfRule>
    <cfRule type="expression" dxfId="1060" priority="62">
      <formula>F166&lt;0</formula>
    </cfRule>
  </conditionalFormatting>
  <conditionalFormatting sqref="I161:I163">
    <cfRule type="expression" dxfId="1059" priority="59">
      <formula>I161&gt;0</formula>
    </cfRule>
    <cfRule type="expression" dxfId="1058" priority="60">
      <formula>I161&lt;0</formula>
    </cfRule>
  </conditionalFormatting>
  <conditionalFormatting sqref="I164">
    <cfRule type="expression" dxfId="1057" priority="57">
      <formula>I164&gt;0</formula>
    </cfRule>
    <cfRule type="expression" dxfId="1056" priority="58">
      <formula>I164&lt;0</formula>
    </cfRule>
  </conditionalFormatting>
  <conditionalFormatting sqref="I165">
    <cfRule type="expression" dxfId="1055" priority="55">
      <formula>I165&gt;0</formula>
    </cfRule>
    <cfRule type="expression" dxfId="1054" priority="56">
      <formula>I165&lt;0</formula>
    </cfRule>
  </conditionalFormatting>
  <conditionalFormatting sqref="I166:I175">
    <cfRule type="expression" dxfId="1053" priority="53">
      <formula>I166&gt;0</formula>
    </cfRule>
    <cfRule type="expression" dxfId="1052" priority="54">
      <formula>I166&lt;0</formula>
    </cfRule>
  </conditionalFormatting>
  <conditionalFormatting sqref="I157:I160">
    <cfRule type="expression" dxfId="1051" priority="51">
      <formula>I157&gt;0</formula>
    </cfRule>
    <cfRule type="expression" dxfId="1050" priority="52">
      <formula>I157&lt;0</formula>
    </cfRule>
  </conditionalFormatting>
  <conditionalFormatting sqref="F168">
    <cfRule type="expression" dxfId="1049" priority="49">
      <formula>F168&gt;0</formula>
    </cfRule>
    <cfRule type="expression" dxfId="1048" priority="50">
      <formula>F168&lt;0</formula>
    </cfRule>
  </conditionalFormatting>
  <conditionalFormatting sqref="F71:F73 H72:H73 H71:L71">
    <cfRule type="expression" dxfId="1047" priority="47">
      <formula>F71&gt;0</formula>
    </cfRule>
    <cfRule type="expression" dxfId="1046" priority="48">
      <formula>F71&lt;0</formula>
    </cfRule>
  </conditionalFormatting>
  <conditionalFormatting sqref="R4">
    <cfRule type="expression" dxfId="1045" priority="45">
      <formula>R4&gt;0</formula>
    </cfRule>
    <cfRule type="expression" dxfId="1044" priority="46">
      <formula>R4&lt;0</formula>
    </cfRule>
  </conditionalFormatting>
  <conditionalFormatting sqref="F77:F80 H77:K78 H79:J80">
    <cfRule type="expression" dxfId="1043" priority="43">
      <formula>F77&gt;0</formula>
    </cfRule>
    <cfRule type="expression" dxfId="1042" priority="44">
      <formula>F77&lt;0</formula>
    </cfRule>
  </conditionalFormatting>
  <conditionalFormatting sqref="H85:H89 F84:F89 H84:J84 J85:J89">
    <cfRule type="expression" dxfId="1041" priority="39">
      <formula>F84&gt;0</formula>
    </cfRule>
    <cfRule type="expression" dxfId="1040" priority="40">
      <formula>F84&lt;0</formula>
    </cfRule>
  </conditionalFormatting>
  <conditionalFormatting sqref="I97:J97">
    <cfRule type="expression" dxfId="1039" priority="37">
      <formula>I97&gt;0</formula>
    </cfRule>
    <cfRule type="expression" dxfId="1038" priority="38">
      <formula>I97&lt;0</formula>
    </cfRule>
  </conditionalFormatting>
  <conditionalFormatting sqref="H93:J94 J96:K96 J95 K79:K95 F93:F97 H95:H97 K97">
    <cfRule type="expression" dxfId="1037" priority="35">
      <formula>F79&gt;0</formula>
    </cfRule>
    <cfRule type="expression" dxfId="1036" priority="36">
      <formula>F79&lt;0</formula>
    </cfRule>
  </conditionalFormatting>
  <conditionalFormatting sqref="H91:J92 F90:F92 H90 J90">
    <cfRule type="expression" dxfId="1035" priority="33">
      <formula>F90&gt;0</formula>
    </cfRule>
    <cfRule type="expression" dxfId="1034" priority="34">
      <formula>F90&lt;0</formula>
    </cfRule>
  </conditionalFormatting>
  <conditionalFormatting sqref="H98:K102 F98:F102">
    <cfRule type="expression" dxfId="1033" priority="29">
      <formula>F98&gt;0</formula>
    </cfRule>
    <cfRule type="expression" dxfId="1032" priority="30">
      <formula>F98&lt;0</formula>
    </cfRule>
  </conditionalFormatting>
  <conditionalFormatting sqref="H111:K111 F111">
    <cfRule type="expression" dxfId="1031" priority="27">
      <formula>F111&gt;0</formula>
    </cfRule>
    <cfRule type="expression" dxfId="1030" priority="28">
      <formula>F111&lt;0</formula>
    </cfRule>
  </conditionalFormatting>
  <conditionalFormatting sqref="H106:K110 F106:F110">
    <cfRule type="expression" dxfId="1029" priority="25">
      <formula>F106&gt;0</formula>
    </cfRule>
    <cfRule type="expression" dxfId="1028" priority="26">
      <formula>F106&lt;0</formula>
    </cfRule>
  </conditionalFormatting>
  <conditionalFormatting sqref="H105:K105 F103:F105 H103:H104 J103:K104">
    <cfRule type="expression" dxfId="1027" priority="23">
      <formula>F103&gt;0</formula>
    </cfRule>
    <cfRule type="expression" dxfId="1026" priority="24">
      <formula>F103&lt;0</formula>
    </cfRule>
  </conditionalFormatting>
  <conditionalFormatting sqref="H112:K114 F112:F114">
    <cfRule type="expression" dxfId="1025" priority="21">
      <formula>F112&gt;0</formula>
    </cfRule>
    <cfRule type="expression" dxfId="1024" priority="22">
      <formula>F112&lt;0</formula>
    </cfRule>
  </conditionalFormatting>
  <conditionalFormatting sqref="H115:K117 F115:F117">
    <cfRule type="expression" dxfId="1023" priority="19">
      <formula>F115&gt;0</formula>
    </cfRule>
    <cfRule type="expression" dxfId="1022" priority="20">
      <formula>F115&lt;0</formula>
    </cfRule>
  </conditionalFormatting>
  <conditionalFormatting sqref="Q10">
    <cfRule type="expression" dxfId="1021" priority="17">
      <formula>Q10&gt;0</formula>
    </cfRule>
    <cfRule type="expression" dxfId="1020" priority="18">
      <formula>Q10&lt;0</formula>
    </cfRule>
  </conditionalFormatting>
  <conditionalFormatting sqref="H119:K120 F119:F121 H121:I121 K121">
    <cfRule type="expression" dxfId="1019" priority="15">
      <formula>F119&gt;0</formula>
    </cfRule>
    <cfRule type="expression" dxfId="1018" priority="16">
      <formula>F119&lt;0</formula>
    </cfRule>
  </conditionalFormatting>
  <conditionalFormatting sqref="F122 H122:K122 J121">
    <cfRule type="expression" dxfId="1017" priority="13">
      <formula>F121&gt;0</formula>
    </cfRule>
    <cfRule type="expression" dxfId="1016" priority="14">
      <formula>F121&lt;0</formula>
    </cfRule>
  </conditionalFormatting>
  <conditionalFormatting sqref="F124:F126 H124:K126">
    <cfRule type="expression" dxfId="1015" priority="9">
      <formula>F124&gt;0</formula>
    </cfRule>
    <cfRule type="expression" dxfId="1014" priority="10">
      <formula>F124&lt;0</formula>
    </cfRule>
  </conditionalFormatting>
  <conditionalFormatting sqref="F128:F130 H128:K130">
    <cfRule type="expression" dxfId="1013" priority="7">
      <formula>F128&gt;0</formula>
    </cfRule>
    <cfRule type="expression" dxfId="1012" priority="8">
      <formula>F128&lt;0</formula>
    </cfRule>
  </conditionalFormatting>
  <conditionalFormatting sqref="F134:F135 H134:K135">
    <cfRule type="expression" dxfId="1011" priority="5">
      <formula>F134&gt;0</formula>
    </cfRule>
    <cfRule type="expression" dxfId="1010" priority="6">
      <formula>F134&lt;0</formula>
    </cfRule>
  </conditionalFormatting>
  <conditionalFormatting sqref="F132:F133 H132:K133">
    <cfRule type="expression" dxfId="1009" priority="3">
      <formula>F132&gt;0</formula>
    </cfRule>
    <cfRule type="expression" dxfId="1008" priority="4">
      <formula>F132&lt;0</formula>
    </cfRule>
  </conditionalFormatting>
  <conditionalFormatting sqref="F131 H131:K131">
    <cfRule type="expression" dxfId="1007" priority="1">
      <formula>F131&gt;0</formula>
    </cfRule>
    <cfRule type="expression" dxfId="100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0" si="0">H2*I2-J2</f>
        <v>4989.88</v>
      </c>
      <c r="L2" s="69">
        <v>43129</v>
      </c>
      <c r="M2" s="43">
        <v>26</v>
      </c>
      <c r="O2" s="11" t="s">
        <v>57</v>
      </c>
      <c r="Q2" s="352">
        <f>C28-H28</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739</v>
      </c>
      <c r="AJ2">
        <f>$Q$2*$Q$4</f>
        <v>4346</v>
      </c>
      <c r="AK2">
        <f ca="1">AJ2*EXP(-$X$2 * AI2/365.25)</f>
        <v>38643.916080968047</v>
      </c>
      <c r="AM2" s="2">
        <f>Q10</f>
        <v>0</v>
      </c>
      <c r="AO2">
        <f ca="1" xml:space="preserve"> (SUM(AB:AB) - SUM(AE:AE) - SUM(AH:AH) - SUM(AK:AK))/SUM(AB:AB)</f>
        <v>-1.937060905383887</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28.910050000000009</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739</v>
      </c>
      <c r="AJ3">
        <f t="shared" ref="AJ3:AJ17" si="11">$Q$2*$Q$4</f>
        <v>4346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21.73</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739</v>
      </c>
      <c r="AJ4">
        <f t="shared" si="11"/>
        <v>4346</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4346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739</v>
      </c>
      <c r="AJ5">
        <f t="shared" si="11"/>
        <v>4346</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5782.010000000002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739</v>
      </c>
      <c r="AJ6">
        <f t="shared" si="11"/>
        <v>4346</v>
      </c>
    </row>
    <row r="7" spans="1:41" x14ac:dyDescent="0.25">
      <c r="B7" s="360">
        <v>43160</v>
      </c>
      <c r="C7" s="7">
        <v>100</v>
      </c>
      <c r="D7" s="43">
        <v>28.28</v>
      </c>
      <c r="E7" s="43">
        <v>0</v>
      </c>
      <c r="F7" s="43">
        <f t="shared" ref="F7:F24" si="12">C7*D7+E7</f>
        <v>2828</v>
      </c>
      <c r="G7" s="360">
        <v>43276</v>
      </c>
      <c r="H7" s="77">
        <v>100</v>
      </c>
      <c r="I7" s="43">
        <v>25.28</v>
      </c>
      <c r="J7" s="43">
        <v>0.03</v>
      </c>
      <c r="K7" s="43">
        <f t="shared" si="0"/>
        <v>2527.9699999999998</v>
      </c>
      <c r="L7" s="69">
        <v>43581</v>
      </c>
      <c r="M7" s="43">
        <v>78</v>
      </c>
      <c r="O7" s="11" t="s">
        <v>175</v>
      </c>
      <c r="Q7" s="2">
        <f>Q10+Q8</f>
        <v>-1436.010000000002</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739</v>
      </c>
      <c r="AJ7">
        <f t="shared" si="11"/>
        <v>4346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-1436.010000000002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739</v>
      </c>
      <c r="AJ8">
        <f t="shared" si="11"/>
        <v>4346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-0.24835826987500914</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739</v>
      </c>
      <c r="AJ9">
        <f t="shared" si="11"/>
        <v>4346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739</v>
      </c>
      <c r="AJ10">
        <f t="shared" si="11"/>
        <v>4346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4.7860101242521859E-2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739</v>
      </c>
      <c r="AJ11">
        <f t="shared" si="11"/>
        <v>4346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739</v>
      </c>
      <c r="AJ12">
        <f t="shared" si="11"/>
        <v>4346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12.782352941176471</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739</v>
      </c>
      <c r="AJ13">
        <f t="shared" si="11"/>
        <v>4346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739</v>
      </c>
      <c r="AJ14">
        <f t="shared" si="11"/>
        <v>4346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739</v>
      </c>
      <c r="AJ15">
        <f t="shared" si="11"/>
        <v>4346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739</v>
      </c>
      <c r="AJ16">
        <f t="shared" si="11"/>
        <v>4346</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739</v>
      </c>
      <c r="AJ17">
        <f t="shared" si="11"/>
        <v>4346</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5" t="s">
        <v>78</v>
      </c>
      <c r="P18" s="885"/>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23.903000000000002</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23.685700000000001</v>
      </c>
      <c r="T20" s="1">
        <v>43244</v>
      </c>
      <c r="U20" t="s">
        <v>1026</v>
      </c>
      <c r="W20" s="131"/>
    </row>
    <row r="21" spans="1:39" x14ac:dyDescent="0.25">
      <c r="B21" s="360">
        <v>43647</v>
      </c>
      <c r="C21" s="7">
        <v>100</v>
      </c>
      <c r="D21" s="43">
        <v>22.215</v>
      </c>
      <c r="E21" s="43">
        <v>0</v>
      </c>
      <c r="F21" s="43">
        <f t="shared" si="12"/>
        <v>2221.5</v>
      </c>
      <c r="O21" s="78">
        <v>1.08</v>
      </c>
      <c r="P21" s="78">
        <f t="shared" si="13"/>
        <v>23.468400000000003</v>
      </c>
      <c r="W21" s="131"/>
    </row>
    <row r="22" spans="1:39" x14ac:dyDescent="0.25">
      <c r="B22" s="360">
        <v>43657</v>
      </c>
      <c r="C22" s="7">
        <v>100</v>
      </c>
      <c r="D22" s="43">
        <v>21.35</v>
      </c>
      <c r="E22" s="43">
        <v>0</v>
      </c>
      <c r="F22" s="43">
        <f t="shared" si="12"/>
        <v>2135</v>
      </c>
      <c r="H22" s="67"/>
      <c r="O22" s="78">
        <v>1.07</v>
      </c>
      <c r="P22" s="78">
        <f t="shared" si="13"/>
        <v>23.251100000000001</v>
      </c>
      <c r="T22" s="679">
        <v>43288</v>
      </c>
      <c r="U22" t="s">
        <v>1107</v>
      </c>
      <c r="W22" s="131"/>
    </row>
    <row r="23" spans="1:39" x14ac:dyDescent="0.25">
      <c r="B23" s="69">
        <v>43682</v>
      </c>
      <c r="C23" s="7">
        <v>100</v>
      </c>
      <c r="D23" s="43">
        <v>18.600000000000001</v>
      </c>
      <c r="E23" s="43">
        <v>0</v>
      </c>
      <c r="F23" s="43">
        <f t="shared" si="12"/>
        <v>1860.0000000000002</v>
      </c>
      <c r="O23" s="78">
        <v>1.06</v>
      </c>
      <c r="P23" s="78">
        <f t="shared" si="13"/>
        <v>23.033800000000003</v>
      </c>
      <c r="T23" s="694"/>
      <c r="W23" s="131"/>
    </row>
    <row r="24" spans="1:39" x14ac:dyDescent="0.25">
      <c r="A24" t="s">
        <v>1359</v>
      </c>
      <c r="B24" s="395">
        <v>43833</v>
      </c>
      <c r="C24" s="7">
        <v>100</v>
      </c>
      <c r="D24" s="43">
        <v>19.899999999999999</v>
      </c>
      <c r="E24" s="43">
        <v>0</v>
      </c>
      <c r="F24" s="43">
        <f t="shared" si="12"/>
        <v>1989.9999999999998</v>
      </c>
      <c r="H24" s="67"/>
      <c r="O24" s="78">
        <v>1.05</v>
      </c>
      <c r="P24" s="78">
        <f t="shared" si="13"/>
        <v>22.816500000000001</v>
      </c>
      <c r="T24" s="694"/>
      <c r="W24" s="131"/>
    </row>
    <row r="25" spans="1:39" x14ac:dyDescent="0.25">
      <c r="O25" s="78">
        <v>1.04</v>
      </c>
      <c r="P25" s="78">
        <f t="shared" si="13"/>
        <v>22.5992</v>
      </c>
      <c r="T25" s="679">
        <v>43318</v>
      </c>
      <c r="U25" t="s">
        <v>1112</v>
      </c>
      <c r="W25" s="131"/>
    </row>
    <row r="26" spans="1:39" x14ac:dyDescent="0.25">
      <c r="C26" s="4"/>
      <c r="D26" s="3"/>
      <c r="E26" s="3"/>
      <c r="F26" s="3"/>
      <c r="H26" s="67"/>
      <c r="O26" s="78">
        <v>1.03</v>
      </c>
      <c r="P26" s="78">
        <f t="shared" si="13"/>
        <v>22.381900000000002</v>
      </c>
      <c r="T26" s="694"/>
      <c r="W26" s="131"/>
    </row>
    <row r="27" spans="1:39" x14ac:dyDescent="0.25">
      <c r="O27" s="78">
        <v>1.02</v>
      </c>
      <c r="P27" s="78">
        <f t="shared" si="13"/>
        <v>22.1646</v>
      </c>
      <c r="T27" s="1">
        <v>43342</v>
      </c>
      <c r="U27" t="s">
        <v>1210</v>
      </c>
      <c r="W27" s="131"/>
    </row>
    <row r="28" spans="1:39" x14ac:dyDescent="0.25">
      <c r="A28" s="31" t="s">
        <v>81</v>
      </c>
      <c r="B28" s="14"/>
      <c r="C28" s="14">
        <f>SUM(C2:C26)</f>
        <v>2197</v>
      </c>
      <c r="D28" s="18"/>
      <c r="E28" s="18"/>
      <c r="F28" s="18">
        <f>SUM(F2:F26)</f>
        <v>54018.2</v>
      </c>
      <c r="G28" s="14"/>
      <c r="H28" s="68">
        <f>SUM(H2:H20)</f>
        <v>1997</v>
      </c>
      <c r="I28" s="18"/>
      <c r="J28" s="18"/>
      <c r="K28" s="18">
        <f>SUM(K2:K20)</f>
        <v>47586.189999999995</v>
      </c>
      <c r="L28" s="14"/>
      <c r="M28" s="18">
        <f>SUM(M2:M10)</f>
        <v>650</v>
      </c>
      <c r="O28" s="78">
        <v>1.01</v>
      </c>
      <c r="P28" s="78">
        <f t="shared" si="13"/>
        <v>21.947300000000002</v>
      </c>
      <c r="U28" s="396" t="s">
        <v>1211</v>
      </c>
      <c r="W28" s="131"/>
    </row>
    <row r="29" spans="1:39" ht="15.75" thickBot="1" x14ac:dyDescent="0.3">
      <c r="A29" s="273" t="s">
        <v>189</v>
      </c>
      <c r="B29" s="274"/>
      <c r="C29" s="275">
        <f>SumByColor($A$29,C2:C27)</f>
        <v>1997</v>
      </c>
      <c r="D29" s="275"/>
      <c r="E29" s="275"/>
      <c r="F29" s="276">
        <f>SumByColor($A$29,F2:F27)</f>
        <v>46725</v>
      </c>
      <c r="G29" s="275"/>
      <c r="H29" s="275">
        <f>SumByColor($A$29,H2:H27)</f>
        <v>1997</v>
      </c>
      <c r="I29" s="275"/>
      <c r="J29" s="275"/>
      <c r="K29" s="276">
        <f>SumByColor($A$29,K2:K27)</f>
        <v>47587</v>
      </c>
      <c r="L29" s="275"/>
      <c r="M29" s="276">
        <f>SumByColor($A$29,M2:M27)</f>
        <v>650</v>
      </c>
      <c r="O29" s="78">
        <v>1</v>
      </c>
      <c r="P29" s="78">
        <f t="shared" si="13"/>
        <v>21.73</v>
      </c>
      <c r="U29" t="s">
        <v>1212</v>
      </c>
      <c r="W29" s="131"/>
    </row>
    <row r="30" spans="1:39" x14ac:dyDescent="0.25">
      <c r="O30" s="78">
        <v>0.99</v>
      </c>
      <c r="P30" s="78">
        <f t="shared" si="13"/>
        <v>21.512699999999999</v>
      </c>
      <c r="W30" s="131"/>
    </row>
    <row r="31" spans="1:39" x14ac:dyDescent="0.25">
      <c r="O31" s="78">
        <v>0.98</v>
      </c>
      <c r="P31" s="78">
        <f t="shared" si="13"/>
        <v>21.295400000000001</v>
      </c>
      <c r="T31" s="1">
        <v>43432</v>
      </c>
      <c r="U31" t="s">
        <v>1272</v>
      </c>
      <c r="W31" s="131"/>
    </row>
    <row r="32" spans="1:39" x14ac:dyDescent="0.25">
      <c r="O32" s="78">
        <v>0.97</v>
      </c>
      <c r="P32" s="78">
        <f t="shared" si="13"/>
        <v>21.078099999999999</v>
      </c>
      <c r="U32" t="s">
        <v>1270</v>
      </c>
      <c r="W32" s="131"/>
    </row>
    <row r="33" spans="1:23" x14ac:dyDescent="0.25">
      <c r="O33" s="78">
        <v>0.96</v>
      </c>
      <c r="P33" s="78">
        <f t="shared" si="13"/>
        <v>20.860800000000001</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20.6435</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20.426199999999998</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20.2089</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19.991600000000002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19.7743</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19.557000000000002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39">
        <v>30.46</v>
      </c>
      <c r="E44" s="39">
        <v>24.1</v>
      </c>
      <c r="F44" s="39">
        <f t="shared" si="14"/>
        <v>-3815.9999999999995</v>
      </c>
      <c r="G44" s="39">
        <f t="shared" si="15"/>
        <v>18276</v>
      </c>
      <c r="H44" s="175">
        <f t="shared" si="16"/>
        <v>-0.20879842416283648</v>
      </c>
      <c r="I44" s="39"/>
      <c r="J44" s="39"/>
      <c r="K44" s="693"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39">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39">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9" si="27">C93*(E93-D93)</f>
        <v>-2592</v>
      </c>
      <c r="G93" s="39">
        <f t="shared" ref="G93:G99" si="28">D93*C93</f>
        <v>8406</v>
      </c>
      <c r="H93" s="175">
        <f t="shared" ref="H93:H99"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v>200</v>
      </c>
      <c r="B99" s="161">
        <v>43834</v>
      </c>
      <c r="C99" s="7">
        <v>300</v>
      </c>
      <c r="D99" s="43">
        <v>26.183199999999999</v>
      </c>
      <c r="E99" s="39">
        <v>20.37</v>
      </c>
      <c r="F99" s="39">
        <f t="shared" si="27"/>
        <v>-1743.9599999999996</v>
      </c>
      <c r="G99" s="39">
        <f t="shared" si="28"/>
        <v>7854.96</v>
      </c>
      <c r="H99" s="175">
        <f t="shared" si="29"/>
        <v>-0.2220202267102569</v>
      </c>
      <c r="I99" s="39"/>
      <c r="J99" s="39"/>
      <c r="K99" s="39"/>
      <c r="L99" s="39"/>
    </row>
    <row r="100" spans="1:13" x14ac:dyDescent="0.25">
      <c r="A100" s="4"/>
      <c r="B100" s="161">
        <v>43836</v>
      </c>
      <c r="C100" s="181">
        <v>200</v>
      </c>
      <c r="D100" s="182">
        <v>28.91</v>
      </c>
      <c r="E100" s="39">
        <v>20.74</v>
      </c>
      <c r="F100" s="39">
        <f>C100*(E100-D100)</f>
        <v>-1634.0000000000005</v>
      </c>
      <c r="G100" s="39">
        <f>D100*C100</f>
        <v>5782</v>
      </c>
      <c r="H100" s="175">
        <f>(E100-D100)/D100</f>
        <v>-0.28260117606364588</v>
      </c>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1005" priority="43">
      <formula>F35&gt;0</formula>
    </cfRule>
    <cfRule type="expression" dxfId="1004" priority="44">
      <formula>F35&lt;0</formula>
    </cfRule>
  </conditionalFormatting>
  <conditionalFormatting sqref="Q7">
    <cfRule type="expression" dxfId="1003" priority="41">
      <formula>Q7&gt;0</formula>
    </cfRule>
    <cfRule type="expression" dxfId="1002" priority="42">
      <formula>Q7&lt;0</formula>
    </cfRule>
  </conditionalFormatting>
  <conditionalFormatting sqref="Q8">
    <cfRule type="expression" dxfId="1001" priority="39">
      <formula>Q8&gt;0</formula>
    </cfRule>
    <cfRule type="expression" dxfId="1000" priority="40">
      <formula>Q8&lt;0</formula>
    </cfRule>
  </conditionalFormatting>
  <conditionalFormatting sqref="F128:F149">
    <cfRule type="expression" dxfId="999" priority="33">
      <formula>F128&gt;0</formula>
    </cfRule>
    <cfRule type="expression" dxfId="998" priority="34">
      <formula>F128&lt;0</formula>
    </cfRule>
  </conditionalFormatting>
  <conditionalFormatting sqref="H128:H149">
    <cfRule type="expression" dxfId="997" priority="31">
      <formula>H128&gt;0</formula>
    </cfRule>
    <cfRule type="expression" dxfId="996" priority="32">
      <formula>H128&lt;0</formula>
    </cfRule>
  </conditionalFormatting>
  <conditionalFormatting sqref="Q10">
    <cfRule type="expression" dxfId="995" priority="29">
      <formula>Q10&gt;0</formula>
    </cfRule>
    <cfRule type="expression" dxfId="994" priority="30">
      <formula>Q10&lt;0</formula>
    </cfRule>
  </conditionalFormatting>
  <conditionalFormatting sqref="J35:J48">
    <cfRule type="expression" dxfId="993" priority="27">
      <formula>J35&gt;0</formula>
    </cfRule>
    <cfRule type="expression" dxfId="992" priority="28">
      <formula>J35&lt;0</formula>
    </cfRule>
  </conditionalFormatting>
  <conditionalFormatting sqref="K35:K48">
    <cfRule type="expression" dxfId="991" priority="25">
      <formula>K35&gt;0</formula>
    </cfRule>
    <cfRule type="expression" dxfId="990" priority="26">
      <formula>K35&lt;0</formula>
    </cfRule>
  </conditionalFormatting>
  <conditionalFormatting sqref="L35:L48">
    <cfRule type="expression" dxfId="989" priority="23">
      <formula>L35&gt;0</formula>
    </cfRule>
    <cfRule type="expression" dxfId="988" priority="24">
      <formula>L35&lt;0</formula>
    </cfRule>
  </conditionalFormatting>
  <conditionalFormatting sqref="H70:H76 F70:F76">
    <cfRule type="expression" dxfId="987" priority="21">
      <formula>F70&gt;0</formula>
    </cfRule>
    <cfRule type="expression" dxfId="986" priority="22">
      <formula>F70&lt;0</formula>
    </cfRule>
  </conditionalFormatting>
  <conditionalFormatting sqref="H77:H80 F77:F80">
    <cfRule type="expression" dxfId="985" priority="19">
      <formula>F77&gt;0</formula>
    </cfRule>
    <cfRule type="expression" dxfId="984" priority="20">
      <formula>F77&lt;0</formula>
    </cfRule>
  </conditionalFormatting>
  <conditionalFormatting sqref="F87:F89 H87:H89">
    <cfRule type="expression" dxfId="983" priority="17">
      <formula>F87&gt;0</formula>
    </cfRule>
    <cfRule type="expression" dxfId="982" priority="18">
      <formula>F87&lt;0</formula>
    </cfRule>
  </conditionalFormatting>
  <conditionalFormatting sqref="F86 H86">
    <cfRule type="expression" dxfId="981" priority="15">
      <formula>F86&gt;0</formula>
    </cfRule>
    <cfRule type="expression" dxfId="980" priority="16">
      <formula>F86&lt;0</formula>
    </cfRule>
  </conditionalFormatting>
  <conditionalFormatting sqref="F83:F85 H83:H85">
    <cfRule type="expression" dxfId="979" priority="13">
      <formula>F83&gt;0</formula>
    </cfRule>
    <cfRule type="expression" dxfId="978" priority="14">
      <formula>F83&lt;0</formula>
    </cfRule>
  </conditionalFormatting>
  <conditionalFormatting sqref="F91:F93 H91:H93">
    <cfRule type="expression" dxfId="977" priority="9">
      <formula>F91&gt;0</formula>
    </cfRule>
    <cfRule type="expression" dxfId="976" priority="10">
      <formula>F91&lt;0</formula>
    </cfRule>
  </conditionalFormatting>
  <conditionalFormatting sqref="F90 H90">
    <cfRule type="expression" dxfId="975" priority="7">
      <formula>F90&gt;0</formula>
    </cfRule>
    <cfRule type="expression" dxfId="974" priority="8">
      <formula>F90&lt;0</formula>
    </cfRule>
  </conditionalFormatting>
  <conditionalFormatting sqref="F99:F101 H99:H101">
    <cfRule type="expression" dxfId="973" priority="5">
      <formula>F99&gt;0</formula>
    </cfRule>
    <cfRule type="expression" dxfId="972" priority="6">
      <formula>F99&lt;0</formula>
    </cfRule>
  </conditionalFormatting>
  <conditionalFormatting sqref="F97:F98 H97:H98">
    <cfRule type="expression" dxfId="971" priority="3">
      <formula>F97&gt;0</formula>
    </cfRule>
    <cfRule type="expression" dxfId="970" priority="4">
      <formula>F97&lt;0</formula>
    </cfRule>
  </conditionalFormatting>
  <conditionalFormatting sqref="F94:F96 H94:H96">
    <cfRule type="expression" dxfId="969" priority="1">
      <formula>F94&gt;0</formula>
    </cfRule>
    <cfRule type="expression" dxfId="96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7" priority="33">
      <formula>F54&gt;0</formula>
    </cfRule>
    <cfRule type="expression" dxfId="966" priority="34">
      <formula>F54&lt;0</formula>
    </cfRule>
  </conditionalFormatting>
  <conditionalFormatting sqref="Q7">
    <cfRule type="expression" dxfId="965" priority="31">
      <formula>Q7&gt;0</formula>
    </cfRule>
    <cfRule type="expression" dxfId="964" priority="32">
      <formula>Q7&lt;0</formula>
    </cfRule>
  </conditionalFormatting>
  <conditionalFormatting sqref="Q8">
    <cfRule type="expression" dxfId="963" priority="29">
      <formula>Q8&gt;0</formula>
    </cfRule>
    <cfRule type="expression" dxfId="962" priority="30">
      <formula>Q8&lt;0</formula>
    </cfRule>
  </conditionalFormatting>
  <conditionalFormatting sqref="F31:F53">
    <cfRule type="expression" dxfId="961" priority="27">
      <formula>F31&gt;0</formula>
    </cfRule>
    <cfRule type="expression" dxfId="960" priority="28">
      <formula>F31&lt;0</formula>
    </cfRule>
  </conditionalFormatting>
  <conditionalFormatting sqref="H31:H53">
    <cfRule type="expression" dxfId="959" priority="25">
      <formula>H31&gt;0</formula>
    </cfRule>
    <cfRule type="expression" dxfId="958" priority="26">
      <formula>H31&lt;0</formula>
    </cfRule>
  </conditionalFormatting>
  <conditionalFormatting sqref="Q10">
    <cfRule type="expression" dxfId="957" priority="23">
      <formula>Q10&gt;0</formula>
    </cfRule>
    <cfRule type="expression" dxfId="956" priority="24">
      <formula>Q10&lt;0</formula>
    </cfRule>
  </conditionalFormatting>
  <conditionalFormatting sqref="J25:J38">
    <cfRule type="expression" dxfId="955" priority="21">
      <formula>J25&gt;0</formula>
    </cfRule>
    <cfRule type="expression" dxfId="954" priority="22">
      <formula>J25&lt;0</formula>
    </cfRule>
  </conditionalFormatting>
  <conditionalFormatting sqref="L25:L38">
    <cfRule type="expression" dxfId="953" priority="17">
      <formula>L25&gt;0</formula>
    </cfRule>
    <cfRule type="expression" dxfId="952" priority="18">
      <formula>L25&lt;0</formula>
    </cfRule>
  </conditionalFormatting>
  <conditionalFormatting sqref="F89:F110">
    <cfRule type="expression" dxfId="951" priority="15">
      <formula>F89&gt;0</formula>
    </cfRule>
    <cfRule type="expression" dxfId="950" priority="16">
      <formula>F89&lt;0</formula>
    </cfRule>
  </conditionalFormatting>
  <conditionalFormatting sqref="H89:H110">
    <cfRule type="expression" dxfId="949" priority="13">
      <formula>H89&gt;0</formula>
    </cfRule>
    <cfRule type="expression" dxfId="948" priority="14">
      <formula>H89&lt;0</formula>
    </cfRule>
  </conditionalFormatting>
  <conditionalFormatting sqref="J89:J102">
    <cfRule type="expression" dxfId="947" priority="11">
      <formula>J89&gt;0</formula>
    </cfRule>
    <cfRule type="expression" dxfId="946" priority="12">
      <formula>J89&lt;0</formula>
    </cfRule>
  </conditionalFormatting>
  <conditionalFormatting sqref="K89:K102">
    <cfRule type="expression" dxfId="945" priority="9">
      <formula>K89&gt;0</formula>
    </cfRule>
    <cfRule type="expression" dxfId="944" priority="10">
      <formula>K89&lt;0</formula>
    </cfRule>
  </conditionalFormatting>
  <conditionalFormatting sqref="L89:L102">
    <cfRule type="expression" dxfId="943" priority="7">
      <formula>L89&gt;0</formula>
    </cfRule>
    <cfRule type="expression" dxfId="942" priority="8">
      <formula>L89&lt;0</formula>
    </cfRule>
  </conditionalFormatting>
  <conditionalFormatting sqref="F25:F30">
    <cfRule type="expression" dxfId="941" priority="5">
      <formula>F25&gt;0</formula>
    </cfRule>
    <cfRule type="expression" dxfId="940" priority="6">
      <formula>F25&lt;0</formula>
    </cfRule>
  </conditionalFormatting>
  <conditionalFormatting sqref="H25:H30">
    <cfRule type="expression" dxfId="939" priority="3">
      <formula>H25&gt;0</formula>
    </cfRule>
    <cfRule type="expression" dxfId="938" priority="4">
      <formula>H25&lt;0</formula>
    </cfRule>
  </conditionalFormatting>
  <conditionalFormatting sqref="J45">
    <cfRule type="expression" dxfId="937" priority="1">
      <formula>J45&gt;0</formula>
    </cfRule>
    <cfRule type="expression" dxfId="93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1"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1"/>
      <c r="B12" s="397">
        <v>43383</v>
      </c>
      <c r="C12" s="7">
        <v>10</v>
      </c>
      <c r="D12" s="43">
        <v>173.28</v>
      </c>
      <c r="E12" s="43">
        <v>0</v>
      </c>
      <c r="F12" s="43">
        <f t="shared" si="0"/>
        <v>1732.8</v>
      </c>
      <c r="G12" s="397">
        <v>43430</v>
      </c>
      <c r="H12" s="77">
        <v>20</v>
      </c>
      <c r="I12" s="43">
        <v>162.84</v>
      </c>
      <c r="J12" s="43">
        <v>0.04</v>
      </c>
      <c r="K12" s="43">
        <f t="shared" si="1"/>
        <v>3256.76</v>
      </c>
    </row>
    <row r="13" spans="1:21" x14ac:dyDescent="0.25">
      <c r="A13" s="891"/>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1"/>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5" priority="59">
      <formula>F49&gt;0</formula>
    </cfRule>
    <cfRule type="expression" dxfId="934" priority="60">
      <formula>F49&lt;0</formula>
    </cfRule>
  </conditionalFormatting>
  <conditionalFormatting sqref="Q7">
    <cfRule type="expression" dxfId="933" priority="57">
      <formula>Q7&gt;0</formula>
    </cfRule>
    <cfRule type="expression" dxfId="932" priority="58">
      <formula>Q7&lt;0</formula>
    </cfRule>
  </conditionalFormatting>
  <conditionalFormatting sqref="Q8">
    <cfRule type="expression" dxfId="931" priority="55">
      <formula>Q8&gt;0</formula>
    </cfRule>
    <cfRule type="expression" dxfId="930" priority="56">
      <formula>Q8&lt;0</formula>
    </cfRule>
  </conditionalFormatting>
  <conditionalFormatting sqref="F34:F46">
    <cfRule type="expression" dxfId="929" priority="53">
      <formula>F34&gt;0</formula>
    </cfRule>
    <cfRule type="expression" dxfId="928" priority="54">
      <formula>F34&lt;0</formula>
    </cfRule>
  </conditionalFormatting>
  <conditionalFormatting sqref="H34:H46">
    <cfRule type="expression" dxfId="927" priority="51">
      <formula>H34&gt;0</formula>
    </cfRule>
    <cfRule type="expression" dxfId="926" priority="52">
      <formula>H34&lt;0</formula>
    </cfRule>
  </conditionalFormatting>
  <conditionalFormatting sqref="Q10">
    <cfRule type="expression" dxfId="925" priority="49">
      <formula>Q10&gt;0</formula>
    </cfRule>
    <cfRule type="expression" dxfId="924" priority="50">
      <formula>Q10&lt;0</formula>
    </cfRule>
  </conditionalFormatting>
  <conditionalFormatting sqref="J28:J41">
    <cfRule type="expression" dxfId="923" priority="47">
      <formula>J28&gt;0</formula>
    </cfRule>
    <cfRule type="expression" dxfId="922" priority="48">
      <formula>J28&lt;0</formula>
    </cfRule>
  </conditionalFormatting>
  <conditionalFormatting sqref="K28:K41">
    <cfRule type="expression" dxfId="921" priority="45">
      <formula>K28&gt;0</formula>
    </cfRule>
    <cfRule type="expression" dxfId="920" priority="46">
      <formula>K28&lt;0</formula>
    </cfRule>
  </conditionalFormatting>
  <conditionalFormatting sqref="L28:L41">
    <cfRule type="expression" dxfId="919" priority="43">
      <formula>L28&gt;0</formula>
    </cfRule>
    <cfRule type="expression" dxfId="918" priority="44">
      <formula>L28&lt;0</formula>
    </cfRule>
  </conditionalFormatting>
  <conditionalFormatting sqref="F94:F115">
    <cfRule type="expression" dxfId="917" priority="41">
      <formula>F94&gt;0</formula>
    </cfRule>
    <cfRule type="expression" dxfId="916" priority="42">
      <formula>F94&lt;0</formula>
    </cfRule>
  </conditionalFormatting>
  <conditionalFormatting sqref="H94:H115">
    <cfRule type="expression" dxfId="915" priority="39">
      <formula>H94&gt;0</formula>
    </cfRule>
    <cfRule type="expression" dxfId="914" priority="40">
      <formula>H94&lt;0</formula>
    </cfRule>
  </conditionalFormatting>
  <conditionalFormatting sqref="J94:J107">
    <cfRule type="expression" dxfId="913" priority="37">
      <formula>J94&gt;0</formula>
    </cfRule>
    <cfRule type="expression" dxfId="912" priority="38">
      <formula>J94&lt;0</formula>
    </cfRule>
  </conditionalFormatting>
  <conditionalFormatting sqref="K94:K107">
    <cfRule type="expression" dxfId="911" priority="35">
      <formula>K94&gt;0</formula>
    </cfRule>
    <cfRule type="expression" dxfId="910" priority="36">
      <formula>K94&lt;0</formula>
    </cfRule>
  </conditionalFormatting>
  <conditionalFormatting sqref="L94:L107">
    <cfRule type="expression" dxfId="909" priority="33">
      <formula>L94&gt;0</formula>
    </cfRule>
    <cfRule type="expression" dxfId="908" priority="34">
      <formula>L94&lt;0</formula>
    </cfRule>
  </conditionalFormatting>
  <conditionalFormatting sqref="F28:F31">
    <cfRule type="expression" dxfId="907" priority="31">
      <formula>F28&gt;0</formula>
    </cfRule>
    <cfRule type="expression" dxfId="906" priority="32">
      <formula>F28&lt;0</formula>
    </cfRule>
  </conditionalFormatting>
  <conditionalFormatting sqref="H28:H31">
    <cfRule type="expression" dxfId="905" priority="29">
      <formula>H28&gt;0</formula>
    </cfRule>
    <cfRule type="expression" dxfId="904" priority="30">
      <formula>H28&lt;0</formula>
    </cfRule>
  </conditionalFormatting>
  <conditionalFormatting sqref="F32:F33">
    <cfRule type="expression" dxfId="903" priority="25">
      <formula>F32&gt;0</formula>
    </cfRule>
    <cfRule type="expression" dxfId="902" priority="26">
      <formula>F32&lt;0</formula>
    </cfRule>
  </conditionalFormatting>
  <conditionalFormatting sqref="H32:H33">
    <cfRule type="expression" dxfId="901" priority="23">
      <formula>H32&gt;0</formula>
    </cfRule>
    <cfRule type="expression" dxfId="900" priority="24">
      <formula>H32&lt;0</formula>
    </cfRule>
  </conditionalFormatting>
  <conditionalFormatting sqref="J48">
    <cfRule type="expression" dxfId="899" priority="21">
      <formula>J48&gt;0</formula>
    </cfRule>
    <cfRule type="expression" dxfId="898" priority="22">
      <formula>J48&lt;0</formula>
    </cfRule>
  </conditionalFormatting>
  <conditionalFormatting sqref="F47:F48">
    <cfRule type="expression" dxfId="897" priority="19">
      <formula>F47&gt;0</formula>
    </cfRule>
    <cfRule type="expression" dxfId="896" priority="20">
      <formula>F47&lt;0</formula>
    </cfRule>
  </conditionalFormatting>
  <conditionalFormatting sqref="H47:H48">
    <cfRule type="expression" dxfId="895" priority="17">
      <formula>H47&gt;0</formula>
    </cfRule>
    <cfRule type="expression" dxfId="894" priority="18">
      <formula>H47&lt;0</formula>
    </cfRule>
  </conditionalFormatting>
  <conditionalFormatting sqref="J49:J53">
    <cfRule type="expression" dxfId="893" priority="15">
      <formula>J49&gt;0</formula>
    </cfRule>
    <cfRule type="expression" dxfId="892" priority="16">
      <formula>J49&lt;0</formula>
    </cfRule>
  </conditionalFormatting>
  <conditionalFormatting sqref="J54:J62">
    <cfRule type="expression" dxfId="891" priority="13">
      <formula>J54&gt;0</formula>
    </cfRule>
    <cfRule type="expression" dxfId="890" priority="14">
      <formula>J54&lt;0</formula>
    </cfRule>
  </conditionalFormatting>
  <conditionalFormatting sqref="J63">
    <cfRule type="expression" dxfId="889" priority="5">
      <formula>J63&gt;0</formula>
    </cfRule>
    <cfRule type="expression" dxfId="888" priority="6">
      <formula>J63&lt;0</formula>
    </cfRule>
  </conditionalFormatting>
  <conditionalFormatting sqref="H64:H65 F64:F65">
    <cfRule type="expression" dxfId="887" priority="3">
      <formula>F64&gt;0</formula>
    </cfRule>
    <cfRule type="expression" dxfId="886" priority="4">
      <formula>F64&lt;0</formula>
    </cfRule>
  </conditionalFormatting>
  <conditionalFormatting sqref="J64">
    <cfRule type="expression" dxfId="885" priority="1">
      <formula>J64&gt;0</formula>
    </cfRule>
    <cfRule type="expression" dxfId="88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5" t="s">
        <v>78</v>
      </c>
      <c r="Q17" s="885"/>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3" priority="51">
      <formula>F26&gt;0</formula>
    </cfRule>
    <cfRule type="expression" dxfId="88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1" priority="39">
      <formula>F22&gt;0</formula>
    </cfRule>
    <cfRule type="expression" dxfId="880" priority="40">
      <formula>F22&lt;0</formula>
    </cfRule>
  </conditionalFormatting>
  <conditionalFormatting sqref="H22:H25">
    <cfRule type="expression" dxfId="879" priority="37">
      <formula>H22&gt;0</formula>
    </cfRule>
    <cfRule type="expression" dxfId="878" priority="38">
      <formula>H22&lt;0</formula>
    </cfRule>
  </conditionalFormatting>
  <conditionalFormatting sqref="Q8">
    <cfRule type="expression" dxfId="877" priority="33">
      <formula>Q8&gt;0</formula>
    </cfRule>
    <cfRule type="expression" dxfId="876" priority="34">
      <formula>Q8&lt;0</formula>
    </cfRule>
  </conditionalFormatting>
  <conditionalFormatting sqref="Q7">
    <cfRule type="expression" dxfId="875" priority="35">
      <formula>Q7&gt;0</formula>
    </cfRule>
    <cfRule type="expression" dxfId="874" priority="36">
      <formula>Q7&lt;0</formula>
    </cfRule>
  </conditionalFormatting>
  <conditionalFormatting sqref="F74:F76">
    <cfRule type="expression" dxfId="873" priority="31">
      <formula>F74&gt;0</formula>
    </cfRule>
    <cfRule type="expression" dxfId="872" priority="32">
      <formula>F74&lt;0</formula>
    </cfRule>
  </conditionalFormatting>
  <conditionalFormatting sqref="F77:F84">
    <cfRule type="expression" dxfId="871" priority="27">
      <formula>F77&gt;0</formula>
    </cfRule>
    <cfRule type="expression" dxfId="870" priority="28">
      <formula>F77&lt;0</formula>
    </cfRule>
  </conditionalFormatting>
  <conditionalFormatting sqref="F77:F84">
    <cfRule type="expression" dxfId="869" priority="29">
      <formula>F77&gt;0</formula>
    </cfRule>
    <cfRule type="expression" dxfId="868" priority="30">
      <formula>F77&lt;0</formula>
    </cfRule>
  </conditionalFormatting>
  <conditionalFormatting sqref="H74:H84">
    <cfRule type="expression" dxfId="867" priority="25">
      <formula>H74&gt;0</formula>
    </cfRule>
    <cfRule type="expression" dxfId="866" priority="26">
      <formula>H74&lt;0</formula>
    </cfRule>
  </conditionalFormatting>
  <conditionalFormatting sqref="F70:F73">
    <cfRule type="expression" dxfId="865" priority="23">
      <formula>F70&gt;0</formula>
    </cfRule>
    <cfRule type="expression" dxfId="864" priority="24">
      <formula>F70&lt;0</formula>
    </cfRule>
  </conditionalFormatting>
  <conditionalFormatting sqref="H70:H73">
    <cfRule type="expression" dxfId="863" priority="21">
      <formula>H70&gt;0</formula>
    </cfRule>
    <cfRule type="expression" dxfId="862" priority="22">
      <formula>H70&lt;0</formula>
    </cfRule>
  </conditionalFormatting>
  <conditionalFormatting sqref="Q10">
    <cfRule type="expression" dxfId="861" priority="19">
      <formula>Q10&gt;0</formula>
    </cfRule>
    <cfRule type="expression" dxfId="860" priority="20">
      <formula>Q10&lt;0</formula>
    </cfRule>
  </conditionalFormatting>
  <conditionalFormatting sqref="H43 F43">
    <cfRule type="expression" dxfId="859" priority="15">
      <formula>F43&gt;0</formula>
    </cfRule>
    <cfRule type="expression" dxfId="858" priority="16">
      <formula>F43&lt;0</formula>
    </cfRule>
  </conditionalFormatting>
  <conditionalFormatting sqref="H37:H39 F37:F39">
    <cfRule type="expression" dxfId="857" priority="13">
      <formula>F37&gt;0</formula>
    </cfRule>
    <cfRule type="expression" dxfId="856" priority="14">
      <formula>F37&lt;0</formula>
    </cfRule>
  </conditionalFormatting>
  <conditionalFormatting sqref="H35:H36 F35:F36">
    <cfRule type="expression" dxfId="855" priority="11">
      <formula>F35&gt;0</formula>
    </cfRule>
    <cfRule type="expression" dxfId="854" priority="12">
      <formula>F35&lt;0</formula>
    </cfRule>
  </conditionalFormatting>
  <conditionalFormatting sqref="H41:H42 F41:F42 J40:J41">
    <cfRule type="expression" dxfId="853" priority="9">
      <formula>F40&gt;0</formula>
    </cfRule>
    <cfRule type="expression" dxfId="852" priority="10">
      <formula>F40&lt;0</formula>
    </cfRule>
  </conditionalFormatting>
  <conditionalFormatting sqref="H40 F40">
    <cfRule type="expression" dxfId="851" priority="7">
      <formula>F40&gt;0</formula>
    </cfRule>
    <cfRule type="expression" dxfId="850" priority="8">
      <formula>F40&lt;0</formula>
    </cfRule>
  </conditionalFormatting>
  <conditionalFormatting sqref="H45 F45 J44:J45">
    <cfRule type="expression" dxfId="849" priority="3">
      <formula>F44&gt;0</formula>
    </cfRule>
    <cfRule type="expression" dxfId="848" priority="4">
      <formula>F44&lt;0</formula>
    </cfRule>
  </conditionalFormatting>
  <conditionalFormatting sqref="H44 F44">
    <cfRule type="expression" dxfId="847" priority="1">
      <formula>F44&gt;0</formula>
    </cfRule>
    <cfRule type="expression" dxfId="84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5" t="s">
        <v>78</v>
      </c>
      <c r="P35" s="885"/>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5" priority="19">
      <formula>F27&gt;0</formula>
    </cfRule>
    <cfRule type="expression" dxfId="844" priority="20">
      <formula>F27&lt;0</formula>
    </cfRule>
  </conditionalFormatting>
  <conditionalFormatting sqref="F37:F38">
    <cfRule type="expression" dxfId="843" priority="17">
      <formula>F37&gt;0</formula>
    </cfRule>
    <cfRule type="expression" dxfId="842" priority="18">
      <formula>F37&lt;0</formula>
    </cfRule>
  </conditionalFormatting>
  <conditionalFormatting sqref="H27:H32">
    <cfRule type="expression" dxfId="841" priority="15">
      <formula>H27&gt;0</formula>
    </cfRule>
    <cfRule type="expression" dxfId="840" priority="16">
      <formula>H27&lt;0</formula>
    </cfRule>
  </conditionalFormatting>
  <conditionalFormatting sqref="Q7">
    <cfRule type="expression" dxfId="839" priority="3">
      <formula>Q7&gt;0</formula>
    </cfRule>
    <cfRule type="expression" dxfId="838" priority="4">
      <formula>Q7&lt;0</formula>
    </cfRule>
  </conditionalFormatting>
  <conditionalFormatting sqref="Q8">
    <cfRule type="expression" dxfId="837" priority="1">
      <formula>Q8&gt;0</formula>
    </cfRule>
    <cfRule type="expression" dxfId="83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5" priority="25">
      <formula>F24&gt;0</formula>
    </cfRule>
    <cfRule type="expression" dxfId="834" priority="26">
      <formula>F24&lt;0</formula>
    </cfRule>
  </conditionalFormatting>
  <conditionalFormatting sqref="H21:H27">
    <cfRule type="expression" dxfId="833" priority="19">
      <formula>H21&gt;0</formula>
    </cfRule>
    <cfRule type="expression" dxfId="832" priority="20">
      <formula>H21&lt;0</formula>
    </cfRule>
  </conditionalFormatting>
  <conditionalFormatting sqref="F21:F23">
    <cfRule type="expression" dxfId="831" priority="5">
      <formula>F21&gt;0</formula>
    </cfRule>
    <cfRule type="expression" dxfId="830" priority="6">
      <formula>F21&lt;0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4"/>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4">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5"/>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5" t="s">
        <v>78</v>
      </c>
      <c r="P41" s="885"/>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5" priority="11">
      <formula>F21&gt;0</formula>
    </cfRule>
    <cfRule type="expression" dxfId="824" priority="12">
      <formula>F21&lt;0</formula>
    </cfRule>
  </conditionalFormatting>
  <conditionalFormatting sqref="H21:H23">
    <cfRule type="expression" dxfId="823" priority="9">
      <formula>H21&gt;0</formula>
    </cfRule>
    <cfRule type="expression" dxfId="822" priority="10">
      <formula>H21&lt;0</formula>
    </cfRule>
  </conditionalFormatting>
  <conditionalFormatting sqref="Q8">
    <cfRule type="expression" dxfId="821" priority="1">
      <formula>Q8&gt;0</formula>
    </cfRule>
    <cfRule type="expression" dxfId="820" priority="2">
      <formula>Q8&lt;0</formula>
    </cfRule>
  </conditionalFormatting>
  <conditionalFormatting sqref="Q7">
    <cfRule type="expression" dxfId="819" priority="3">
      <formula>Q7&gt;0</formula>
    </cfRule>
    <cfRule type="expression" dxfId="81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5" t="s">
        <v>78</v>
      </c>
      <c r="P40" s="885"/>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7" priority="15">
      <formula>F29&gt;0</formula>
    </cfRule>
    <cfRule type="expression" dxfId="816" priority="16">
      <formula>F29&lt;0</formula>
    </cfRule>
  </conditionalFormatting>
  <conditionalFormatting sqref="F34:F62">
    <cfRule type="expression" dxfId="815" priority="11">
      <formula>F34&gt;0</formula>
    </cfRule>
    <cfRule type="expression" dxfId="814" priority="12">
      <formula>F34&lt;0</formula>
    </cfRule>
  </conditionalFormatting>
  <conditionalFormatting sqref="F34:F62">
    <cfRule type="expression" dxfId="813" priority="13">
      <formula>F34&gt;0</formula>
    </cfRule>
    <cfRule type="expression" dxfId="812" priority="14">
      <formula>F34&lt;0</formula>
    </cfRule>
  </conditionalFormatting>
  <conditionalFormatting sqref="H29:H62">
    <cfRule type="expression" dxfId="811" priority="9">
      <formula>H29&gt;0</formula>
    </cfRule>
    <cfRule type="expression" dxfId="810" priority="10">
      <formula>H29&lt;0</formula>
    </cfRule>
  </conditionalFormatting>
  <conditionalFormatting sqref="F25:F28">
    <cfRule type="expression" dxfId="809" priority="7">
      <formula>F25&gt;0</formula>
    </cfRule>
    <cfRule type="expression" dxfId="808" priority="8">
      <formula>F25&lt;0</formula>
    </cfRule>
  </conditionalFormatting>
  <conditionalFormatting sqref="H25:H28">
    <cfRule type="expression" dxfId="807" priority="5">
      <formula>H25&gt;0</formula>
    </cfRule>
    <cfRule type="expression" dxfId="806" priority="6">
      <formula>H25&lt;0</formula>
    </cfRule>
  </conditionalFormatting>
  <conditionalFormatting sqref="Q7">
    <cfRule type="expression" dxfId="805" priority="3">
      <formula>Q7&gt;0</formula>
    </cfRule>
    <cfRule type="expression" dxfId="804" priority="4">
      <formula>Q7&lt;0</formula>
    </cfRule>
  </conditionalFormatting>
  <conditionalFormatting sqref="Q8">
    <cfRule type="expression" dxfId="803" priority="1">
      <formula>Q8&gt;0</formula>
    </cfRule>
    <cfRule type="expression" dxfId="80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1" priority="87">
      <formula>F29&gt;0</formula>
    </cfRule>
    <cfRule type="expression" dxfId="800" priority="88">
      <formula>F29&lt;0</formula>
    </cfRule>
  </conditionalFormatting>
  <conditionalFormatting sqref="F57:F64 F66">
    <cfRule type="expression" dxfId="799" priority="83">
      <formula>F57&gt;0</formula>
    </cfRule>
    <cfRule type="expression" dxfId="798" priority="84">
      <formula>F57&lt;0</formula>
    </cfRule>
  </conditionalFormatting>
  <conditionalFormatting sqref="F57:F64 F66">
    <cfRule type="expression" dxfId="797" priority="85">
      <formula>F57&gt;0</formula>
    </cfRule>
    <cfRule type="expression" dxfId="796" priority="86">
      <formula>F57&lt;0</formula>
    </cfRule>
  </conditionalFormatting>
  <conditionalFormatting sqref="H57:H64 H66">
    <cfRule type="expression" dxfId="795" priority="81">
      <formula>H57&gt;0</formula>
    </cfRule>
    <cfRule type="expression" dxfId="794" priority="82">
      <formula>H57&lt;0</formula>
    </cfRule>
  </conditionalFormatting>
  <conditionalFormatting sqref="Q7">
    <cfRule type="expression" dxfId="793" priority="63">
      <formula>Q7&gt;0</formula>
    </cfRule>
    <cfRule type="expression" dxfId="792" priority="64">
      <formula>Q7&lt;0</formula>
    </cfRule>
  </conditionalFormatting>
  <conditionalFormatting sqref="Q8">
    <cfRule type="expression" dxfId="791" priority="61">
      <formula>Q8&gt;0</formula>
    </cfRule>
    <cfRule type="expression" dxfId="790" priority="62">
      <formula>Q8&lt;0</formula>
    </cfRule>
  </conditionalFormatting>
  <conditionalFormatting sqref="F93:F97 H93:H97 H99:H124 F99:F124">
    <cfRule type="expression" dxfId="789" priority="33">
      <formula>F93&gt;0</formula>
    </cfRule>
    <cfRule type="expression" dxfId="788" priority="34">
      <formula>F93&lt;0</formula>
    </cfRule>
  </conditionalFormatting>
  <conditionalFormatting sqref="F125:F132 F134">
    <cfRule type="expression" dxfId="787" priority="31">
      <formula>F125&gt;0</formula>
    </cfRule>
    <cfRule type="expression" dxfId="786" priority="32">
      <formula>F125&lt;0</formula>
    </cfRule>
  </conditionalFormatting>
  <conditionalFormatting sqref="M67">
    <cfRule type="expression" dxfId="785" priority="43">
      <formula>M67&gt;0</formula>
    </cfRule>
    <cfRule type="expression" dxfId="784" priority="44">
      <formula>M67&lt;0</formula>
    </cfRule>
  </conditionalFormatting>
  <conditionalFormatting sqref="F65">
    <cfRule type="expression" dxfId="783" priority="39">
      <formula>F65&gt;0</formula>
    </cfRule>
    <cfRule type="expression" dxfId="782" priority="40">
      <formula>F65&lt;0</formula>
    </cfRule>
  </conditionalFormatting>
  <conditionalFormatting sqref="F65">
    <cfRule type="expression" dxfId="781" priority="41">
      <formula>F65&gt;0</formula>
    </cfRule>
    <cfRule type="expression" dxfId="780" priority="42">
      <formula>F65&lt;0</formula>
    </cfRule>
  </conditionalFormatting>
  <conditionalFormatting sqref="H65">
    <cfRule type="expression" dxfId="779" priority="37">
      <formula>H65&gt;0</formula>
    </cfRule>
    <cfRule type="expression" dxfId="778" priority="38">
      <formula>H65&lt;0</formula>
    </cfRule>
  </conditionalFormatting>
  <conditionalFormatting sqref="F125:F132 F134">
    <cfRule type="expression" dxfId="777" priority="29">
      <formula>F125&gt;0</formula>
    </cfRule>
    <cfRule type="expression" dxfId="776" priority="30">
      <formula>F125&lt;0</formula>
    </cfRule>
  </conditionalFormatting>
  <conditionalFormatting sqref="H125:H132 H134">
    <cfRule type="expression" dxfId="775" priority="27">
      <formula>H125&gt;0</formula>
    </cfRule>
    <cfRule type="expression" dxfId="774" priority="28">
      <formula>H125&lt;0</formula>
    </cfRule>
  </conditionalFormatting>
  <conditionalFormatting sqref="F92">
    <cfRule type="expression" dxfId="773" priority="25">
      <formula>F92&gt;0</formula>
    </cfRule>
    <cfRule type="expression" dxfId="772" priority="26">
      <formula>F92&lt;0</formula>
    </cfRule>
  </conditionalFormatting>
  <conditionalFormatting sqref="H92">
    <cfRule type="expression" dxfId="771" priority="23">
      <formula>H92&gt;0</formula>
    </cfRule>
    <cfRule type="expression" dxfId="770" priority="24">
      <formula>H92&lt;0</formula>
    </cfRule>
  </conditionalFormatting>
  <conditionalFormatting sqref="F133">
    <cfRule type="expression" dxfId="769" priority="19">
      <formula>F133&gt;0</formula>
    </cfRule>
    <cfRule type="expression" dxfId="768" priority="20">
      <formula>F133&lt;0</formula>
    </cfRule>
  </conditionalFormatting>
  <conditionalFormatting sqref="F133">
    <cfRule type="expression" dxfId="767" priority="21">
      <formula>F133&gt;0</formula>
    </cfRule>
    <cfRule type="expression" dxfId="766" priority="22">
      <formula>F133&lt;0</formula>
    </cfRule>
  </conditionalFormatting>
  <conditionalFormatting sqref="H133">
    <cfRule type="expression" dxfId="765" priority="17">
      <formula>H133&gt;0</formula>
    </cfRule>
    <cfRule type="expression" dxfId="764" priority="18">
      <formula>H133&lt;0</formula>
    </cfRule>
  </conditionalFormatting>
  <conditionalFormatting sqref="F98 H98">
    <cfRule type="expression" dxfId="763" priority="15">
      <formula>F98&gt;0</formula>
    </cfRule>
    <cfRule type="expression" dxfId="762" priority="16">
      <formula>F98&lt;0</formula>
    </cfRule>
  </conditionalFormatting>
  <conditionalFormatting sqref="J25:J66">
    <cfRule type="expression" dxfId="761" priority="13">
      <formula>J25&gt;0</formula>
    </cfRule>
    <cfRule type="expression" dxfId="760" priority="14">
      <formula>J25&lt;0</formula>
    </cfRule>
  </conditionalFormatting>
  <conditionalFormatting sqref="K41 K45:K66">
    <cfRule type="expression" dxfId="759" priority="11">
      <formula>K41&gt;0</formula>
    </cfRule>
    <cfRule type="expression" dxfId="758" priority="12">
      <formula>K41&lt;0</formula>
    </cfRule>
  </conditionalFormatting>
  <conditionalFormatting sqref="L25">
    <cfRule type="expression" dxfId="757" priority="9">
      <formula>L25&gt;0</formula>
    </cfRule>
    <cfRule type="expression" dxfId="756" priority="10">
      <formula>L25&lt;0</formula>
    </cfRule>
  </conditionalFormatting>
  <conditionalFormatting sqref="F25:F28">
    <cfRule type="expression" dxfId="755" priority="7">
      <formula>F25&gt;0</formula>
    </cfRule>
    <cfRule type="expression" dxfId="754" priority="8">
      <formula>F25&lt;0</formula>
    </cfRule>
  </conditionalFormatting>
  <conditionalFormatting sqref="H25:H28">
    <cfRule type="expression" dxfId="753" priority="5">
      <formula>H25&gt;0</formula>
    </cfRule>
    <cfRule type="expression" dxfId="75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5" t="s">
        <v>78</v>
      </c>
      <c r="P42" s="885"/>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1" priority="65">
      <formula>F45&gt;0</formula>
    </cfRule>
    <cfRule type="expression" dxfId="75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49" priority="67">
      <formula>F44&gt;0</formula>
    </cfRule>
    <cfRule type="expression" dxfId="748" priority="68">
      <formula>F44&lt;0</formula>
    </cfRule>
  </conditionalFormatting>
  <conditionalFormatting sqref="F61:F91 F93:F102 F45:F59">
    <cfRule type="expression" dxfId="747" priority="63">
      <formula>F45&gt;0</formula>
    </cfRule>
    <cfRule type="expression" dxfId="746" priority="64">
      <formula>F45&lt;0</formula>
    </cfRule>
  </conditionalFormatting>
  <conditionalFormatting sqref="H61:H91 H93:H102 H43:H59">
    <cfRule type="expression" dxfId="745" priority="61">
      <formula>H43&gt;0</formula>
    </cfRule>
    <cfRule type="expression" dxfId="744" priority="62">
      <formula>H43&lt;0</formula>
    </cfRule>
  </conditionalFormatting>
  <conditionalFormatting sqref="F36:F43">
    <cfRule type="expression" dxfId="743" priority="59">
      <formula>F36&gt;0</formula>
    </cfRule>
    <cfRule type="expression" dxfId="742" priority="60">
      <formula>F36&lt;0</formula>
    </cfRule>
  </conditionalFormatting>
  <conditionalFormatting sqref="H36:H42">
    <cfRule type="expression" dxfId="741" priority="57">
      <formula>H36&gt;0</formula>
    </cfRule>
    <cfRule type="expression" dxfId="740" priority="58">
      <formula>H36&lt;0</formula>
    </cfRule>
  </conditionalFormatting>
  <conditionalFormatting sqref="Q7">
    <cfRule type="expression" dxfId="739" priority="51">
      <formula>Q7&gt;0</formula>
    </cfRule>
    <cfRule type="expression" dxfId="738" priority="52">
      <formula>Q7&lt;0</formula>
    </cfRule>
  </conditionalFormatting>
  <conditionalFormatting sqref="Q8">
    <cfRule type="expression" dxfId="737" priority="49">
      <formula>Q8&gt;0</formula>
    </cfRule>
    <cfRule type="expression" dxfId="736" priority="50">
      <formula>Q8&lt;0</formula>
    </cfRule>
  </conditionalFormatting>
  <conditionalFormatting sqref="Q10">
    <cfRule type="expression" dxfId="735" priority="47">
      <formula>Q10&gt;0</formula>
    </cfRule>
    <cfRule type="expression" dxfId="734" priority="48">
      <formula>Q10&lt;0</formula>
    </cfRule>
  </conditionalFormatting>
  <conditionalFormatting sqref="F60">
    <cfRule type="expression" dxfId="733" priority="45">
      <formula>F60&gt;0</formula>
    </cfRule>
    <cfRule type="expression" dxfId="732" priority="46">
      <formula>F60&lt;0</formula>
    </cfRule>
  </conditionalFormatting>
  <conditionalFormatting sqref="F60">
    <cfRule type="expression" dxfId="731" priority="43">
      <formula>F60&gt;0</formula>
    </cfRule>
    <cfRule type="expression" dxfId="730" priority="44">
      <formula>F60&lt;0</formula>
    </cfRule>
  </conditionalFormatting>
  <conditionalFormatting sqref="H60">
    <cfRule type="expression" dxfId="729" priority="41">
      <formula>H60&gt;0</formula>
    </cfRule>
    <cfRule type="expression" dxfId="728" priority="42">
      <formula>H60&lt;0</formula>
    </cfRule>
  </conditionalFormatting>
  <conditionalFormatting sqref="F92">
    <cfRule type="expression" dxfId="727" priority="39">
      <formula>F92&gt;0</formula>
    </cfRule>
    <cfRule type="expression" dxfId="726" priority="40">
      <formula>F92&lt;0</formula>
    </cfRule>
  </conditionalFormatting>
  <conditionalFormatting sqref="F92">
    <cfRule type="expression" dxfId="725" priority="37">
      <formula>F92&gt;0</formula>
    </cfRule>
    <cfRule type="expression" dxfId="724" priority="38">
      <formula>F92&lt;0</formula>
    </cfRule>
  </conditionalFormatting>
  <conditionalFormatting sqref="H92">
    <cfRule type="expression" dxfId="723" priority="35">
      <formula>H92&gt;0</formula>
    </cfRule>
    <cfRule type="expression" dxfId="722" priority="36">
      <formula>H92&lt;0</formula>
    </cfRule>
  </conditionalFormatting>
  <conditionalFormatting sqref="F169:F183 F185:F215 F217:F226">
    <cfRule type="expression" dxfId="721" priority="31">
      <formula>F169&gt;0</formula>
    </cfRule>
    <cfRule type="expression" dxfId="720" priority="32">
      <formula>F169&lt;0</formula>
    </cfRule>
  </conditionalFormatting>
  <conditionalFormatting sqref="F164:F168">
    <cfRule type="expression" dxfId="719" priority="33">
      <formula>F164&gt;0</formula>
    </cfRule>
    <cfRule type="expression" dxfId="718" priority="34">
      <formula>F164&lt;0</formula>
    </cfRule>
  </conditionalFormatting>
  <conditionalFormatting sqref="F169:F183 F185:F215 F217:F226">
    <cfRule type="expression" dxfId="717" priority="29">
      <formula>F169&gt;0</formula>
    </cfRule>
    <cfRule type="expression" dxfId="716" priority="30">
      <formula>F169&lt;0</formula>
    </cfRule>
  </conditionalFormatting>
  <conditionalFormatting sqref="H164:H183 H185:H215 H217:H226">
    <cfRule type="expression" dxfId="715" priority="27">
      <formula>H164&gt;0</formula>
    </cfRule>
    <cfRule type="expression" dxfId="714" priority="28">
      <formula>H164&lt;0</formula>
    </cfRule>
  </conditionalFormatting>
  <conditionalFormatting sqref="F160:F163">
    <cfRule type="expression" dxfId="713" priority="25">
      <formula>F160&gt;0</formula>
    </cfRule>
    <cfRule type="expression" dxfId="712" priority="26">
      <formula>F160&lt;0</formula>
    </cfRule>
  </conditionalFormatting>
  <conditionalFormatting sqref="H160:H163">
    <cfRule type="expression" dxfId="711" priority="23">
      <formula>H160&gt;0</formula>
    </cfRule>
    <cfRule type="expression" dxfId="710" priority="24">
      <formula>H160&lt;0</formula>
    </cfRule>
  </conditionalFormatting>
  <conditionalFormatting sqref="F184">
    <cfRule type="expression" dxfId="709" priority="21">
      <formula>F184&gt;0</formula>
    </cfRule>
    <cfRule type="expression" dxfId="708" priority="22">
      <formula>F184&lt;0</formula>
    </cfRule>
  </conditionalFormatting>
  <conditionalFormatting sqref="F184">
    <cfRule type="expression" dxfId="707" priority="19">
      <formula>F184&gt;0</formula>
    </cfRule>
    <cfRule type="expression" dxfId="706" priority="20">
      <formula>F184&lt;0</formula>
    </cfRule>
  </conditionalFormatting>
  <conditionalFormatting sqref="H184">
    <cfRule type="expression" dxfId="705" priority="17">
      <formula>H184&gt;0</formula>
    </cfRule>
    <cfRule type="expression" dxfId="704" priority="18">
      <formula>H184&lt;0</formula>
    </cfRule>
  </conditionalFormatting>
  <conditionalFormatting sqref="F216">
    <cfRule type="expression" dxfId="703" priority="15">
      <formula>F216&gt;0</formula>
    </cfRule>
    <cfRule type="expression" dxfId="702" priority="16">
      <formula>F216&lt;0</formula>
    </cfRule>
  </conditionalFormatting>
  <conditionalFormatting sqref="F216">
    <cfRule type="expression" dxfId="701" priority="13">
      <formula>F216&gt;0</formula>
    </cfRule>
    <cfRule type="expression" dxfId="700" priority="14">
      <formula>F216&lt;0</formula>
    </cfRule>
  </conditionalFormatting>
  <conditionalFormatting sqref="H216">
    <cfRule type="expression" dxfId="699" priority="11">
      <formula>H216&gt;0</formula>
    </cfRule>
    <cfRule type="expression" dxfId="698" priority="12">
      <formula>H216&lt;0</formula>
    </cfRule>
  </conditionalFormatting>
  <conditionalFormatting sqref="J38:J39">
    <cfRule type="expression" dxfId="697" priority="9">
      <formula>J38&gt;0</formula>
    </cfRule>
    <cfRule type="expression" dxfId="696" priority="10">
      <formula>J38&lt;0</formula>
    </cfRule>
  </conditionalFormatting>
  <conditionalFormatting sqref="J41:J54">
    <cfRule type="expression" dxfId="695" priority="7">
      <formula>J41&gt;0</formula>
    </cfRule>
    <cfRule type="expression" dxfId="694" priority="8">
      <formula>J41&lt;0</formula>
    </cfRule>
  </conditionalFormatting>
  <conditionalFormatting sqref="J55">
    <cfRule type="expression" dxfId="693" priority="3">
      <formula>J55&gt;0</formula>
    </cfRule>
    <cfRule type="expression" dxfId="692" priority="4">
      <formula>J55&lt;0</formula>
    </cfRule>
  </conditionalFormatting>
  <conditionalFormatting sqref="J56">
    <cfRule type="expression" dxfId="691" priority="1">
      <formula>J56&gt;0</formula>
    </cfRule>
    <cfRule type="expression" dxfId="69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6"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6"/>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6"/>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5" t="s">
        <v>78</v>
      </c>
      <c r="P17" s="885"/>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89" priority="67">
      <formula>F37&gt;0</formula>
    </cfRule>
    <cfRule type="expression" dxfId="688" priority="68">
      <formula>F37&lt;0</formula>
    </cfRule>
  </conditionalFormatting>
  <conditionalFormatting sqref="Q7">
    <cfRule type="expression" dxfId="687" priority="65">
      <formula>Q7&gt;0</formula>
    </cfRule>
    <cfRule type="expression" dxfId="686" priority="66">
      <formula>Q7&lt;0</formula>
    </cfRule>
  </conditionalFormatting>
  <conditionalFormatting sqref="Q8">
    <cfRule type="expression" dxfId="685" priority="63">
      <formula>Q8&gt;0</formula>
    </cfRule>
    <cfRule type="expression" dxfId="684" priority="64">
      <formula>Q8&lt;0</formula>
    </cfRule>
  </conditionalFormatting>
  <conditionalFormatting sqref="Q10">
    <cfRule type="expression" dxfId="683" priority="57">
      <formula>Q10&gt;0</formula>
    </cfRule>
    <cfRule type="expression" dxfId="682" priority="58">
      <formula>Q10&lt;0</formula>
    </cfRule>
  </conditionalFormatting>
  <conditionalFormatting sqref="H32:H36">
    <cfRule type="expression" dxfId="681" priority="37">
      <formula>H32&gt;0</formula>
    </cfRule>
    <cfRule type="expression" dxfId="680" priority="38">
      <formula>H32&lt;0</formula>
    </cfRule>
  </conditionalFormatting>
  <conditionalFormatting sqref="K32:K45">
    <cfRule type="expression" dxfId="679" priority="53">
      <formula>K32&gt;0</formula>
    </cfRule>
    <cfRule type="expression" dxfId="678" priority="54">
      <formula>K32&lt;0</formula>
    </cfRule>
  </conditionalFormatting>
  <conditionalFormatting sqref="L32:L40">
    <cfRule type="expression" dxfId="677" priority="51">
      <formula>L32&gt;0</formula>
    </cfRule>
    <cfRule type="expression" dxfId="676" priority="52">
      <formula>L32&lt;0</formula>
    </cfRule>
  </conditionalFormatting>
  <conditionalFormatting sqref="F117:F138">
    <cfRule type="expression" dxfId="675" priority="49">
      <formula>F117&gt;0</formula>
    </cfRule>
    <cfRule type="expression" dxfId="674" priority="50">
      <formula>F117&lt;0</formula>
    </cfRule>
  </conditionalFormatting>
  <conditionalFormatting sqref="H117:H138">
    <cfRule type="expression" dxfId="673" priority="47">
      <formula>H117&gt;0</formula>
    </cfRule>
    <cfRule type="expression" dxfId="672" priority="48">
      <formula>H117&lt;0</formula>
    </cfRule>
  </conditionalFormatting>
  <conditionalFormatting sqref="J117:J130">
    <cfRule type="expression" dxfId="671" priority="45">
      <formula>J117&gt;0</formula>
    </cfRule>
    <cfRule type="expression" dxfId="670" priority="46">
      <formula>J117&lt;0</formula>
    </cfRule>
  </conditionalFormatting>
  <conditionalFormatting sqref="K117:K130">
    <cfRule type="expression" dxfId="669" priority="43">
      <formula>K117&gt;0</formula>
    </cfRule>
    <cfRule type="expression" dxfId="668" priority="44">
      <formula>K117&lt;0</formula>
    </cfRule>
  </conditionalFormatting>
  <conditionalFormatting sqref="L117:L130">
    <cfRule type="expression" dxfId="667" priority="41">
      <formula>L117&gt;0</formula>
    </cfRule>
    <cfRule type="expression" dxfId="666" priority="42">
      <formula>L117&lt;0</formula>
    </cfRule>
  </conditionalFormatting>
  <conditionalFormatting sqref="F32:F36">
    <cfRule type="expression" dxfId="665" priority="39">
      <formula>F32&gt;0</formula>
    </cfRule>
    <cfRule type="expression" dxfId="664" priority="40">
      <formula>F32&lt;0</formula>
    </cfRule>
  </conditionalFormatting>
  <conditionalFormatting sqref="Q9">
    <cfRule type="expression" dxfId="663" priority="35">
      <formula>Q9&gt;0</formula>
    </cfRule>
    <cfRule type="expression" dxfId="662" priority="36">
      <formula>Q9&lt;0</formula>
    </cfRule>
  </conditionalFormatting>
  <conditionalFormatting sqref="H67:H69 F67:F69">
    <cfRule type="expression" dxfId="661" priority="33">
      <formula>F67&gt;0</formula>
    </cfRule>
    <cfRule type="expression" dxfId="660" priority="34">
      <formula>F67&lt;0</formula>
    </cfRule>
  </conditionalFormatting>
  <conditionalFormatting sqref="H70:H72 F70:F72">
    <cfRule type="expression" dxfId="659" priority="31">
      <formula>F70&gt;0</formula>
    </cfRule>
    <cfRule type="expression" dxfId="658" priority="32">
      <formula>F70&lt;0</formula>
    </cfRule>
  </conditionalFormatting>
  <conditionalFormatting sqref="F77 H77">
    <cfRule type="expression" dxfId="657" priority="27">
      <formula>F77&gt;0</formula>
    </cfRule>
    <cfRule type="expression" dxfId="656" priority="28">
      <formula>F77&lt;0</formula>
    </cfRule>
  </conditionalFormatting>
  <conditionalFormatting sqref="F74:F76 H74:H76">
    <cfRule type="expression" dxfId="655" priority="25">
      <formula>F74&gt;0</formula>
    </cfRule>
    <cfRule type="expression" dxfId="654" priority="26">
      <formula>F74&lt;0</formula>
    </cfRule>
  </conditionalFormatting>
  <conditionalFormatting sqref="H79:H81 F79:F81">
    <cfRule type="expression" dxfId="653" priority="23">
      <formula>F79&gt;0</formula>
    </cfRule>
    <cfRule type="expression" dxfId="652" priority="24">
      <formula>F79&lt;0</formula>
    </cfRule>
  </conditionalFormatting>
  <conditionalFormatting sqref="H82:H84 F82:F84">
    <cfRule type="expression" dxfId="651" priority="21">
      <formula>F82&gt;0</formula>
    </cfRule>
    <cfRule type="expression" dxfId="650" priority="22">
      <formula>F82&lt;0</formula>
    </cfRule>
  </conditionalFormatting>
  <conditionalFormatting sqref="H85:H87 F85:F87">
    <cfRule type="expression" dxfId="649" priority="19">
      <formula>F85&gt;0</formula>
    </cfRule>
    <cfRule type="expression" dxfId="648" priority="20">
      <formula>F85&lt;0</formula>
    </cfRule>
  </conditionalFormatting>
  <conditionalFormatting sqref="J37:J66 J73 J78">
    <cfRule type="expression" dxfId="647" priority="17">
      <formula>J37&gt;0</formula>
    </cfRule>
    <cfRule type="expression" dxfId="646" priority="18">
      <formula>J37&lt;0</formula>
    </cfRule>
  </conditionalFormatting>
  <conditionalFormatting sqref="J32:J36">
    <cfRule type="expression" dxfId="645" priority="15">
      <formula>J32&gt;0</formula>
    </cfRule>
    <cfRule type="expression" dxfId="644" priority="16">
      <formula>J32&lt;0</formula>
    </cfRule>
  </conditionalFormatting>
  <conditionalFormatting sqref="J67:J69">
    <cfRule type="expression" dxfId="643" priority="13">
      <formula>J67&gt;0</formula>
    </cfRule>
    <cfRule type="expression" dxfId="642" priority="14">
      <formula>J67&lt;0</formula>
    </cfRule>
  </conditionalFormatting>
  <conditionalFormatting sqref="J70:J72">
    <cfRule type="expression" dxfId="641" priority="11">
      <formula>J70&gt;0</formula>
    </cfRule>
    <cfRule type="expression" dxfId="640" priority="12">
      <formula>J70&lt;0</formula>
    </cfRule>
  </conditionalFormatting>
  <conditionalFormatting sqref="J77">
    <cfRule type="expression" dxfId="639" priority="9">
      <formula>J77&gt;0</formula>
    </cfRule>
    <cfRule type="expression" dxfId="638" priority="10">
      <formula>J77&lt;0</formula>
    </cfRule>
  </conditionalFormatting>
  <conditionalFormatting sqref="J74:J76">
    <cfRule type="expression" dxfId="637" priority="7">
      <formula>J74&gt;0</formula>
    </cfRule>
    <cfRule type="expression" dxfId="636" priority="8">
      <formula>J74&lt;0</formula>
    </cfRule>
  </conditionalFormatting>
  <conditionalFormatting sqref="J79:J81">
    <cfRule type="expression" dxfId="635" priority="5">
      <formula>J79&gt;0</formula>
    </cfRule>
    <cfRule type="expression" dxfId="634" priority="6">
      <formula>J79&lt;0</formula>
    </cfRule>
  </conditionalFormatting>
  <conditionalFormatting sqref="J82:J84">
    <cfRule type="expression" dxfId="633" priority="3">
      <formula>J82&gt;0</formula>
    </cfRule>
    <cfRule type="expression" dxfId="632" priority="4">
      <formula>J82&lt;0</formula>
    </cfRule>
  </conditionalFormatting>
  <conditionalFormatting sqref="J85:J87">
    <cfRule type="expression" dxfId="631" priority="1">
      <formula>J85&gt;0</formula>
    </cfRule>
    <cfRule type="expression" dxfId="6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5" t="s">
        <v>78</v>
      </c>
      <c r="P40" s="885"/>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29" priority="15">
      <formula>F25&gt;0</formula>
    </cfRule>
    <cfRule type="expression" dxfId="628" priority="16">
      <formula>F25&lt;0</formula>
    </cfRule>
  </conditionalFormatting>
  <conditionalFormatting sqref="F32:F70">
    <cfRule type="expression" dxfId="627" priority="11">
      <formula>F32&gt;0</formula>
    </cfRule>
    <cfRule type="expression" dxfId="626" priority="12">
      <formula>F32&lt;0</formula>
    </cfRule>
  </conditionalFormatting>
  <conditionalFormatting sqref="F32:F70">
    <cfRule type="expression" dxfId="625" priority="13">
      <formula>F32&gt;0</formula>
    </cfRule>
    <cfRule type="expression" dxfId="624" priority="14">
      <formula>F32&lt;0</formula>
    </cfRule>
  </conditionalFormatting>
  <conditionalFormatting sqref="H25 H30:H70">
    <cfRule type="expression" dxfId="623" priority="9">
      <formula>H25&gt;0</formula>
    </cfRule>
    <cfRule type="expression" dxfId="622" priority="10">
      <formula>H25&lt;0</formula>
    </cfRule>
  </conditionalFormatting>
  <conditionalFormatting sqref="F26:F29">
    <cfRule type="expression" dxfId="621" priority="7">
      <formula>F26&gt;0</formula>
    </cfRule>
    <cfRule type="expression" dxfId="620" priority="8">
      <formula>F26&lt;0</formula>
    </cfRule>
  </conditionalFormatting>
  <conditionalFormatting sqref="H26:H29">
    <cfRule type="expression" dxfId="619" priority="5">
      <formula>H26&gt;0</formula>
    </cfRule>
    <cfRule type="expression" dxfId="618" priority="6">
      <formula>H26&lt;0</formula>
    </cfRule>
  </conditionalFormatting>
  <conditionalFormatting sqref="Q7">
    <cfRule type="expression" dxfId="617" priority="3">
      <formula>Q7&gt;0</formula>
    </cfRule>
    <cfRule type="expression" dxfId="616" priority="4">
      <formula>Q7&lt;0</formula>
    </cfRule>
  </conditionalFormatting>
  <conditionalFormatting sqref="Q8">
    <cfRule type="expression" dxfId="615" priority="1">
      <formula>Q8&gt;0</formula>
    </cfRule>
    <cfRule type="expression" dxfId="61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3" priority="47">
      <formula>F54&gt;0</formula>
    </cfRule>
    <cfRule type="expression" dxfId="612" priority="48">
      <formula>F54&lt;0</formula>
    </cfRule>
  </conditionalFormatting>
  <conditionalFormatting sqref="Q7">
    <cfRule type="expression" dxfId="611" priority="45">
      <formula>Q7&gt;0</formula>
    </cfRule>
    <cfRule type="expression" dxfId="610" priority="46">
      <formula>Q7&lt;0</formula>
    </cfRule>
  </conditionalFormatting>
  <conditionalFormatting sqref="Q8">
    <cfRule type="expression" dxfId="609" priority="43">
      <formula>Q8&gt;0</formula>
    </cfRule>
    <cfRule type="expression" dxfId="608" priority="44">
      <formula>Q8&lt;0</formula>
    </cfRule>
  </conditionalFormatting>
  <conditionalFormatting sqref="F33:F36 F38:F53">
    <cfRule type="expression" dxfId="607" priority="41">
      <formula>F33&gt;0</formula>
    </cfRule>
    <cfRule type="expression" dxfId="606" priority="42">
      <formula>F33&lt;0</formula>
    </cfRule>
  </conditionalFormatting>
  <conditionalFormatting sqref="H33:H36 H38:H53">
    <cfRule type="expression" dxfId="605" priority="39">
      <formula>H33&gt;0</formula>
    </cfRule>
    <cfRule type="expression" dxfId="604" priority="40">
      <formula>H33&lt;0</formula>
    </cfRule>
  </conditionalFormatting>
  <conditionalFormatting sqref="Q10">
    <cfRule type="expression" dxfId="603" priority="37">
      <formula>Q10&gt;0</formula>
    </cfRule>
    <cfRule type="expression" dxfId="602" priority="38">
      <formula>Q10&lt;0</formula>
    </cfRule>
  </conditionalFormatting>
  <conditionalFormatting sqref="J25:J37">
    <cfRule type="expression" dxfId="601" priority="35">
      <formula>J25&gt;0</formula>
    </cfRule>
    <cfRule type="expression" dxfId="600" priority="36">
      <formula>J25&lt;0</formula>
    </cfRule>
  </conditionalFormatting>
  <conditionalFormatting sqref="K25:K38">
    <cfRule type="expression" dxfId="599" priority="33">
      <formula>K25&gt;0</formula>
    </cfRule>
    <cfRule type="expression" dxfId="598" priority="34">
      <formula>K25&lt;0</formula>
    </cfRule>
  </conditionalFormatting>
  <conditionalFormatting sqref="L25">
    <cfRule type="expression" dxfId="597" priority="31">
      <formula>L25&gt;0</formula>
    </cfRule>
    <cfRule type="expression" dxfId="596" priority="32">
      <formula>L25&lt;0</formula>
    </cfRule>
  </conditionalFormatting>
  <conditionalFormatting sqref="F89:F110">
    <cfRule type="expression" dxfId="595" priority="29">
      <formula>F89&gt;0</formula>
    </cfRule>
    <cfRule type="expression" dxfId="594" priority="30">
      <formula>F89&lt;0</formula>
    </cfRule>
  </conditionalFormatting>
  <conditionalFormatting sqref="H89:H110">
    <cfRule type="expression" dxfId="593" priority="27">
      <formula>H89&gt;0</formula>
    </cfRule>
    <cfRule type="expression" dxfId="592" priority="28">
      <formula>H89&lt;0</formula>
    </cfRule>
  </conditionalFormatting>
  <conditionalFormatting sqref="J89:J102">
    <cfRule type="expression" dxfId="591" priority="25">
      <formula>J89&gt;0</formula>
    </cfRule>
    <cfRule type="expression" dxfId="590" priority="26">
      <formula>J89&lt;0</formula>
    </cfRule>
  </conditionalFormatting>
  <conditionalFormatting sqref="K89:K102">
    <cfRule type="expression" dxfId="589" priority="23">
      <formula>K89&gt;0</formula>
    </cfRule>
    <cfRule type="expression" dxfId="588" priority="24">
      <formula>K89&lt;0</formula>
    </cfRule>
  </conditionalFormatting>
  <conditionalFormatting sqref="L89:L102">
    <cfRule type="expression" dxfId="587" priority="21">
      <formula>L89&gt;0</formula>
    </cfRule>
    <cfRule type="expression" dxfId="586" priority="22">
      <formula>L89&lt;0</formula>
    </cfRule>
  </conditionalFormatting>
  <conditionalFormatting sqref="F29:F32">
    <cfRule type="expression" dxfId="585" priority="19">
      <formula>F29&gt;0</formula>
    </cfRule>
    <cfRule type="expression" dxfId="584" priority="20">
      <formula>F29&lt;0</formula>
    </cfRule>
  </conditionalFormatting>
  <conditionalFormatting sqref="H29:H32">
    <cfRule type="expression" dxfId="583" priority="17">
      <formula>H29&gt;0</formula>
    </cfRule>
    <cfRule type="expression" dxfId="582" priority="18">
      <formula>H29&lt;0</formula>
    </cfRule>
  </conditionalFormatting>
  <conditionalFormatting sqref="F37">
    <cfRule type="expression" dxfId="581" priority="15">
      <formula>F37&gt;0</formula>
    </cfRule>
    <cfRule type="expression" dxfId="580" priority="16">
      <formula>F37&lt;0</formula>
    </cfRule>
  </conditionalFormatting>
  <conditionalFormatting sqref="H37">
    <cfRule type="expression" dxfId="579" priority="13">
      <formula>H37&gt;0</formula>
    </cfRule>
    <cfRule type="expression" dxfId="578" priority="14">
      <formula>H37&lt;0</formula>
    </cfRule>
  </conditionalFormatting>
  <conditionalFormatting sqref="J49">
    <cfRule type="expression" dxfId="577" priority="11">
      <formula>J49&gt;0</formula>
    </cfRule>
    <cfRule type="expression" dxfId="576" priority="12">
      <formula>J49&lt;0</formula>
    </cfRule>
  </conditionalFormatting>
  <conditionalFormatting sqref="J38:J48">
    <cfRule type="expression" dxfId="575" priority="9">
      <formula>J38&gt;0</formula>
    </cfRule>
    <cfRule type="expression" dxfId="574" priority="10">
      <formula>J38&lt;0</formula>
    </cfRule>
  </conditionalFormatting>
  <conditionalFormatting sqref="F25:F26">
    <cfRule type="expression" dxfId="573" priority="7">
      <formula>F25&gt;0</formula>
    </cfRule>
    <cfRule type="expression" dxfId="572" priority="8">
      <formula>F25&lt;0</formula>
    </cfRule>
  </conditionalFormatting>
  <conditionalFormatting sqref="H25:H26">
    <cfRule type="expression" dxfId="571" priority="5">
      <formula>H25&gt;0</formula>
    </cfRule>
    <cfRule type="expression" dxfId="570" priority="6">
      <formula>H25&lt;0</formula>
    </cfRule>
  </conditionalFormatting>
  <conditionalFormatting sqref="F27:F28">
    <cfRule type="expression" dxfId="569" priority="3">
      <formula>F27&gt;0</formula>
    </cfRule>
    <cfRule type="expression" dxfId="568" priority="4">
      <formula>F27&lt;0</formula>
    </cfRule>
  </conditionalFormatting>
  <conditionalFormatting sqref="H27:H28">
    <cfRule type="expression" dxfId="567" priority="1">
      <formula>H27&gt;0</formula>
    </cfRule>
    <cfRule type="expression" dxfId="56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74" activePane="bottomLeft" state="frozen"/>
      <selection activeCell="M34" sqref="M34"/>
      <selection pane="bottomLeft" activeCell="C32" sqref="C32"/>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1" si="1">H2*I2-J2</f>
        <v>4005.91</v>
      </c>
      <c r="L2" s="69"/>
      <c r="M2" s="3"/>
      <c r="O2" s="11" t="s">
        <v>57</v>
      </c>
      <c r="Q2" s="67">
        <f>C37-H37</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11.830835000000006</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9.1</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18200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23661.670000000013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-5176.700000000008</v>
      </c>
      <c r="R7">
        <v>1600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-5461.6700000000128</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-0.23082352175480469</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7" t="s">
        <v>1350</v>
      </c>
      <c r="B13" s="360">
        <v>43452</v>
      </c>
      <c r="C13" s="4">
        <v>200</v>
      </c>
      <c r="D13" s="3">
        <v>17.2</v>
      </c>
      <c r="E13" s="3">
        <v>0</v>
      </c>
      <c r="F13" s="3">
        <f t="shared" si="0"/>
        <v>3440</v>
      </c>
      <c r="G13" s="360">
        <v>43633</v>
      </c>
      <c r="H13" s="77">
        <v>1000</v>
      </c>
      <c r="I13" s="43">
        <v>8.27</v>
      </c>
      <c r="J13" s="43">
        <v>0.17</v>
      </c>
      <c r="K13" s="43">
        <f t="shared" si="1"/>
        <v>8269.83</v>
      </c>
      <c r="O13" s="11" t="s">
        <v>901</v>
      </c>
      <c r="Q13" s="2">
        <f>Q4/2.45</f>
        <v>3.714285714285714</v>
      </c>
      <c r="U13" t="s">
        <v>977</v>
      </c>
    </row>
    <row r="14" spans="1:29" x14ac:dyDescent="0.25">
      <c r="A14" s="887"/>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7"/>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7"/>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7"/>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10.01</v>
      </c>
      <c r="T17" s="1">
        <v>43235</v>
      </c>
      <c r="U17" t="s">
        <v>1005</v>
      </c>
    </row>
    <row r="18" spans="1:21" x14ac:dyDescent="0.25">
      <c r="A18" s="887"/>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9.9190000000000005</v>
      </c>
      <c r="U18" t="s">
        <v>1006</v>
      </c>
    </row>
    <row r="19" spans="1:21" x14ac:dyDescent="0.25">
      <c r="A19" s="887"/>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9.8279999999999994</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9.7370000000000001</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9.6460000000000008</v>
      </c>
      <c r="T21" s="679">
        <v>43314</v>
      </c>
      <c r="U21" t="s">
        <v>1150</v>
      </c>
    </row>
    <row r="22" spans="1:21" x14ac:dyDescent="0.25">
      <c r="B22" s="360">
        <v>43628</v>
      </c>
      <c r="C22" s="7">
        <v>1400</v>
      </c>
      <c r="D22" s="43">
        <v>8.2799999999999994</v>
      </c>
      <c r="E22" s="43">
        <v>0</v>
      </c>
      <c r="F22" s="43">
        <f t="shared" ref="F22:F31" si="3">C22*D22+E22</f>
        <v>11592</v>
      </c>
      <c r="H22" s="158"/>
      <c r="I22" s="3"/>
      <c r="J22" s="3"/>
      <c r="K22" s="3"/>
      <c r="O22" s="78">
        <v>1.05</v>
      </c>
      <c r="P22" s="78">
        <f t="shared" si="2"/>
        <v>9.5549999999999997</v>
      </c>
    </row>
    <row r="23" spans="1:21" x14ac:dyDescent="0.25">
      <c r="B23" s="360">
        <v>43631</v>
      </c>
      <c r="C23" s="7">
        <v>200</v>
      </c>
      <c r="D23" s="43">
        <v>8.23</v>
      </c>
      <c r="E23" s="43">
        <v>0</v>
      </c>
      <c r="F23" s="43">
        <f t="shared" si="3"/>
        <v>1646</v>
      </c>
      <c r="O23" s="78">
        <v>1.04</v>
      </c>
      <c r="P23" s="78">
        <f t="shared" si="2"/>
        <v>9.4640000000000004</v>
      </c>
      <c r="T23" s="1">
        <v>43358</v>
      </c>
      <c r="U23" t="s">
        <v>1221</v>
      </c>
    </row>
    <row r="24" spans="1:21" x14ac:dyDescent="0.25">
      <c r="B24" s="360">
        <v>43636</v>
      </c>
      <c r="C24" s="7">
        <v>400</v>
      </c>
      <c r="D24" s="43">
        <v>8.1</v>
      </c>
      <c r="E24" s="43">
        <v>0</v>
      </c>
      <c r="F24" s="43">
        <f t="shared" si="3"/>
        <v>3240</v>
      </c>
      <c r="O24" s="78">
        <v>1.03</v>
      </c>
      <c r="P24" s="78">
        <f t="shared" si="2"/>
        <v>9.3729999999999993</v>
      </c>
    </row>
    <row r="25" spans="1:21" x14ac:dyDescent="0.25">
      <c r="B25" s="360">
        <v>43683</v>
      </c>
      <c r="C25" s="7">
        <v>500</v>
      </c>
      <c r="D25" s="43">
        <v>7.45</v>
      </c>
      <c r="E25" s="43">
        <v>0</v>
      </c>
      <c r="F25" s="43">
        <f t="shared" si="3"/>
        <v>3725</v>
      </c>
      <c r="O25" s="78">
        <v>1.02</v>
      </c>
      <c r="P25" s="78">
        <f t="shared" si="2"/>
        <v>9.282</v>
      </c>
    </row>
    <row r="26" spans="1:21" x14ac:dyDescent="0.25">
      <c r="B26" s="360">
        <v>43692</v>
      </c>
      <c r="C26" s="7">
        <v>1500</v>
      </c>
      <c r="D26" s="43">
        <v>6.08</v>
      </c>
      <c r="E26" s="43">
        <v>0</v>
      </c>
      <c r="F26" s="43">
        <f t="shared" si="3"/>
        <v>9120</v>
      </c>
      <c r="O26" s="78">
        <v>1.01</v>
      </c>
      <c r="P26" s="78">
        <f t="shared" si="2"/>
        <v>9.1909999999999989</v>
      </c>
    </row>
    <row r="27" spans="1:21" x14ac:dyDescent="0.25">
      <c r="B27" s="360">
        <v>43734</v>
      </c>
      <c r="C27" s="7">
        <v>500</v>
      </c>
      <c r="D27" s="43">
        <v>6.56</v>
      </c>
      <c r="E27" s="43">
        <v>0</v>
      </c>
      <c r="F27" s="43">
        <f t="shared" si="3"/>
        <v>3280</v>
      </c>
      <c r="O27" s="78">
        <v>1</v>
      </c>
      <c r="P27" s="78">
        <f t="shared" si="2"/>
        <v>9.1</v>
      </c>
    </row>
    <row r="28" spans="1:21" x14ac:dyDescent="0.25">
      <c r="B28" s="69">
        <v>43761</v>
      </c>
      <c r="C28" s="7">
        <v>500</v>
      </c>
      <c r="D28" s="43">
        <v>7.72</v>
      </c>
      <c r="E28" s="43">
        <v>0</v>
      </c>
      <c r="F28" s="43">
        <f t="shared" si="3"/>
        <v>3860</v>
      </c>
      <c r="O28" s="78">
        <v>0.99</v>
      </c>
      <c r="P28" s="78">
        <f t="shared" si="2"/>
        <v>9.0090000000000003</v>
      </c>
    </row>
    <row r="29" spans="1:21" x14ac:dyDescent="0.25">
      <c r="B29" s="69">
        <v>43776</v>
      </c>
      <c r="C29" s="7">
        <v>300</v>
      </c>
      <c r="D29" s="43">
        <v>8.14</v>
      </c>
      <c r="E29" s="43">
        <v>0</v>
      </c>
      <c r="F29" s="43">
        <f t="shared" si="3"/>
        <v>2442</v>
      </c>
      <c r="O29" s="78">
        <v>0.98</v>
      </c>
      <c r="P29" s="78">
        <f t="shared" si="2"/>
        <v>8.9179999999999993</v>
      </c>
    </row>
    <row r="30" spans="1:21" x14ac:dyDescent="0.25">
      <c r="B30" s="395">
        <v>43809</v>
      </c>
      <c r="C30" s="7">
        <v>200</v>
      </c>
      <c r="D30" s="43">
        <v>9.48</v>
      </c>
      <c r="E30" s="43">
        <v>0</v>
      </c>
      <c r="F30" s="43">
        <f t="shared" si="3"/>
        <v>1896</v>
      </c>
      <c r="O30" s="78">
        <v>0.97</v>
      </c>
      <c r="P30" s="78">
        <f t="shared" si="2"/>
        <v>8.827</v>
      </c>
    </row>
    <row r="31" spans="1:21" x14ac:dyDescent="0.25">
      <c r="B31" s="395">
        <v>43833</v>
      </c>
      <c r="C31" s="4">
        <v>200</v>
      </c>
      <c r="D31" s="3">
        <v>9.32</v>
      </c>
      <c r="E31" s="3">
        <v>0</v>
      </c>
      <c r="F31" s="3">
        <f t="shared" si="3"/>
        <v>1864</v>
      </c>
      <c r="O31" s="78">
        <v>0.96</v>
      </c>
      <c r="P31" s="78">
        <f t="shared" si="2"/>
        <v>8.7359999999999989</v>
      </c>
    </row>
    <row r="32" spans="1:21" x14ac:dyDescent="0.25">
      <c r="C32" s="4"/>
      <c r="D32" s="3"/>
      <c r="E32" s="3"/>
      <c r="F32" s="3"/>
      <c r="O32" s="78">
        <v>0.95</v>
      </c>
      <c r="P32" s="78">
        <f t="shared" si="2"/>
        <v>8.6449999999999996</v>
      </c>
    </row>
    <row r="33" spans="1:18" x14ac:dyDescent="0.25">
      <c r="O33" s="78">
        <v>0.94</v>
      </c>
      <c r="P33" s="78">
        <f t="shared" si="2"/>
        <v>8.5539999999999985</v>
      </c>
    </row>
    <row r="34" spans="1:18" x14ac:dyDescent="0.25">
      <c r="C34" s="4"/>
      <c r="D34" s="3"/>
      <c r="E34" s="3"/>
      <c r="F34" s="3"/>
      <c r="O34" s="78">
        <v>0.93</v>
      </c>
      <c r="P34" s="78">
        <f t="shared" si="2"/>
        <v>8.463000000000001</v>
      </c>
    </row>
    <row r="35" spans="1:18" x14ac:dyDescent="0.25">
      <c r="C35" s="4"/>
      <c r="D35" s="3"/>
      <c r="E35" s="3"/>
      <c r="F35" s="3"/>
      <c r="O35" s="78">
        <v>0.92</v>
      </c>
      <c r="P35" s="78">
        <f t="shared" si="2"/>
        <v>8.3719999999999999</v>
      </c>
    </row>
    <row r="36" spans="1:18" x14ac:dyDescent="0.25">
      <c r="O36" s="78">
        <v>0.91</v>
      </c>
      <c r="P36" s="78">
        <f t="shared" si="2"/>
        <v>8.2810000000000006</v>
      </c>
    </row>
    <row r="37" spans="1:18" x14ac:dyDescent="0.25">
      <c r="A37" s="31" t="s">
        <v>81</v>
      </c>
      <c r="B37" s="14"/>
      <c r="C37" s="14">
        <f>SUM(C2:C36)</f>
        <v>11100</v>
      </c>
      <c r="D37" s="18"/>
      <c r="E37" s="18"/>
      <c r="F37" s="18">
        <f>SUM(F2:F36)</f>
        <v>119142</v>
      </c>
      <c r="G37" s="14"/>
      <c r="H37" s="68">
        <f>SUM(H2:H22)</f>
        <v>9100</v>
      </c>
      <c r="I37" s="18"/>
      <c r="J37" s="18"/>
      <c r="K37" s="18">
        <f>SUM(K2:K36)</f>
        <v>95480.329999999987</v>
      </c>
      <c r="L37" s="14"/>
      <c r="M37" s="18">
        <f>SUM(M2:M36)</f>
        <v>0</v>
      </c>
      <c r="O37" s="78">
        <v>0.9</v>
      </c>
      <c r="P37" s="78">
        <f t="shared" si="2"/>
        <v>8.19</v>
      </c>
    </row>
    <row r="38" spans="1:18" ht="15.75" thickBot="1" x14ac:dyDescent="0.3">
      <c r="A38" s="273" t="s">
        <v>189</v>
      </c>
      <c r="B38" s="274"/>
      <c r="C38" s="275">
        <f>SumByColor($A$38,C2:C36)</f>
        <v>9100</v>
      </c>
      <c r="D38" s="275"/>
      <c r="E38" s="275"/>
      <c r="F38" s="276">
        <f>SumByColor($A$38,F2:F36)</f>
        <v>87592</v>
      </c>
      <c r="G38" s="275"/>
      <c r="H38" s="275">
        <f>SumByColor($A$38,H2:H36)</f>
        <v>9100</v>
      </c>
      <c r="I38" s="275"/>
      <c r="J38" s="275"/>
      <c r="K38" s="276">
        <f>SumByColor($A$38,K3:K36)</f>
        <v>91476</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c r="B109" s="10"/>
      <c r="C109" s="10"/>
      <c r="D109" s="39"/>
      <c r="E109" s="39"/>
      <c r="F109" s="39"/>
      <c r="G109" s="39"/>
      <c r="H109" s="176"/>
      <c r="I109" s="176"/>
      <c r="J109" s="762"/>
      <c r="K109" s="176"/>
      <c r="L109" s="39"/>
    </row>
    <row r="110" spans="1:12" x14ac:dyDescent="0.25">
      <c r="A110" s="10"/>
      <c r="B110" s="10"/>
      <c r="C110" s="10"/>
      <c r="D110" s="39"/>
      <c r="E110" s="39"/>
      <c r="F110" s="39"/>
      <c r="G110" s="39"/>
      <c r="H110" s="176"/>
      <c r="I110" s="176"/>
      <c r="J110" s="762"/>
      <c r="K110" s="176"/>
      <c r="L110" s="176"/>
    </row>
    <row r="111" spans="1:12" x14ac:dyDescent="0.25">
      <c r="A111" s="10"/>
      <c r="B111" s="10"/>
      <c r="C111" s="10"/>
      <c r="D111" s="39"/>
      <c r="E111" s="39"/>
      <c r="F111" s="39"/>
      <c r="G111" s="39"/>
      <c r="H111" s="176"/>
      <c r="I111" s="176"/>
      <c r="J111" s="762"/>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5" priority="181">
      <formula>F47&gt;0</formula>
    </cfRule>
    <cfRule type="expression" dxfId="564" priority="182">
      <formula>F47&lt;0</formula>
    </cfRule>
  </conditionalFormatting>
  <conditionalFormatting sqref="H47:H49">
    <cfRule type="expression" dxfId="563" priority="179">
      <formula>H47&gt;0</formula>
    </cfRule>
    <cfRule type="expression" dxfId="562" priority="180">
      <formula>H47&lt;0</formula>
    </cfRule>
  </conditionalFormatting>
  <conditionalFormatting sqref="H50">
    <cfRule type="expression" dxfId="561" priority="175">
      <formula>H50&gt;0</formula>
    </cfRule>
    <cfRule type="expression" dxfId="560" priority="176">
      <formula>H50&lt;0</formula>
    </cfRule>
  </conditionalFormatting>
  <conditionalFormatting sqref="H51:H55">
    <cfRule type="expression" dxfId="559" priority="173">
      <formula>H51&gt;0</formula>
    </cfRule>
    <cfRule type="expression" dxfId="558" priority="174">
      <formula>H51&lt;0</formula>
    </cfRule>
  </conditionalFormatting>
  <conditionalFormatting sqref="F51">
    <cfRule type="expression" dxfId="557" priority="167">
      <formula>F51&gt;0</formula>
    </cfRule>
    <cfRule type="expression" dxfId="556" priority="168">
      <formula>F51&lt;0</formula>
    </cfRule>
  </conditionalFormatting>
  <conditionalFormatting sqref="I45:I49">
    <cfRule type="expression" dxfId="555" priority="165">
      <formula>I45&gt;0</formula>
    </cfRule>
    <cfRule type="expression" dxfId="554" priority="166">
      <formula>I45&lt;0</formula>
    </cfRule>
  </conditionalFormatting>
  <conditionalFormatting sqref="I50:I53 I55 I58 K58 J41:J59 I60:K61 J62:K62">
    <cfRule type="expression" dxfId="553" priority="159">
      <formula>I41&gt;0</formula>
    </cfRule>
    <cfRule type="expression" dxfId="552" priority="160">
      <formula>I41&lt;0</formula>
    </cfRule>
  </conditionalFormatting>
  <conditionalFormatting sqref="I41:I44 K41:K44">
    <cfRule type="expression" dxfId="551" priority="157">
      <formula>I41&gt;0</formula>
    </cfRule>
    <cfRule type="expression" dxfId="550" priority="158">
      <formula>I41&lt;0</formula>
    </cfRule>
  </conditionalFormatting>
  <conditionalFormatting sqref="F52:F55">
    <cfRule type="expression" dxfId="549" priority="155">
      <formula>F52&gt;0</formula>
    </cfRule>
    <cfRule type="expression" dxfId="548" priority="156">
      <formula>F52&lt;0</formula>
    </cfRule>
  </conditionalFormatting>
  <conditionalFormatting sqref="Q8">
    <cfRule type="expression" dxfId="547" priority="151">
      <formula>Q8&gt;0</formula>
    </cfRule>
    <cfRule type="expression" dxfId="546" priority="152">
      <formula>Q8&lt;0</formula>
    </cfRule>
  </conditionalFormatting>
  <conditionalFormatting sqref="Q7">
    <cfRule type="expression" dxfId="545" priority="153">
      <formula>Q7&gt;0</formula>
    </cfRule>
    <cfRule type="expression" dxfId="544" priority="154">
      <formula>Q7&lt;0</formula>
    </cfRule>
  </conditionalFormatting>
  <conditionalFormatting sqref="F149">
    <cfRule type="expression" dxfId="543" priority="139">
      <formula>F149&gt;0</formula>
    </cfRule>
    <cfRule type="expression" dxfId="542" priority="140">
      <formula>F149&lt;0</formula>
    </cfRule>
  </conditionalFormatting>
  <conditionalFormatting sqref="H149">
    <cfRule type="expression" dxfId="541" priority="137">
      <formula>H149&gt;0</formula>
    </cfRule>
    <cfRule type="expression" dxfId="540" priority="138">
      <formula>H149&lt;0</formula>
    </cfRule>
  </conditionalFormatting>
  <conditionalFormatting sqref="I149">
    <cfRule type="expression" dxfId="539" priority="125">
      <formula>I149&gt;0</formula>
    </cfRule>
    <cfRule type="expression" dxfId="538" priority="126">
      <formula>I149&lt;0</formula>
    </cfRule>
  </conditionalFormatting>
  <conditionalFormatting sqref="F45:F46">
    <cfRule type="expression" dxfId="537" priority="121">
      <formula>F45&gt;0</formula>
    </cfRule>
    <cfRule type="expression" dxfId="536" priority="122">
      <formula>F45&lt;0</formula>
    </cfRule>
  </conditionalFormatting>
  <conditionalFormatting sqref="H45:H46">
    <cfRule type="expression" dxfId="535" priority="119">
      <formula>H45&gt;0</formula>
    </cfRule>
    <cfRule type="expression" dxfId="534" priority="120">
      <formula>H45&lt;0</formula>
    </cfRule>
  </conditionalFormatting>
  <conditionalFormatting sqref="F155:F159">
    <cfRule type="expression" dxfId="533" priority="117">
      <formula>F155&gt;0</formula>
    </cfRule>
    <cfRule type="expression" dxfId="532" priority="118">
      <formula>F155&lt;0</formula>
    </cfRule>
  </conditionalFormatting>
  <conditionalFormatting sqref="H155:H157">
    <cfRule type="expression" dxfId="531" priority="115">
      <formula>H155&gt;0</formula>
    </cfRule>
    <cfRule type="expression" dxfId="530" priority="116">
      <formula>H155&lt;0</formula>
    </cfRule>
  </conditionalFormatting>
  <conditionalFormatting sqref="H158:H159">
    <cfRule type="expression" dxfId="529" priority="113">
      <formula>H158&gt;0</formula>
    </cfRule>
    <cfRule type="expression" dxfId="528" priority="114">
      <formula>H158&lt;0</formula>
    </cfRule>
  </conditionalFormatting>
  <conditionalFormatting sqref="H160:H185">
    <cfRule type="expression" dxfId="527" priority="111">
      <formula>H160&gt;0</formula>
    </cfRule>
    <cfRule type="expression" dxfId="526" priority="112">
      <formula>H160&lt;0</formula>
    </cfRule>
  </conditionalFormatting>
  <conditionalFormatting sqref="F150:F153">
    <cfRule type="expression" dxfId="525" priority="109">
      <formula>F150&gt;0</formula>
    </cfRule>
    <cfRule type="expression" dxfId="524" priority="110">
      <formula>F150&lt;0</formula>
    </cfRule>
  </conditionalFormatting>
  <conditionalFormatting sqref="H150:H153">
    <cfRule type="expression" dxfId="523" priority="107">
      <formula>H150&gt;0</formula>
    </cfRule>
    <cfRule type="expression" dxfId="522" priority="108">
      <formula>H150&lt;0</formula>
    </cfRule>
  </conditionalFormatting>
  <conditionalFormatting sqref="F160">
    <cfRule type="expression" dxfId="521" priority="105">
      <formula>F160&gt;0</formula>
    </cfRule>
    <cfRule type="expression" dxfId="520" priority="106">
      <formula>F160&lt;0</formula>
    </cfRule>
  </conditionalFormatting>
  <conditionalFormatting sqref="I154:I156">
    <cfRule type="expression" dxfId="519" priority="103">
      <formula>I154&gt;0</formula>
    </cfRule>
    <cfRule type="expression" dxfId="518" priority="104">
      <formula>I154&lt;0</formula>
    </cfRule>
  </conditionalFormatting>
  <conditionalFormatting sqref="I157">
    <cfRule type="expression" dxfId="517" priority="101">
      <formula>I157&gt;0</formula>
    </cfRule>
    <cfRule type="expression" dxfId="516" priority="102">
      <formula>I157&lt;0</formula>
    </cfRule>
  </conditionalFormatting>
  <conditionalFormatting sqref="I158">
    <cfRule type="expression" dxfId="515" priority="99">
      <formula>I158&gt;0</formula>
    </cfRule>
    <cfRule type="expression" dxfId="514" priority="100">
      <formula>I158&lt;0</formula>
    </cfRule>
  </conditionalFormatting>
  <conditionalFormatting sqref="I159:I162 I164 I167 I169:I185">
    <cfRule type="expression" dxfId="513" priority="97">
      <formula>I159&gt;0</formula>
    </cfRule>
    <cfRule type="expression" dxfId="512" priority="98">
      <formula>I159&lt;0</formula>
    </cfRule>
  </conditionalFormatting>
  <conditionalFormatting sqref="I150:I153">
    <cfRule type="expression" dxfId="511" priority="95">
      <formula>I150&gt;0</formula>
    </cfRule>
    <cfRule type="expression" dxfId="510" priority="96">
      <formula>I150&lt;0</formula>
    </cfRule>
  </conditionalFormatting>
  <conditionalFormatting sqref="F161:F185">
    <cfRule type="expression" dxfId="509" priority="93">
      <formula>F161&gt;0</formula>
    </cfRule>
    <cfRule type="expression" dxfId="508" priority="94">
      <formula>F161&lt;0</formula>
    </cfRule>
  </conditionalFormatting>
  <conditionalFormatting sqref="F154">
    <cfRule type="expression" dxfId="507" priority="91">
      <formula>F154&gt;0</formula>
    </cfRule>
    <cfRule type="expression" dxfId="506" priority="92">
      <formula>F154&lt;0</formula>
    </cfRule>
  </conditionalFormatting>
  <conditionalFormatting sqref="H154">
    <cfRule type="expression" dxfId="505" priority="89">
      <formula>H154&gt;0</formula>
    </cfRule>
    <cfRule type="expression" dxfId="504" priority="90">
      <formula>H154&lt;0</formula>
    </cfRule>
  </conditionalFormatting>
  <conditionalFormatting sqref="F41:F44">
    <cfRule type="expression" dxfId="503" priority="87">
      <formula>F41&gt;0</formula>
    </cfRule>
    <cfRule type="expression" dxfId="502" priority="88">
      <formula>F41&lt;0</formula>
    </cfRule>
  </conditionalFormatting>
  <conditionalFormatting sqref="H41:H44">
    <cfRule type="expression" dxfId="501" priority="85">
      <formula>H41&gt;0</formula>
    </cfRule>
    <cfRule type="expression" dxfId="500" priority="86">
      <formula>H41&lt;0</formula>
    </cfRule>
  </conditionalFormatting>
  <conditionalFormatting sqref="K45:K47 K50:K57">
    <cfRule type="expression" dxfId="499" priority="83">
      <formula>K45&gt;0</formula>
    </cfRule>
    <cfRule type="expression" dxfId="498" priority="84">
      <formula>K45&lt;0</formula>
    </cfRule>
  </conditionalFormatting>
  <conditionalFormatting sqref="H57">
    <cfRule type="expression" dxfId="497" priority="81">
      <formula>H57&gt;0</formula>
    </cfRule>
    <cfRule type="expression" dxfId="496" priority="82">
      <formula>H57&lt;0</formula>
    </cfRule>
  </conditionalFormatting>
  <conditionalFormatting sqref="F57">
    <cfRule type="expression" dxfId="495" priority="79">
      <formula>F57&gt;0</formula>
    </cfRule>
    <cfRule type="expression" dxfId="494" priority="80">
      <formula>F57&lt;0</formula>
    </cfRule>
  </conditionalFormatting>
  <conditionalFormatting sqref="H56">
    <cfRule type="expression" dxfId="493" priority="75">
      <formula>H56&gt;0</formula>
    </cfRule>
    <cfRule type="expression" dxfId="492" priority="76">
      <formula>H56&lt;0</formula>
    </cfRule>
  </conditionalFormatting>
  <conditionalFormatting sqref="F56">
    <cfRule type="expression" dxfId="491" priority="73">
      <formula>F56&gt;0</formula>
    </cfRule>
    <cfRule type="expression" dxfId="490" priority="74">
      <formula>F56&lt;0</formula>
    </cfRule>
  </conditionalFormatting>
  <conditionalFormatting sqref="L58 L70">
    <cfRule type="expression" dxfId="489" priority="69">
      <formula>L58&gt;0</formula>
    </cfRule>
    <cfRule type="expression" dxfId="488" priority="70">
      <formula>L58&lt;0</formula>
    </cfRule>
  </conditionalFormatting>
  <conditionalFormatting sqref="L41:L44">
    <cfRule type="expression" dxfId="487" priority="67">
      <formula>L41&gt;0</formula>
    </cfRule>
    <cfRule type="expression" dxfId="486" priority="68">
      <formula>L41&lt;0</formula>
    </cfRule>
  </conditionalFormatting>
  <conditionalFormatting sqref="L45:L47 L50:L57">
    <cfRule type="expression" dxfId="485" priority="65">
      <formula>L45&gt;0</formula>
    </cfRule>
    <cfRule type="expression" dxfId="484" priority="66">
      <formula>L45&lt;0</formula>
    </cfRule>
  </conditionalFormatting>
  <conditionalFormatting sqref="F73:F74 H73:I74 K73:K74">
    <cfRule type="expression" dxfId="483" priority="63">
      <formula>F73&gt;0</formula>
    </cfRule>
    <cfRule type="expression" dxfId="482" priority="64">
      <formula>F73&lt;0</formula>
    </cfRule>
  </conditionalFormatting>
  <conditionalFormatting sqref="K75:K76 F75:F77 H75:I77">
    <cfRule type="expression" dxfId="481" priority="59">
      <formula>F75&gt;0</formula>
    </cfRule>
    <cfRule type="expression" dxfId="480" priority="60">
      <formula>F75&lt;0</formula>
    </cfRule>
  </conditionalFormatting>
  <conditionalFormatting sqref="H78:I78 F78 K77 K78:L78">
    <cfRule type="expression" dxfId="479" priority="53">
      <formula>F77&gt;0</formula>
    </cfRule>
    <cfRule type="expression" dxfId="478" priority="54">
      <formula>F77&lt;0</formula>
    </cfRule>
  </conditionalFormatting>
  <conditionalFormatting sqref="H83:K83 H84:L84 F83:F85 H85:J85">
    <cfRule type="expression" dxfId="477" priority="51">
      <formula>F83&gt;0</formula>
    </cfRule>
    <cfRule type="expression" dxfId="476" priority="52">
      <formula>F83&lt;0</formula>
    </cfRule>
  </conditionalFormatting>
  <conditionalFormatting sqref="H82:K82 K81 F82 J83:J85">
    <cfRule type="expression" dxfId="475" priority="49">
      <formula>F81&gt;0</formula>
    </cfRule>
    <cfRule type="expression" dxfId="474" priority="50">
      <formula>F81&lt;0</formula>
    </cfRule>
  </conditionalFormatting>
  <conditionalFormatting sqref="H80:L80 H79:I79 K79 H81:J81 F79:F81 J82:J85">
    <cfRule type="expression" dxfId="473" priority="47">
      <formula>F79&gt;0</formula>
    </cfRule>
    <cfRule type="expression" dxfId="472" priority="48">
      <formula>F79&lt;0</formula>
    </cfRule>
  </conditionalFormatting>
  <conditionalFormatting sqref="J79:J85">
    <cfRule type="expression" dxfId="471" priority="45">
      <formula>J79&gt;0</formula>
    </cfRule>
    <cfRule type="expression" dxfId="470" priority="46">
      <formula>J79&lt;0</formula>
    </cfRule>
  </conditionalFormatting>
  <conditionalFormatting sqref="H86:I86 K85 F86 K86:L86">
    <cfRule type="expression" dxfId="469" priority="43">
      <formula>F85&gt;0</formula>
    </cfRule>
    <cfRule type="expression" dxfId="468" priority="44">
      <formula>F85&lt;0</formula>
    </cfRule>
  </conditionalFormatting>
  <conditionalFormatting sqref="H87:K87 H88:L88 K89:L89 H89:J90 F87:F90">
    <cfRule type="expression" dxfId="467" priority="33">
      <formula>F87&gt;0</formula>
    </cfRule>
    <cfRule type="expression" dxfId="466" priority="34">
      <formula>F87&lt;0</formula>
    </cfRule>
  </conditionalFormatting>
  <conditionalFormatting sqref="H91:L91 K90 F91">
    <cfRule type="expression" dxfId="465" priority="31">
      <formula>F90&gt;0</formula>
    </cfRule>
    <cfRule type="expression" dxfId="464" priority="32">
      <formula>F90&lt;0</formula>
    </cfRule>
  </conditionalFormatting>
  <conditionalFormatting sqref="H104:L104 K94 F104">
    <cfRule type="expression" dxfId="463" priority="29">
      <formula>F94&gt;0</formula>
    </cfRule>
    <cfRule type="expression" dxfId="462" priority="30">
      <formula>F94&lt;0</formula>
    </cfRule>
  </conditionalFormatting>
  <conditionalFormatting sqref="H97:L97 H96:K96 H98:J98 F96:F98">
    <cfRule type="expression" dxfId="461" priority="27">
      <formula>F96&gt;0</formula>
    </cfRule>
    <cfRule type="expression" dxfId="460" priority="28">
      <formula>F96&lt;0</formula>
    </cfRule>
  </conditionalFormatting>
  <conditionalFormatting sqref="H95:L95 F95">
    <cfRule type="expression" dxfId="459" priority="25">
      <formula>F95&gt;0</formula>
    </cfRule>
    <cfRule type="expression" dxfId="458" priority="26">
      <formula>F95&lt;0</formula>
    </cfRule>
  </conditionalFormatting>
  <conditionalFormatting sqref="H100:L100 H99:K99 F99:F100">
    <cfRule type="expression" dxfId="457" priority="23">
      <formula>F99&gt;0</formula>
    </cfRule>
    <cfRule type="expression" dxfId="456" priority="24">
      <formula>F99&lt;0</formula>
    </cfRule>
  </conditionalFormatting>
  <conditionalFormatting sqref="K98:L98">
    <cfRule type="expression" dxfId="455" priority="21">
      <formula>K98&gt;0</formula>
    </cfRule>
    <cfRule type="expression" dxfId="454" priority="22">
      <formula>K98&lt;0</formula>
    </cfRule>
  </conditionalFormatting>
  <conditionalFormatting sqref="K103:L103 K102">
    <cfRule type="expression" dxfId="453" priority="19">
      <formula>K102&gt;0</formula>
    </cfRule>
    <cfRule type="expression" dxfId="452" priority="20">
      <formula>K102&lt;0</formula>
    </cfRule>
  </conditionalFormatting>
  <conditionalFormatting sqref="H101:L101 H102:J103 F101:F103">
    <cfRule type="expression" dxfId="451" priority="17">
      <formula>F101&gt;0</formula>
    </cfRule>
    <cfRule type="expression" dxfId="450" priority="18">
      <formula>F101&lt;0</formula>
    </cfRule>
  </conditionalFormatting>
  <conditionalFormatting sqref="H106:L106 H105:K105 H107:J107 F105:F107">
    <cfRule type="expression" dxfId="449" priority="15">
      <formula>F105&gt;0</formula>
    </cfRule>
    <cfRule type="expression" dxfId="448" priority="16">
      <formula>F105&lt;0</formula>
    </cfRule>
  </conditionalFormatting>
  <conditionalFormatting sqref="H120:L120 H119:K119 F119:F120">
    <cfRule type="expression" dxfId="447" priority="13">
      <formula>F119&gt;0</formula>
    </cfRule>
    <cfRule type="expression" dxfId="446" priority="14">
      <formula>F119&lt;0</formula>
    </cfRule>
  </conditionalFormatting>
  <conditionalFormatting sqref="H118:L118 H117:K117 F117:F118">
    <cfRule type="expression" dxfId="445" priority="11">
      <formula>F117&gt;0</formula>
    </cfRule>
    <cfRule type="expression" dxfId="444" priority="12">
      <formula>F117&lt;0</formula>
    </cfRule>
  </conditionalFormatting>
  <conditionalFormatting sqref="H116:L116 H115:K115 F115:F116">
    <cfRule type="expression" dxfId="443" priority="9">
      <formula>F115&gt;0</formula>
    </cfRule>
    <cfRule type="expression" dxfId="442" priority="10">
      <formula>F115&lt;0</formula>
    </cfRule>
  </conditionalFormatting>
  <conditionalFormatting sqref="H114:L114 H113:K113 F113:F114">
    <cfRule type="expression" dxfId="441" priority="7">
      <formula>F113&gt;0</formula>
    </cfRule>
    <cfRule type="expression" dxfId="440" priority="8">
      <formula>F113&lt;0</formula>
    </cfRule>
  </conditionalFormatting>
  <conditionalFormatting sqref="H112:L112 H111:K111 F111:F112">
    <cfRule type="expression" dxfId="439" priority="5">
      <formula>F111&gt;0</formula>
    </cfRule>
    <cfRule type="expression" dxfId="438" priority="6">
      <formula>F111&lt;0</formula>
    </cfRule>
  </conditionalFormatting>
  <conditionalFormatting sqref="H110:L110 H109:K109 F109:F110">
    <cfRule type="expression" dxfId="437" priority="3">
      <formula>F109&gt;0</formula>
    </cfRule>
    <cfRule type="expression" dxfId="436" priority="4">
      <formula>F109&lt;0</formula>
    </cfRule>
  </conditionalFormatting>
  <conditionalFormatting sqref="H108:L108 K107 F108">
    <cfRule type="expression" dxfId="435" priority="1">
      <formula>F107&gt;0</formula>
    </cfRule>
    <cfRule type="expression" dxfId="434"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4"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5" t="s">
        <v>78</v>
      </c>
      <c r="P19" s="885"/>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3" priority="47">
      <formula>F7&gt;0</formula>
    </cfRule>
    <cfRule type="expression" dxfId="432" priority="48">
      <formula>F7&lt;0</formula>
    </cfRule>
  </conditionalFormatting>
  <conditionalFormatting sqref="Q8">
    <cfRule type="expression" dxfId="431" priority="45">
      <formula>Q8&gt;0</formula>
    </cfRule>
    <cfRule type="expression" dxfId="430" priority="46">
      <formula>Q8&lt;0</formula>
    </cfRule>
  </conditionalFormatting>
  <conditionalFormatting sqref="F41:F60">
    <cfRule type="expression" dxfId="429" priority="43">
      <formula>F41&gt;0</formula>
    </cfRule>
    <cfRule type="expression" dxfId="428" priority="44">
      <formula>F41&lt;0</formula>
    </cfRule>
  </conditionalFormatting>
  <conditionalFormatting sqref="H41:H60">
    <cfRule type="expression" dxfId="427" priority="41">
      <formula>H41&gt;0</formula>
    </cfRule>
    <cfRule type="expression" dxfId="426" priority="42">
      <formula>H41&lt;0</formula>
    </cfRule>
  </conditionalFormatting>
  <conditionalFormatting sqref="Q10">
    <cfRule type="expression" dxfId="425" priority="35">
      <formula>Q10&gt;0</formula>
    </cfRule>
    <cfRule type="expression" dxfId="424" priority="36">
      <formula>Q10&lt;0</formula>
    </cfRule>
  </conditionalFormatting>
  <conditionalFormatting sqref="J36:J60">
    <cfRule type="expression" dxfId="423" priority="33">
      <formula>J36&gt;0</formula>
    </cfRule>
    <cfRule type="expression" dxfId="422" priority="34">
      <formula>J36&lt;0</formula>
    </cfRule>
  </conditionalFormatting>
  <conditionalFormatting sqref="K36:K49">
    <cfRule type="expression" dxfId="421" priority="31">
      <formula>K36&gt;0</formula>
    </cfRule>
    <cfRule type="expression" dxfId="420" priority="32">
      <formula>K36&lt;0</formula>
    </cfRule>
  </conditionalFormatting>
  <conditionalFormatting sqref="L36:L49">
    <cfRule type="expression" dxfId="419" priority="29">
      <formula>L36&gt;0</formula>
    </cfRule>
    <cfRule type="expression" dxfId="418" priority="30">
      <formula>L36&lt;0</formula>
    </cfRule>
  </conditionalFormatting>
  <conditionalFormatting sqref="F114:F135">
    <cfRule type="expression" dxfId="417" priority="27">
      <formula>F114&gt;0</formula>
    </cfRule>
    <cfRule type="expression" dxfId="416" priority="28">
      <formula>F114&lt;0</formula>
    </cfRule>
  </conditionalFormatting>
  <conditionalFormatting sqref="H114:H135">
    <cfRule type="expression" dxfId="415" priority="25">
      <formula>H114&gt;0</formula>
    </cfRule>
    <cfRule type="expression" dxfId="414" priority="26">
      <formula>H114&lt;0</formula>
    </cfRule>
  </conditionalFormatting>
  <conditionalFormatting sqref="J114:J127">
    <cfRule type="expression" dxfId="413" priority="23">
      <formula>J114&gt;0</formula>
    </cfRule>
    <cfRule type="expression" dxfId="412" priority="24">
      <formula>J114&lt;0</formula>
    </cfRule>
  </conditionalFormatting>
  <conditionalFormatting sqref="K114:K127">
    <cfRule type="expression" dxfId="411" priority="21">
      <formula>K114&gt;0</formula>
    </cfRule>
    <cfRule type="expression" dxfId="410" priority="22">
      <formula>K114&lt;0</formula>
    </cfRule>
  </conditionalFormatting>
  <conditionalFormatting sqref="L114:L127">
    <cfRule type="expression" dxfId="409" priority="19">
      <formula>L114&gt;0</formula>
    </cfRule>
    <cfRule type="expression" dxfId="408" priority="20">
      <formula>L114&lt;0</formula>
    </cfRule>
  </conditionalFormatting>
  <conditionalFormatting sqref="F36:F40">
    <cfRule type="expression" dxfId="407" priority="17">
      <formula>F36&gt;0</formula>
    </cfRule>
    <cfRule type="expression" dxfId="406" priority="18">
      <formula>F36&lt;0</formula>
    </cfRule>
  </conditionalFormatting>
  <conditionalFormatting sqref="H36:H40">
    <cfRule type="expression" dxfId="405" priority="15">
      <formula>H36&gt;0</formula>
    </cfRule>
    <cfRule type="expression" dxfId="404" priority="16">
      <formula>H36&lt;0</formula>
    </cfRule>
  </conditionalFormatting>
  <conditionalFormatting sqref="F61:F62">
    <cfRule type="expression" dxfId="403" priority="13">
      <formula>F61&gt;0</formula>
    </cfRule>
    <cfRule type="expression" dxfId="402" priority="14">
      <formula>F61&lt;0</formula>
    </cfRule>
  </conditionalFormatting>
  <conditionalFormatting sqref="H61:H62">
    <cfRule type="expression" dxfId="401" priority="11">
      <formula>H61&gt;0</formula>
    </cfRule>
    <cfRule type="expression" dxfId="400" priority="12">
      <formula>H61&lt;0</formula>
    </cfRule>
  </conditionalFormatting>
  <conditionalFormatting sqref="J61:J62">
    <cfRule type="expression" dxfId="399" priority="9">
      <formula>J61&gt;0</formula>
    </cfRule>
    <cfRule type="expression" dxfId="398" priority="10">
      <formula>J61&lt;0</formula>
    </cfRule>
  </conditionalFormatting>
  <conditionalFormatting sqref="J74:J75 H74:H75 F74:F75">
    <cfRule type="expression" dxfId="397" priority="7">
      <formula>F74&gt;0</formula>
    </cfRule>
    <cfRule type="expression" dxfId="396" priority="8">
      <formula>F74&lt;0</formula>
    </cfRule>
  </conditionalFormatting>
  <conditionalFormatting sqref="J79:J82 F79:F83 H79:H83">
    <cfRule type="expression" dxfId="395" priority="3">
      <formula>F79&gt;0</formula>
    </cfRule>
    <cfRule type="expression" dxfId="394" priority="4">
      <formula>F79&lt;0</formula>
    </cfRule>
  </conditionalFormatting>
  <conditionalFormatting sqref="J84:J86 F84:F86 H84:H86">
    <cfRule type="expression" dxfId="393" priority="1">
      <formula>F84&gt;0</formula>
    </cfRule>
    <cfRule type="expression" dxfId="39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0">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0">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0">
        <v>100</v>
      </c>
      <c r="I4" s="43">
        <v>29.48</v>
      </c>
      <c r="J4" s="43">
        <v>0.06</v>
      </c>
      <c r="K4" s="43">
        <f>H4*I4-J4</f>
        <v>2947.94</v>
      </c>
      <c r="L4" s="4"/>
      <c r="M4" s="4"/>
      <c r="O4" s="11" t="s">
        <v>66</v>
      </c>
      <c r="Q4" s="53">
        <v>29.84</v>
      </c>
      <c r="R4" s="416">
        <v>-5.4000000000000003E-3</v>
      </c>
      <c r="T4" s="679"/>
      <c r="U4" s="30"/>
    </row>
    <row r="5" spans="1:21" x14ac:dyDescent="0.25">
      <c r="B5" s="360">
        <v>43661</v>
      </c>
      <c r="C5" s="7">
        <v>100</v>
      </c>
      <c r="D5" s="43">
        <v>27.28</v>
      </c>
      <c r="E5" s="43">
        <v>0</v>
      </c>
      <c r="F5" s="43">
        <f>C5*D5+E5</f>
        <v>2728</v>
      </c>
      <c r="G5" s="69">
        <v>43732</v>
      </c>
      <c r="H5" s="880">
        <v>100</v>
      </c>
      <c r="I5" s="43">
        <v>29.88</v>
      </c>
      <c r="J5" s="43">
        <v>0.06</v>
      </c>
      <c r="K5" s="43">
        <f>H5*I5-J5</f>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5" t="s">
        <v>78</v>
      </c>
      <c r="P16" s="885"/>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0">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0"/>
        <v>32.227200000000003</v>
      </c>
    </row>
    <row r="20" spans="1:16" x14ac:dyDescent="0.25">
      <c r="O20" s="78">
        <v>1.07</v>
      </c>
      <c r="P20" s="78">
        <f t="shared" si="0"/>
        <v>31.928800000000003</v>
      </c>
    </row>
    <row r="21" spans="1:16" x14ac:dyDescent="0.25">
      <c r="O21" s="78">
        <v>1.06</v>
      </c>
      <c r="P21" s="78">
        <f t="shared" si="0"/>
        <v>31.630400000000002</v>
      </c>
    </row>
    <row r="22" spans="1:16" x14ac:dyDescent="0.25">
      <c r="O22" s="78">
        <v>1.05</v>
      </c>
      <c r="P22" s="78">
        <f t="shared" si="0"/>
        <v>31.332000000000001</v>
      </c>
    </row>
    <row r="23" spans="1:16" x14ac:dyDescent="0.25">
      <c r="O23" s="78">
        <v>1.04</v>
      </c>
      <c r="P23" s="78">
        <f t="shared" si="0"/>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30.735199999999999</v>
      </c>
    </row>
    <row r="25" spans="1:16" x14ac:dyDescent="0.25">
      <c r="B25" s="161">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0"/>
        <v>30.436800000000002</v>
      </c>
    </row>
    <row r="26" spans="1:16" x14ac:dyDescent="0.25">
      <c r="B26" s="161">
        <v>43661</v>
      </c>
      <c r="C26" s="10">
        <v>500</v>
      </c>
      <c r="D26" s="39">
        <v>28.396000000000001</v>
      </c>
      <c r="E26" s="39">
        <v>27.48</v>
      </c>
      <c r="F26" s="39">
        <f t="shared" ref="F26:F31" si="1">C26*(E26-D26)</f>
        <v>-458.00000000000017</v>
      </c>
      <c r="G26" s="39">
        <f t="shared" ref="G26:G31" si="2">D26*C26</f>
        <v>14198</v>
      </c>
      <c r="H26" s="175">
        <f t="shared" ref="H26:H31" si="3">(E26-D26)/D26</f>
        <v>-3.2258064516129045E-2</v>
      </c>
      <c r="I26" s="39"/>
      <c r="J26" s="39"/>
      <c r="K26" s="39"/>
      <c r="L26" s="39"/>
      <c r="O26" s="78">
        <v>1.01</v>
      </c>
      <c r="P26" s="78">
        <f t="shared" si="0"/>
        <v>30.138400000000001</v>
      </c>
    </row>
    <row r="27" spans="1:16" x14ac:dyDescent="0.25">
      <c r="B27" s="161">
        <v>43663</v>
      </c>
      <c r="C27" s="10">
        <v>500</v>
      </c>
      <c r="D27" s="39">
        <v>28.268000000000001</v>
      </c>
      <c r="E27" s="39">
        <v>26.94</v>
      </c>
      <c r="F27" s="39">
        <f t="shared" si="1"/>
        <v>-663.99999999999966</v>
      </c>
      <c r="G27" s="39">
        <f t="shared" si="2"/>
        <v>14134</v>
      </c>
      <c r="H27" s="175">
        <f t="shared" si="3"/>
        <v>-4.6978916088863711E-2</v>
      </c>
      <c r="I27" s="39"/>
      <c r="J27" s="39"/>
      <c r="K27" s="39"/>
      <c r="L27" s="39"/>
      <c r="O27" s="78">
        <v>1</v>
      </c>
      <c r="P27" s="78">
        <f t="shared" si="0"/>
        <v>29.84</v>
      </c>
    </row>
    <row r="28" spans="1:16" x14ac:dyDescent="0.25">
      <c r="B28" s="161">
        <v>43686</v>
      </c>
      <c r="C28" s="10">
        <v>200</v>
      </c>
      <c r="D28" s="39">
        <v>27.6509</v>
      </c>
      <c r="E28" s="39">
        <v>27.85</v>
      </c>
      <c r="F28" s="39">
        <f t="shared" si="1"/>
        <v>39.820000000000277</v>
      </c>
      <c r="G28" s="39">
        <f t="shared" si="2"/>
        <v>5530.18</v>
      </c>
      <c r="H28" s="175">
        <f t="shared" si="3"/>
        <v>7.2004889533433406E-3</v>
      </c>
      <c r="I28" s="39"/>
      <c r="J28" s="39"/>
      <c r="K28" s="39"/>
      <c r="L28" s="39"/>
      <c r="O28" s="78">
        <v>0.99</v>
      </c>
      <c r="P28" s="78">
        <f t="shared" si="0"/>
        <v>29.541599999999999</v>
      </c>
    </row>
    <row r="29" spans="1:16" x14ac:dyDescent="0.25">
      <c r="B29" s="161">
        <v>43702</v>
      </c>
      <c r="C29" s="7">
        <v>300</v>
      </c>
      <c r="D29" s="43">
        <v>27.3673</v>
      </c>
      <c r="E29" s="39">
        <v>26.26</v>
      </c>
      <c r="F29" s="39">
        <f t="shared" si="1"/>
        <v>-332.1899999999996</v>
      </c>
      <c r="G29" s="39">
        <f t="shared" si="2"/>
        <v>8210.19</v>
      </c>
      <c r="H29" s="175">
        <f t="shared" si="3"/>
        <v>-4.0460695793885351E-2</v>
      </c>
      <c r="I29" s="39"/>
      <c r="J29" s="39"/>
      <c r="K29" s="39"/>
      <c r="L29" s="39"/>
      <c r="O29" s="78">
        <v>0.98</v>
      </c>
      <c r="P29" s="78">
        <f t="shared" si="0"/>
        <v>29.243199999999998</v>
      </c>
    </row>
    <row r="30" spans="1:16" x14ac:dyDescent="0.25">
      <c r="B30" s="161">
        <v>43718</v>
      </c>
      <c r="C30" s="10">
        <v>200</v>
      </c>
      <c r="D30" s="39">
        <v>27.161200000000001</v>
      </c>
      <c r="E30" s="39">
        <v>27.78</v>
      </c>
      <c r="F30" s="39">
        <f t="shared" si="1"/>
        <v>123.76000000000005</v>
      </c>
      <c r="G30" s="39">
        <f t="shared" si="2"/>
        <v>5432.24</v>
      </c>
      <c r="H30" s="175">
        <f t="shared" si="3"/>
        <v>2.2782498564128249E-2</v>
      </c>
      <c r="I30" s="39"/>
      <c r="J30" s="39"/>
      <c r="K30" s="39"/>
      <c r="L30" s="39"/>
      <c r="O30" s="78">
        <v>0.97</v>
      </c>
      <c r="P30" s="78">
        <f t="shared" si="0"/>
        <v>28.944800000000001</v>
      </c>
    </row>
    <row r="31" spans="1:16" x14ac:dyDescent="0.25">
      <c r="B31" s="161">
        <v>43732</v>
      </c>
      <c r="C31" s="10">
        <v>0</v>
      </c>
      <c r="D31" s="39">
        <v>27.16</v>
      </c>
      <c r="E31" s="39">
        <v>29.84</v>
      </c>
      <c r="F31" s="39">
        <f t="shared" si="1"/>
        <v>0</v>
      </c>
      <c r="G31" s="39">
        <f t="shared" si="2"/>
        <v>0</v>
      </c>
      <c r="H31" s="175">
        <f t="shared" si="3"/>
        <v>9.8674521354933709E-2</v>
      </c>
      <c r="I31" s="39"/>
      <c r="J31" s="39">
        <v>503.64</v>
      </c>
      <c r="K31" s="39"/>
      <c r="L31" s="39"/>
      <c r="O31" s="78">
        <v>0.96</v>
      </c>
      <c r="P31" s="78">
        <f t="shared" si="0"/>
        <v>28.6464</v>
      </c>
    </row>
    <row r="32" spans="1:16" x14ac:dyDescent="0.25">
      <c r="B32" s="161"/>
      <c r="C32" s="10"/>
      <c r="D32" s="39"/>
      <c r="E32" s="39"/>
      <c r="F32" s="39"/>
      <c r="G32" s="39"/>
      <c r="H32" s="175"/>
      <c r="I32" s="39"/>
      <c r="J32" s="39"/>
      <c r="K32" s="39"/>
      <c r="L32" s="39"/>
      <c r="O32" s="78">
        <v>0.95</v>
      </c>
      <c r="P32" s="78">
        <f t="shared" si="0"/>
        <v>28.347999999999999</v>
      </c>
    </row>
    <row r="33" spans="2:17" x14ac:dyDescent="0.25">
      <c r="B33" s="161"/>
      <c r="C33" s="10"/>
      <c r="D33" s="39"/>
      <c r="E33" s="39"/>
      <c r="F33" s="39"/>
      <c r="G33" s="39"/>
      <c r="H33" s="175"/>
      <c r="I33" s="39"/>
      <c r="J33" s="39"/>
      <c r="K33" s="39"/>
      <c r="L33" s="39"/>
      <c r="O33" s="78">
        <v>0.94</v>
      </c>
      <c r="P33" s="78">
        <f t="shared" si="0"/>
        <v>28.049599999999998</v>
      </c>
    </row>
    <row r="34" spans="2:17" x14ac:dyDescent="0.25">
      <c r="B34" s="161"/>
      <c r="C34" s="10"/>
      <c r="D34" s="39"/>
      <c r="E34" s="39"/>
      <c r="F34" s="39"/>
      <c r="G34" s="39"/>
      <c r="H34" s="175"/>
      <c r="I34" s="39"/>
      <c r="J34" s="39"/>
      <c r="K34" s="39"/>
      <c r="L34" s="39"/>
      <c r="O34" s="78">
        <v>0.93</v>
      </c>
      <c r="P34" s="78">
        <f t="shared" si="0"/>
        <v>27.751200000000001</v>
      </c>
    </row>
    <row r="35" spans="2:17" x14ac:dyDescent="0.25">
      <c r="B35" s="161"/>
      <c r="C35" s="10"/>
      <c r="D35" s="39"/>
      <c r="E35" s="39"/>
      <c r="F35" s="39"/>
      <c r="G35" s="39"/>
      <c r="H35" s="175"/>
      <c r="I35" s="39"/>
      <c r="J35" s="39"/>
      <c r="K35" s="39"/>
      <c r="L35" s="39"/>
      <c r="O35" s="78">
        <v>0.92</v>
      </c>
      <c r="P35" s="78">
        <f t="shared" si="0"/>
        <v>27.4528</v>
      </c>
    </row>
    <row r="36" spans="2:17" x14ac:dyDescent="0.25">
      <c r="B36" s="161"/>
      <c r="C36" s="10"/>
      <c r="D36" s="39"/>
      <c r="E36" s="39"/>
      <c r="F36" s="39"/>
      <c r="G36" s="39"/>
      <c r="H36" s="175"/>
      <c r="I36" s="39"/>
      <c r="J36" s="39"/>
      <c r="K36" s="39"/>
      <c r="L36" s="39"/>
      <c r="O36" s="78">
        <v>0.91</v>
      </c>
      <c r="P36" s="78">
        <f t="shared" si="0"/>
        <v>27.154400000000003</v>
      </c>
    </row>
    <row r="37" spans="2:17" x14ac:dyDescent="0.25">
      <c r="B37" s="161"/>
      <c r="C37" s="10"/>
      <c r="D37" s="39"/>
      <c r="E37" s="39"/>
      <c r="F37" s="39"/>
      <c r="G37" s="39"/>
      <c r="H37" s="175"/>
      <c r="I37" s="39"/>
      <c r="J37" s="39"/>
      <c r="K37" s="39"/>
      <c r="L37" s="39"/>
      <c r="O37" s="78">
        <v>0.9</v>
      </c>
      <c r="P37" s="78">
        <f t="shared" si="0"/>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1" priority="47">
      <formula>F54&gt;0</formula>
    </cfRule>
    <cfRule type="expression" dxfId="390" priority="48">
      <formula>F54&lt;0</formula>
    </cfRule>
  </conditionalFormatting>
  <conditionalFormatting sqref="Q7">
    <cfRule type="expression" dxfId="389" priority="45">
      <formula>Q7&gt;0</formula>
    </cfRule>
    <cfRule type="expression" dxfId="388" priority="46">
      <formula>Q7&lt;0</formula>
    </cfRule>
  </conditionalFormatting>
  <conditionalFormatting sqref="Q8">
    <cfRule type="expression" dxfId="387" priority="43">
      <formula>Q8&gt;0</formula>
    </cfRule>
    <cfRule type="expression" dxfId="386" priority="44">
      <formula>Q8&lt;0</formula>
    </cfRule>
  </conditionalFormatting>
  <conditionalFormatting sqref="F33:F36 F38:F53">
    <cfRule type="expression" dxfId="385" priority="41">
      <formula>F33&gt;0</formula>
    </cfRule>
    <cfRule type="expression" dxfId="384" priority="42">
      <formula>F33&lt;0</formula>
    </cfRule>
  </conditionalFormatting>
  <conditionalFormatting sqref="H33:H36 H38:H53">
    <cfRule type="expression" dxfId="383" priority="39">
      <formula>H33&gt;0</formula>
    </cfRule>
    <cfRule type="expression" dxfId="382" priority="40">
      <formula>H33&lt;0</formula>
    </cfRule>
  </conditionalFormatting>
  <conditionalFormatting sqref="Q10">
    <cfRule type="expression" dxfId="381" priority="37">
      <formula>Q10&gt;0</formula>
    </cfRule>
    <cfRule type="expression" dxfId="380" priority="38">
      <formula>Q10&lt;0</formula>
    </cfRule>
  </conditionalFormatting>
  <conditionalFormatting sqref="J25:J37">
    <cfRule type="expression" dxfId="379" priority="35">
      <formula>J25&gt;0</formula>
    </cfRule>
    <cfRule type="expression" dxfId="378" priority="36">
      <formula>J25&lt;0</formula>
    </cfRule>
  </conditionalFormatting>
  <conditionalFormatting sqref="K25:K38">
    <cfRule type="expression" dxfId="377" priority="33">
      <formula>K25&gt;0</formula>
    </cfRule>
    <cfRule type="expression" dxfId="376" priority="34">
      <formula>K25&lt;0</formula>
    </cfRule>
  </conditionalFormatting>
  <conditionalFormatting sqref="L25">
    <cfRule type="expression" dxfId="375" priority="31">
      <formula>L25&gt;0</formula>
    </cfRule>
    <cfRule type="expression" dxfId="374" priority="32">
      <formula>L25&lt;0</formula>
    </cfRule>
  </conditionalFormatting>
  <conditionalFormatting sqref="F89:F110">
    <cfRule type="expression" dxfId="373" priority="29">
      <formula>F89&gt;0</formula>
    </cfRule>
    <cfRule type="expression" dxfId="372" priority="30">
      <formula>F89&lt;0</formula>
    </cfRule>
  </conditionalFormatting>
  <conditionalFormatting sqref="H89:H110">
    <cfRule type="expression" dxfId="371" priority="27">
      <formula>H89&gt;0</formula>
    </cfRule>
    <cfRule type="expression" dxfId="370" priority="28">
      <formula>H89&lt;0</formula>
    </cfRule>
  </conditionalFormatting>
  <conditionalFormatting sqref="J89:J102">
    <cfRule type="expression" dxfId="369" priority="25">
      <formula>J89&gt;0</formula>
    </cfRule>
    <cfRule type="expression" dxfId="368" priority="26">
      <formula>J89&lt;0</formula>
    </cfRule>
  </conditionalFormatting>
  <conditionalFormatting sqref="K89:K102">
    <cfRule type="expression" dxfId="367" priority="23">
      <formula>K89&gt;0</formula>
    </cfRule>
    <cfRule type="expression" dxfId="366" priority="24">
      <formula>K89&lt;0</formula>
    </cfRule>
  </conditionalFormatting>
  <conditionalFormatting sqref="L89:L102">
    <cfRule type="expression" dxfId="365" priority="21">
      <formula>L89&gt;0</formula>
    </cfRule>
    <cfRule type="expression" dxfId="364" priority="22">
      <formula>L89&lt;0</formula>
    </cfRule>
  </conditionalFormatting>
  <conditionalFormatting sqref="F29:F32">
    <cfRule type="expression" dxfId="363" priority="19">
      <formula>F29&gt;0</formula>
    </cfRule>
    <cfRule type="expression" dxfId="362" priority="20">
      <formula>F29&lt;0</formula>
    </cfRule>
  </conditionalFormatting>
  <conditionalFormatting sqref="H29:H32">
    <cfRule type="expression" dxfId="361" priority="17">
      <formula>H29&gt;0</formula>
    </cfRule>
    <cfRule type="expression" dxfId="360" priority="18">
      <formula>H29&lt;0</formula>
    </cfRule>
  </conditionalFormatting>
  <conditionalFormatting sqref="F37">
    <cfRule type="expression" dxfId="359" priority="11">
      <formula>F37&gt;0</formula>
    </cfRule>
    <cfRule type="expression" dxfId="358" priority="12">
      <formula>F37&lt;0</formula>
    </cfRule>
  </conditionalFormatting>
  <conditionalFormatting sqref="H37">
    <cfRule type="expression" dxfId="357" priority="9">
      <formula>H37&gt;0</formula>
    </cfRule>
    <cfRule type="expression" dxfId="356" priority="10">
      <formula>H37&lt;0</formula>
    </cfRule>
  </conditionalFormatting>
  <conditionalFormatting sqref="J49">
    <cfRule type="expression" dxfId="355" priority="7">
      <formula>J49&gt;0</formula>
    </cfRule>
    <cfRule type="expression" dxfId="354" priority="8">
      <formula>J49&lt;0</formula>
    </cfRule>
  </conditionalFormatting>
  <conditionalFormatting sqref="J38:J48">
    <cfRule type="expression" dxfId="353" priority="5">
      <formula>J38&gt;0</formula>
    </cfRule>
    <cfRule type="expression" dxfId="352" priority="6">
      <formula>J38&lt;0</formula>
    </cfRule>
  </conditionalFormatting>
  <conditionalFormatting sqref="F25:F28">
    <cfRule type="expression" dxfId="351" priority="3">
      <formula>F25&gt;0</formula>
    </cfRule>
    <cfRule type="expression" dxfId="350" priority="4">
      <formula>F25&lt;0</formula>
    </cfRule>
  </conditionalFormatting>
  <conditionalFormatting sqref="H25:H28">
    <cfRule type="expression" dxfId="349" priority="1">
      <formula>H25&gt;0</formula>
    </cfRule>
    <cfRule type="expression" dxfId="34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 priority="35">
      <formula>F47&gt;0</formula>
    </cfRule>
    <cfRule type="expression" dxfId="346" priority="36">
      <formula>F47&lt;0</formula>
    </cfRule>
  </conditionalFormatting>
  <conditionalFormatting sqref="Q7">
    <cfRule type="expression" dxfId="345" priority="33">
      <formula>Q7&gt;0</formula>
    </cfRule>
    <cfRule type="expression" dxfId="344" priority="34">
      <formula>Q7&lt;0</formula>
    </cfRule>
  </conditionalFormatting>
  <conditionalFormatting sqref="Q8">
    <cfRule type="expression" dxfId="343" priority="31">
      <formula>Q8&gt;0</formula>
    </cfRule>
    <cfRule type="expression" dxfId="342" priority="32">
      <formula>Q8&lt;0</formula>
    </cfRule>
  </conditionalFormatting>
  <conditionalFormatting sqref="F30:F46">
    <cfRule type="expression" dxfId="341" priority="29">
      <formula>F30&gt;0</formula>
    </cfRule>
    <cfRule type="expression" dxfId="340" priority="30">
      <formula>F30&lt;0</formula>
    </cfRule>
  </conditionalFormatting>
  <conditionalFormatting sqref="H30:H46">
    <cfRule type="expression" dxfId="339" priority="27">
      <formula>H30&gt;0</formula>
    </cfRule>
    <cfRule type="expression" dxfId="338" priority="28">
      <formula>H30&lt;0</formula>
    </cfRule>
  </conditionalFormatting>
  <conditionalFormatting sqref="Q10">
    <cfRule type="expression" dxfId="337" priority="25">
      <formula>Q10&gt;0</formula>
    </cfRule>
    <cfRule type="expression" dxfId="336" priority="26">
      <formula>Q10&lt;0</formula>
    </cfRule>
  </conditionalFormatting>
  <conditionalFormatting sqref="J25:J38">
    <cfRule type="expression" dxfId="335" priority="23">
      <formula>J25&gt;0</formula>
    </cfRule>
    <cfRule type="expression" dxfId="334" priority="24">
      <formula>J25&lt;0</formula>
    </cfRule>
  </conditionalFormatting>
  <conditionalFormatting sqref="K25:K38">
    <cfRule type="expression" dxfId="333" priority="21">
      <formula>K25&gt;0</formula>
    </cfRule>
    <cfRule type="expression" dxfId="332" priority="22">
      <formula>K25&lt;0</formula>
    </cfRule>
  </conditionalFormatting>
  <conditionalFormatting sqref="L25 L38">
    <cfRule type="expression" dxfId="331" priority="19">
      <formula>L25&gt;0</formula>
    </cfRule>
    <cfRule type="expression" dxfId="330" priority="20">
      <formula>L25&lt;0</formula>
    </cfRule>
  </conditionalFormatting>
  <conditionalFormatting sqref="F89:F110">
    <cfRule type="expression" dxfId="329" priority="17">
      <formula>F89&gt;0</formula>
    </cfRule>
    <cfRule type="expression" dxfId="328" priority="18">
      <formula>F89&lt;0</formula>
    </cfRule>
  </conditionalFormatting>
  <conditionalFormatting sqref="H89:H110">
    <cfRule type="expression" dxfId="327" priority="15">
      <formula>H89&gt;0</formula>
    </cfRule>
    <cfRule type="expression" dxfId="326" priority="16">
      <formula>H89&lt;0</formula>
    </cfRule>
  </conditionalFormatting>
  <conditionalFormatting sqref="J89:J102">
    <cfRule type="expression" dxfId="325" priority="13">
      <formula>J89&gt;0</formula>
    </cfRule>
    <cfRule type="expression" dxfId="324" priority="14">
      <formula>J89&lt;0</formula>
    </cfRule>
  </conditionalFormatting>
  <conditionalFormatting sqref="K89:K102">
    <cfRule type="expression" dxfId="323" priority="11">
      <formula>K89&gt;0</formula>
    </cfRule>
    <cfRule type="expression" dxfId="322" priority="12">
      <formula>K89&lt;0</formula>
    </cfRule>
  </conditionalFormatting>
  <conditionalFormatting sqref="L89:L102">
    <cfRule type="expression" dxfId="321" priority="9">
      <formula>L89&gt;0</formula>
    </cfRule>
    <cfRule type="expression" dxfId="320" priority="10">
      <formula>L89&lt;0</formula>
    </cfRule>
  </conditionalFormatting>
  <conditionalFormatting sqref="F25:F29">
    <cfRule type="expression" dxfId="319" priority="7">
      <formula>F25&gt;0</formula>
    </cfRule>
    <cfRule type="expression" dxfId="318" priority="8">
      <formula>F25&lt;0</formula>
    </cfRule>
  </conditionalFormatting>
  <conditionalFormatting sqref="H25:H29">
    <cfRule type="expression" dxfId="317" priority="5">
      <formula>H25&gt;0</formula>
    </cfRule>
    <cfRule type="expression" dxfId="31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 priority="35">
      <formula>F47&gt;0</formula>
    </cfRule>
    <cfRule type="expression" dxfId="314" priority="36">
      <formula>F47&lt;0</formula>
    </cfRule>
  </conditionalFormatting>
  <conditionalFormatting sqref="Q7">
    <cfRule type="expression" dxfId="313" priority="33">
      <formula>Q7&gt;0</formula>
    </cfRule>
    <cfRule type="expression" dxfId="312" priority="34">
      <formula>Q7&lt;0</formula>
    </cfRule>
  </conditionalFormatting>
  <conditionalFormatting sqref="Q8">
    <cfRule type="expression" dxfId="311" priority="31">
      <formula>Q8&gt;0</formula>
    </cfRule>
    <cfRule type="expression" dxfId="310" priority="32">
      <formula>Q8&lt;0</formula>
    </cfRule>
  </conditionalFormatting>
  <conditionalFormatting sqref="F30:F46">
    <cfRule type="expression" dxfId="309" priority="29">
      <formula>F30&gt;0</formula>
    </cfRule>
    <cfRule type="expression" dxfId="308" priority="30">
      <formula>F30&lt;0</formula>
    </cfRule>
  </conditionalFormatting>
  <conditionalFormatting sqref="H30:H46">
    <cfRule type="expression" dxfId="307" priority="27">
      <formula>H30&gt;0</formula>
    </cfRule>
    <cfRule type="expression" dxfId="306" priority="28">
      <formula>H30&lt;0</formula>
    </cfRule>
  </conditionalFormatting>
  <conditionalFormatting sqref="Q10">
    <cfRule type="expression" dxfId="305" priority="25">
      <formula>Q10&gt;0</formula>
    </cfRule>
    <cfRule type="expression" dxfId="304" priority="26">
      <formula>Q10&lt;0</formula>
    </cfRule>
  </conditionalFormatting>
  <conditionalFormatting sqref="J25:J38">
    <cfRule type="expression" dxfId="303" priority="23">
      <formula>J25&gt;0</formula>
    </cfRule>
    <cfRule type="expression" dxfId="302" priority="24">
      <formula>J25&lt;0</formula>
    </cfRule>
  </conditionalFormatting>
  <conditionalFormatting sqref="K25:K38">
    <cfRule type="expression" dxfId="301" priority="21">
      <formula>K25&gt;0</formula>
    </cfRule>
    <cfRule type="expression" dxfId="300" priority="22">
      <formula>K25&lt;0</formula>
    </cfRule>
  </conditionalFormatting>
  <conditionalFormatting sqref="L25 L38">
    <cfRule type="expression" dxfId="299" priority="19">
      <formula>L25&gt;0</formula>
    </cfRule>
    <cfRule type="expression" dxfId="298" priority="20">
      <formula>L25&lt;0</formula>
    </cfRule>
  </conditionalFormatting>
  <conditionalFormatting sqref="F89:F110">
    <cfRule type="expression" dxfId="297" priority="17">
      <formula>F89&gt;0</formula>
    </cfRule>
    <cfRule type="expression" dxfId="296" priority="18">
      <formula>F89&lt;0</formula>
    </cfRule>
  </conditionalFormatting>
  <conditionalFormatting sqref="H89:H110">
    <cfRule type="expression" dxfId="295" priority="15">
      <formula>H89&gt;0</formula>
    </cfRule>
    <cfRule type="expression" dxfId="294" priority="16">
      <formula>H89&lt;0</formula>
    </cfRule>
  </conditionalFormatting>
  <conditionalFormatting sqref="J89:J102">
    <cfRule type="expression" dxfId="293" priority="13">
      <formula>J89&gt;0</formula>
    </cfRule>
    <cfRule type="expression" dxfId="292" priority="14">
      <formula>J89&lt;0</formula>
    </cfRule>
  </conditionalFormatting>
  <conditionalFormatting sqref="K89:K102">
    <cfRule type="expression" dxfId="291" priority="11">
      <formula>K89&gt;0</formula>
    </cfRule>
    <cfRule type="expression" dxfId="290" priority="12">
      <formula>K89&lt;0</formula>
    </cfRule>
  </conditionalFormatting>
  <conditionalFormatting sqref="L89:L102">
    <cfRule type="expression" dxfId="289" priority="9">
      <formula>L89&gt;0</formula>
    </cfRule>
    <cfRule type="expression" dxfId="288" priority="10">
      <formula>L89&lt;0</formula>
    </cfRule>
  </conditionalFormatting>
  <conditionalFormatting sqref="F25:F29">
    <cfRule type="expression" dxfId="287" priority="7">
      <formula>F25&gt;0</formula>
    </cfRule>
    <cfRule type="expression" dxfId="286" priority="8">
      <formula>F25&lt;0</formula>
    </cfRule>
  </conditionalFormatting>
  <conditionalFormatting sqref="H25:H29">
    <cfRule type="expression" dxfId="285" priority="5">
      <formula>H25&gt;0</formula>
    </cfRule>
    <cfRule type="expression" dxfId="28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5" t="s">
        <v>78</v>
      </c>
      <c r="Q39" s="885"/>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3" priority="3">
      <formula>Q7&gt;0</formula>
    </cfRule>
    <cfRule type="expression" dxfId="282" priority="4">
      <formula>Q7&lt;0</formula>
    </cfRule>
  </conditionalFormatting>
  <conditionalFormatting sqref="Q8">
    <cfRule type="expression" dxfId="281" priority="1">
      <formula>Q8&gt;0</formula>
    </cfRule>
    <cfRule type="expression" dxfId="28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5" t="s">
        <v>78</v>
      </c>
      <c r="P41" s="885"/>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9" priority="13">
      <formula>F21&gt;0</formula>
    </cfRule>
    <cfRule type="expression" dxfId="278" priority="14">
      <formula>F21&lt;0</formula>
    </cfRule>
  </conditionalFormatting>
  <conditionalFormatting sqref="F22">
    <cfRule type="expression" dxfId="277" priority="11">
      <formula>F22&gt;0</formula>
    </cfRule>
    <cfRule type="expression" dxfId="276" priority="12">
      <formula>F22&lt;0</formula>
    </cfRule>
  </conditionalFormatting>
  <conditionalFormatting sqref="F23:F30">
    <cfRule type="expression" dxfId="275" priority="9">
      <formula>F23&gt;0</formula>
    </cfRule>
    <cfRule type="expression" dxfId="274" priority="10">
      <formula>F23&lt;0</formula>
    </cfRule>
  </conditionalFormatting>
  <conditionalFormatting sqref="H21:H31">
    <cfRule type="expression" dxfId="273" priority="7">
      <formula>H21&gt;0</formula>
    </cfRule>
    <cfRule type="expression" dxfId="272" priority="8">
      <formula>H21&lt;0</formula>
    </cfRule>
  </conditionalFormatting>
  <conditionalFormatting sqref="F24">
    <cfRule type="expression" dxfId="271" priority="5">
      <formula>F24&gt;0</formula>
    </cfRule>
    <cfRule type="expression" dxfId="270" priority="6">
      <formula>F24&lt;0</formula>
    </cfRule>
  </conditionalFormatting>
  <conditionalFormatting sqref="Q8">
    <cfRule type="expression" dxfId="269" priority="1">
      <formula>Q8&gt;0</formula>
    </cfRule>
    <cfRule type="expression" dxfId="268" priority="2">
      <formula>Q8&lt;0</formula>
    </cfRule>
  </conditionalFormatting>
  <conditionalFormatting sqref="Q7">
    <cfRule type="expression" dxfId="267" priority="3">
      <formula>Q7&gt;0</formula>
    </cfRule>
    <cfRule type="expression" dxfId="26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5" t="s">
        <v>78</v>
      </c>
      <c r="P21" s="885"/>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5" priority="33">
      <formula>F7&gt;0</formula>
    </cfRule>
    <cfRule type="expression" dxfId="264" priority="34">
      <formula>F7&lt;0</formula>
    </cfRule>
  </conditionalFormatting>
  <conditionalFormatting sqref="Q8">
    <cfRule type="expression" dxfId="263" priority="31">
      <formula>Q8&gt;0</formula>
    </cfRule>
    <cfRule type="expression" dxfId="262" priority="32">
      <formula>Q8&lt;0</formula>
    </cfRule>
  </conditionalFormatting>
  <conditionalFormatting sqref="F114:F135">
    <cfRule type="expression" dxfId="261" priority="25">
      <formula>F114&gt;0</formula>
    </cfRule>
    <cfRule type="expression" dxfId="260" priority="26">
      <formula>F114&lt;0</formula>
    </cfRule>
  </conditionalFormatting>
  <conditionalFormatting sqref="H114:H135">
    <cfRule type="expression" dxfId="259" priority="23">
      <formula>H114&gt;0</formula>
    </cfRule>
    <cfRule type="expression" dxfId="258" priority="24">
      <formula>H114&lt;0</formula>
    </cfRule>
  </conditionalFormatting>
  <conditionalFormatting sqref="Q10">
    <cfRule type="expression" dxfId="257" priority="21">
      <formula>Q10&gt;0</formula>
    </cfRule>
    <cfRule type="expression" dxfId="256" priority="22">
      <formula>Q10&lt;0</formula>
    </cfRule>
  </conditionalFormatting>
  <conditionalFormatting sqref="J31:J44">
    <cfRule type="expression" dxfId="255" priority="19">
      <formula>J31&gt;0</formula>
    </cfRule>
    <cfRule type="expression" dxfId="254" priority="20">
      <formula>J31&lt;0</formula>
    </cfRule>
  </conditionalFormatting>
  <conditionalFormatting sqref="K31:K44">
    <cfRule type="expression" dxfId="253" priority="17">
      <formula>K31&gt;0</formula>
    </cfRule>
    <cfRule type="expression" dxfId="252" priority="18">
      <formula>K31&lt;0</formula>
    </cfRule>
  </conditionalFormatting>
  <conditionalFormatting sqref="L31:L35 L37:L44">
    <cfRule type="expression" dxfId="251" priority="15">
      <formula>L31&gt;0</formula>
    </cfRule>
    <cfRule type="expression" dxfId="250" priority="16">
      <formula>L31&lt;0</formula>
    </cfRule>
  </conditionalFormatting>
  <conditionalFormatting sqref="M31:M44">
    <cfRule type="expression" dxfId="249" priority="13">
      <formula>M31&gt;0</formula>
    </cfRule>
    <cfRule type="expression" dxfId="248" priority="14">
      <formula>M31&lt;0</formula>
    </cfRule>
  </conditionalFormatting>
  <conditionalFormatting sqref="F82 H82">
    <cfRule type="expression" dxfId="247" priority="9">
      <formula>F82&gt;0</formula>
    </cfRule>
    <cfRule type="expression" dxfId="246" priority="10">
      <formula>F82&lt;0</formula>
    </cfRule>
  </conditionalFormatting>
  <conditionalFormatting sqref="F75:F81 H75:H81">
    <cfRule type="expression" dxfId="245" priority="7">
      <formula>F75&gt;0</formula>
    </cfRule>
    <cfRule type="expression" dxfId="244" priority="8">
      <formula>F75&lt;0</formula>
    </cfRule>
  </conditionalFormatting>
  <conditionalFormatting sqref="F71:F74 H71:H74">
    <cfRule type="expression" dxfId="243" priority="5">
      <formula>F71&gt;0</formula>
    </cfRule>
    <cfRule type="expression" dxfId="242" priority="6">
      <formula>F71&lt;0</formula>
    </cfRule>
  </conditionalFormatting>
  <conditionalFormatting sqref="F86 H84:H86">
    <cfRule type="expression" dxfId="241" priority="3">
      <formula>F84&gt;0</formula>
    </cfRule>
    <cfRule type="expression" dxfId="240" priority="4">
      <formula>F84&lt;0</formula>
    </cfRule>
  </conditionalFormatting>
  <conditionalFormatting sqref="J86">
    <cfRule type="expression" dxfId="239" priority="1">
      <formula>J86&gt;0</formula>
    </cfRule>
    <cfRule type="expression" dxfId="23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52.66</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4212.7999999999993</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2722.5799999999981</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1117.9999999999964</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0.36125113092929956</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3.2662362324344857E-2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11.650442477876107</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1" t="s">
        <v>78</v>
      </c>
      <c r="Q16" s="721"/>
      <c r="W16" s="2"/>
      <c r="X16" s="131"/>
    </row>
    <row r="17" spans="1:33" ht="15.75" thickTop="1" x14ac:dyDescent="0.25">
      <c r="B17" s="29"/>
      <c r="G17" s="29"/>
      <c r="H17" s="67"/>
      <c r="P17" s="78">
        <v>1.1000000000000001</v>
      </c>
      <c r="Q17" s="78">
        <f>P17*$Q$4</f>
        <v>57.926000000000002</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57.3994</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56.872799999999998</v>
      </c>
      <c r="W19" s="2"/>
      <c r="X19" s="131"/>
      <c r="AD19" s="178"/>
      <c r="AG19" s="178"/>
    </row>
    <row r="20" spans="1:33" x14ac:dyDescent="0.25">
      <c r="P20" s="78">
        <v>1.07</v>
      </c>
      <c r="Q20" s="78">
        <f t="shared" si="2"/>
        <v>56.346200000000003</v>
      </c>
      <c r="W20" s="2"/>
      <c r="X20" s="131"/>
    </row>
    <row r="21" spans="1:33" x14ac:dyDescent="0.25">
      <c r="P21" s="78">
        <v>1.06</v>
      </c>
      <c r="Q21" s="78">
        <f t="shared" si="2"/>
        <v>55.819600000000001</v>
      </c>
      <c r="W21" s="2"/>
      <c r="X21" s="131"/>
      <c r="AD21" s="178"/>
      <c r="AG21" s="178"/>
    </row>
    <row r="22" spans="1:33" x14ac:dyDescent="0.25">
      <c r="P22" s="78">
        <v>1.05</v>
      </c>
      <c r="Q22" s="78">
        <f t="shared" si="2"/>
        <v>55.292999999999999</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54.766399999999997</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54.239799999999995</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53.713200000000001</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53.186599999999999</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52.66</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52.133399999999995</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51.606799999999993</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51.080199999999998</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50.553599999999996</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50.026999999999994</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49.500399999999992</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48.973799999999997</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48.447200000000002</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47.9206</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47.393999999999998</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7"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7"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7"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7"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7"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7"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59">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7"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0"/>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0"/>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7"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69" si="14">C63*(E63-D63)</f>
        <v>265.2800000000002</v>
      </c>
      <c r="G63" s="39">
        <f t="shared" ref="G63:G69" si="15">D63*C63</f>
        <v>7173.12</v>
      </c>
      <c r="H63" s="175">
        <f t="shared" ref="H63:H69" si="16">(E63-D63)/D63</f>
        <v>3.6982512491077826E-2</v>
      </c>
      <c r="I63" s="39"/>
      <c r="J63" s="39">
        <f t="shared" ref="J63:J69"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37" priority="87">
      <formula>J8&gt;0</formula>
    </cfRule>
    <cfRule type="expression" dxfId="236" priority="88">
      <formula>J8&lt;0</formula>
    </cfRule>
  </conditionalFormatting>
  <conditionalFormatting sqref="Q7">
    <cfRule type="expression" dxfId="235" priority="89">
      <formula>Q7&gt;0</formula>
    </cfRule>
    <cfRule type="expression" dxfId="234" priority="90">
      <formula>Q7&lt;0</formula>
    </cfRule>
  </conditionalFormatting>
  <conditionalFormatting sqref="M79">
    <cfRule type="expression" dxfId="233" priority="77">
      <formula>M79&gt;0</formula>
    </cfRule>
    <cfRule type="expression" dxfId="232" priority="78">
      <formula>M79&lt;0</formula>
    </cfRule>
  </conditionalFormatting>
  <conditionalFormatting sqref="M79">
    <cfRule type="expression" dxfId="231" priority="79">
      <formula>M79&gt;0</formula>
    </cfRule>
    <cfRule type="expression" dxfId="230" priority="80">
      <formula>M79&lt;0</formula>
    </cfRule>
  </conditionalFormatting>
  <conditionalFormatting sqref="F24:F58">
    <cfRule type="expression" dxfId="229" priority="65">
      <formula>F24&gt;0</formula>
    </cfRule>
    <cfRule type="expression" dxfId="228" priority="66">
      <formula>F24&lt;0</formula>
    </cfRule>
  </conditionalFormatting>
  <conditionalFormatting sqref="F24:F58">
    <cfRule type="expression" dxfId="227" priority="67">
      <formula>F24&gt;0</formula>
    </cfRule>
    <cfRule type="expression" dxfId="226" priority="68">
      <formula>F24&lt;0</formula>
    </cfRule>
  </conditionalFormatting>
  <conditionalFormatting sqref="H24:H58">
    <cfRule type="expression" dxfId="225" priority="63">
      <formula>H24&gt;0</formula>
    </cfRule>
    <cfRule type="expression" dxfId="22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3" priority="17">
      <formula>J59&gt;0</formula>
    </cfRule>
    <cfRule type="expression" dxfId="222" priority="18">
      <formula>J59&lt;0</formula>
    </cfRule>
  </conditionalFormatting>
  <conditionalFormatting sqref="F59:F69">
    <cfRule type="expression" dxfId="221" priority="13">
      <formula>F59&gt;0</formula>
    </cfRule>
    <cfRule type="expression" dxfId="220" priority="14">
      <formula>F59&lt;0</formula>
    </cfRule>
  </conditionalFormatting>
  <conditionalFormatting sqref="F59:F69">
    <cfRule type="expression" dxfId="219" priority="15">
      <formula>F59&gt;0</formula>
    </cfRule>
    <cfRule type="expression" dxfId="218" priority="16">
      <formula>F59&lt;0</formula>
    </cfRule>
  </conditionalFormatting>
  <conditionalFormatting sqref="H59:H69">
    <cfRule type="expression" dxfId="217" priority="11">
      <formula>H59&gt;0</formula>
    </cfRule>
    <cfRule type="expression" dxfId="216" priority="12">
      <formula>H59&lt;0</formula>
    </cfRule>
  </conditionalFormatting>
  <conditionalFormatting sqref="J62:J68">
    <cfRule type="expression" dxfId="215" priority="9">
      <formula>J62&gt;0</formula>
    </cfRule>
    <cfRule type="expression" dxfId="214" priority="10">
      <formula>J62&lt;0</formula>
    </cfRule>
  </conditionalFormatting>
  <conditionalFormatting sqref="J73:J74">
    <cfRule type="expression" dxfId="213" priority="5">
      <formula>J73&gt;0</formula>
    </cfRule>
    <cfRule type="expression" dxfId="212" priority="6">
      <formula>J73&lt;0</formula>
    </cfRule>
  </conditionalFormatting>
  <conditionalFormatting sqref="J71:J72">
    <cfRule type="expression" dxfId="211" priority="3">
      <formula>J71&gt;0</formula>
    </cfRule>
    <cfRule type="expression" dxfId="210" priority="4">
      <formula>J71&lt;0</formula>
    </cfRule>
  </conditionalFormatting>
  <conditionalFormatting sqref="J69:J70">
    <cfRule type="expression" dxfId="209" priority="1">
      <formula>J69&gt;0</formula>
    </cfRule>
    <cfRule type="expression" dxfId="20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9" si="0">C2*D2+E2</f>
        <v>5448</v>
      </c>
      <c r="G2" s="397">
        <v>43427</v>
      </c>
      <c r="H2" s="77">
        <v>100</v>
      </c>
      <c r="I2" s="43">
        <v>45.45</v>
      </c>
      <c r="J2" s="43">
        <v>0.06</v>
      </c>
      <c r="K2" s="43">
        <f t="shared" ref="K2:K14" si="1">H2*I2-J2</f>
        <v>4544.9399999999996</v>
      </c>
      <c r="L2" s="69">
        <v>43423</v>
      </c>
      <c r="M2" s="43">
        <v>182</v>
      </c>
      <c r="O2" s="11" t="s">
        <v>57</v>
      </c>
      <c r="Q2">
        <f>C22-H22</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(F22-K22-M22)/Q2)</f>
        <v>42.955133333333357</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41.56</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12468</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12886.540000000006</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-418.54000000000815</v>
      </c>
      <c r="R7">
        <v>200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K22+M22-F22+Q2*Q4</f>
        <v>-418.54000000000815</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-3.2478850024910327E-2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M92</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4.3792107795957651E-2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9.0347826086956537</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8"/>
      <c r="H15" s="67"/>
    </row>
    <row r="16" spans="1:21" ht="20.25" thickBot="1" x14ac:dyDescent="0.35">
      <c r="B16" s="360">
        <v>43640</v>
      </c>
      <c r="C16" s="7">
        <v>100</v>
      </c>
      <c r="D16" s="43">
        <v>35.28</v>
      </c>
      <c r="E16" s="43">
        <v>0</v>
      </c>
      <c r="F16" s="43">
        <f t="shared" si="0"/>
        <v>3528</v>
      </c>
      <c r="G16" s="29"/>
      <c r="H16" s="67"/>
      <c r="O16" s="885" t="s">
        <v>78</v>
      </c>
      <c r="P16" s="885"/>
    </row>
    <row r="17" spans="1:20" ht="15.75" thickTop="1" x14ac:dyDescent="0.25">
      <c r="B17" s="69">
        <v>43657</v>
      </c>
      <c r="C17" s="7">
        <v>100</v>
      </c>
      <c r="D17" s="43">
        <v>36.4</v>
      </c>
      <c r="E17" s="43">
        <v>0</v>
      </c>
      <c r="F17" s="43">
        <f t="shared" si="0"/>
        <v>3640</v>
      </c>
      <c r="G17" s="29"/>
      <c r="O17" s="78">
        <v>1.1000000000000001</v>
      </c>
      <c r="P17" s="78">
        <f>O17*$Q$4</f>
        <v>45.716000000000008</v>
      </c>
    </row>
    <row r="18" spans="1:20" x14ac:dyDescent="0.25">
      <c r="B18" s="69">
        <v>43682</v>
      </c>
      <c r="C18" s="7">
        <v>100</v>
      </c>
      <c r="D18" s="43">
        <v>35.200000000000003</v>
      </c>
      <c r="E18" s="43">
        <v>0</v>
      </c>
      <c r="F18" s="43">
        <f t="shared" si="0"/>
        <v>3520.0000000000005</v>
      </c>
      <c r="G18" s="29"/>
      <c r="H18" s="67"/>
      <c r="O18" s="78">
        <v>1.0900000000000001</v>
      </c>
      <c r="P18" s="78">
        <f t="shared" ref="P18:P37" si="2">O18*$Q$4</f>
        <v>45.300400000000003</v>
      </c>
      <c r="T18" s="1"/>
    </row>
    <row r="19" spans="1:20" x14ac:dyDescent="0.25">
      <c r="B19" s="395">
        <v>43836</v>
      </c>
      <c r="C19" s="4">
        <v>100</v>
      </c>
      <c r="D19" s="2">
        <v>42</v>
      </c>
      <c r="E19" s="2">
        <v>0</v>
      </c>
      <c r="F19" s="2">
        <f t="shared" si="0"/>
        <v>4200</v>
      </c>
      <c r="G19" s="29"/>
      <c r="O19" s="78">
        <v>1.08</v>
      </c>
      <c r="P19" s="78">
        <f t="shared" si="2"/>
        <v>44.884800000000006</v>
      </c>
    </row>
    <row r="20" spans="1:20" x14ac:dyDescent="0.25">
      <c r="C20" s="4"/>
      <c r="D20" s="3"/>
      <c r="E20" s="3"/>
      <c r="F20" s="3"/>
      <c r="G20" s="29"/>
      <c r="H20" s="67"/>
      <c r="O20" s="78">
        <v>1.07</v>
      </c>
      <c r="P20" s="78">
        <f t="shared" si="2"/>
        <v>44.469200000000008</v>
      </c>
    </row>
    <row r="21" spans="1:20" x14ac:dyDescent="0.25">
      <c r="G21" s="29"/>
      <c r="O21" s="78">
        <v>1.06</v>
      </c>
      <c r="P21" s="78">
        <f t="shared" si="2"/>
        <v>44.053600000000003</v>
      </c>
    </row>
    <row r="22" spans="1:20" x14ac:dyDescent="0.25">
      <c r="A22" s="31" t="s">
        <v>81</v>
      </c>
      <c r="B22" s="14"/>
      <c r="C22" s="14">
        <f>SUM(C2:C20)</f>
        <v>1900</v>
      </c>
      <c r="D22" s="18"/>
      <c r="E22" s="18"/>
      <c r="F22" s="18">
        <f>SUM(F2:F20)</f>
        <v>76067</v>
      </c>
      <c r="G22" s="14"/>
      <c r="H22" s="68">
        <f>SUM(H2:H14)</f>
        <v>1600</v>
      </c>
      <c r="I22" s="18"/>
      <c r="J22" s="18"/>
      <c r="K22" s="18">
        <f>SUM(K2:K14)</f>
        <v>62312.959999999992</v>
      </c>
      <c r="L22" s="14"/>
      <c r="M22" s="18">
        <f>SUM(M2:M10)</f>
        <v>867.5</v>
      </c>
      <c r="O22" s="78">
        <v>1.05</v>
      </c>
      <c r="P22" s="78">
        <f t="shared" si="2"/>
        <v>43.638000000000005</v>
      </c>
    </row>
    <row r="23" spans="1:20" ht="15.75" thickBot="1" x14ac:dyDescent="0.3">
      <c r="A23" s="273" t="s">
        <v>189</v>
      </c>
      <c r="B23" s="274"/>
      <c r="C23" s="275">
        <f>SumByColor($A$23,C2:C21)</f>
        <v>1600</v>
      </c>
      <c r="D23" s="275"/>
      <c r="E23" s="275"/>
      <c r="F23" s="276">
        <f>SumByColor($A$23,F2:F21)</f>
        <v>61091</v>
      </c>
      <c r="G23" s="275"/>
      <c r="H23" s="275">
        <f>SumByColor($A$23,H2:H21)</f>
        <v>1600</v>
      </c>
      <c r="I23" s="275"/>
      <c r="J23" s="275"/>
      <c r="K23" s="276">
        <f>SumByColor($A$23,K2:K21)</f>
        <v>62314</v>
      </c>
      <c r="L23" s="275"/>
      <c r="M23" s="276">
        <f>SumByColor($A$23,M2:M21)</f>
        <v>868</v>
      </c>
      <c r="O23" s="78">
        <v>1.04</v>
      </c>
      <c r="P23" s="78">
        <f t="shared" si="2"/>
        <v>43.2224</v>
      </c>
    </row>
    <row r="24" spans="1:20" x14ac:dyDescent="0.25">
      <c r="O24" s="78">
        <v>1.03</v>
      </c>
      <c r="P24" s="78">
        <f t="shared" si="2"/>
        <v>42.806800000000003</v>
      </c>
    </row>
    <row r="25" spans="1:20" x14ac:dyDescent="0.25">
      <c r="O25" s="78">
        <v>1.02</v>
      </c>
      <c r="P25" s="78">
        <f t="shared" si="2"/>
        <v>42.391200000000005</v>
      </c>
    </row>
    <row r="26" spans="1:20" x14ac:dyDescent="0.25">
      <c r="O26" s="78">
        <v>1.01</v>
      </c>
      <c r="P26" s="78">
        <f t="shared" si="2"/>
        <v>41.9756</v>
      </c>
    </row>
    <row r="27" spans="1:20" x14ac:dyDescent="0.25">
      <c r="O27" s="78">
        <v>1</v>
      </c>
      <c r="P27" s="78">
        <f t="shared" si="2"/>
        <v>41.56</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41.144400000000005</v>
      </c>
    </row>
    <row r="29" spans="1:20" x14ac:dyDescent="0.25">
      <c r="B29" s="147">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40.7288</v>
      </c>
    </row>
    <row r="30" spans="1:20" x14ac:dyDescent="0.25">
      <c r="B30" s="147">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40.313200000000002</v>
      </c>
    </row>
    <row r="31" spans="1:20" x14ac:dyDescent="0.25">
      <c r="B31" s="147">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39.897600000000004</v>
      </c>
    </row>
    <row r="32" spans="1:20" x14ac:dyDescent="0.25">
      <c r="A32">
        <v>100</v>
      </c>
      <c r="B32" s="147">
        <v>43369</v>
      </c>
      <c r="C32" s="181">
        <v>200</v>
      </c>
      <c r="D32" s="182">
        <v>53.88</v>
      </c>
      <c r="E32" s="39">
        <v>53.69</v>
      </c>
      <c r="F32" s="39">
        <f t="shared" si="3"/>
        <v>-38.000000000000966</v>
      </c>
      <c r="G32" s="39">
        <f t="shared" si="4"/>
        <v>10776</v>
      </c>
      <c r="H32" s="175">
        <f t="shared" si="5"/>
        <v>-3.5263548626578473E-3</v>
      </c>
      <c r="I32" s="39"/>
      <c r="J32" s="39"/>
      <c r="K32" s="39"/>
      <c r="L32" s="39"/>
      <c r="O32" s="78">
        <v>0.95</v>
      </c>
      <c r="P32" s="78">
        <f t="shared" si="2"/>
        <v>39.481999999999999</v>
      </c>
    </row>
    <row r="33" spans="1:21" x14ac:dyDescent="0.25">
      <c r="B33" s="147">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39.066400000000002</v>
      </c>
    </row>
    <row r="34" spans="1:21" x14ac:dyDescent="0.25">
      <c r="A34">
        <v>100</v>
      </c>
      <c r="B34" s="147">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38.650800000000004</v>
      </c>
    </row>
    <row r="35" spans="1:21" x14ac:dyDescent="0.25">
      <c r="A35">
        <v>100</v>
      </c>
      <c r="B35" s="147">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38.235200000000006</v>
      </c>
    </row>
    <row r="36" spans="1:21" x14ac:dyDescent="0.25">
      <c r="A36">
        <v>100</v>
      </c>
      <c r="B36" s="147">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37.819600000000001</v>
      </c>
    </row>
    <row r="37" spans="1:21" x14ac:dyDescent="0.25">
      <c r="B37" s="147">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37.404000000000003</v>
      </c>
    </row>
    <row r="38" spans="1:21" x14ac:dyDescent="0.25">
      <c r="B38" s="147">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47">
        <v>43410</v>
      </c>
      <c r="C39" s="10">
        <v>400</v>
      </c>
      <c r="D39" s="39">
        <v>50.534999999999997</v>
      </c>
      <c r="E39" s="39">
        <v>46.73</v>
      </c>
      <c r="F39" s="39">
        <f t="shared" si="6"/>
        <v>-1522</v>
      </c>
      <c r="G39" s="39">
        <f t="shared" si="7"/>
        <v>20214</v>
      </c>
      <c r="H39" s="175">
        <f t="shared" si="8"/>
        <v>-7.529435045018304E-2</v>
      </c>
      <c r="I39" s="39"/>
      <c r="J39" s="39"/>
      <c r="K39" s="39"/>
      <c r="L39" s="39"/>
      <c r="T39" s="1">
        <v>43496</v>
      </c>
      <c r="U39" s="740" t="s">
        <v>1296</v>
      </c>
    </row>
    <row r="40" spans="1:21" x14ac:dyDescent="0.25">
      <c r="B40" s="147">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47">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47">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47">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47">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47">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47">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47">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47">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47">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47">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47">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47">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47">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47">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47">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47">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47">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47">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47">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47">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47">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47">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47">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47">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47">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47">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47">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47">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47">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47">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47">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47">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47">
        <v>43718</v>
      </c>
      <c r="C73" s="7">
        <v>300</v>
      </c>
      <c r="D73" s="43">
        <v>44.18</v>
      </c>
      <c r="E73" s="39">
        <v>35.950000000000003</v>
      </c>
      <c r="F73" s="39">
        <f t="shared" ref="F73:F78" si="9">C73*(E73-D73)</f>
        <v>-2468.9999999999991</v>
      </c>
      <c r="G73" s="39">
        <f t="shared" ref="G73:G78" si="10">D73*C73</f>
        <v>13254</v>
      </c>
      <c r="H73" s="175">
        <f t="shared" ref="H73:H78" si="11">(E73-D73)/D73</f>
        <v>-0.18628338614757803</v>
      </c>
      <c r="I73" s="39"/>
      <c r="J73" s="39"/>
      <c r="K73" s="39"/>
      <c r="L73" s="39"/>
    </row>
    <row r="74" spans="1:12" x14ac:dyDescent="0.25">
      <c r="A74" s="4">
        <v>300</v>
      </c>
      <c r="B74" s="147">
        <v>43777</v>
      </c>
      <c r="C74" s="10">
        <v>300</v>
      </c>
      <c r="D74" s="39">
        <v>44.18</v>
      </c>
      <c r="E74" s="39">
        <v>39.75</v>
      </c>
      <c r="F74" s="39">
        <f t="shared" si="9"/>
        <v>-1329</v>
      </c>
      <c r="G74" s="39">
        <f t="shared" si="10"/>
        <v>13254</v>
      </c>
      <c r="H74" s="175">
        <f t="shared" si="11"/>
        <v>-0.10027161611588954</v>
      </c>
      <c r="I74" s="39"/>
      <c r="J74" s="39"/>
      <c r="K74" s="39"/>
      <c r="L74" s="39"/>
    </row>
    <row r="75" spans="1:12" x14ac:dyDescent="0.25">
      <c r="A75" s="4">
        <v>300</v>
      </c>
      <c r="B75" s="147">
        <v>43781</v>
      </c>
      <c r="C75" s="10">
        <v>300</v>
      </c>
      <c r="D75" s="39">
        <v>44.18</v>
      </c>
      <c r="E75" s="39">
        <v>40.64</v>
      </c>
      <c r="F75" s="39">
        <f t="shared" si="9"/>
        <v>-1061.9999999999998</v>
      </c>
      <c r="G75" s="39">
        <f t="shared" si="10"/>
        <v>13254</v>
      </c>
      <c r="H75" s="175">
        <f t="shared" si="11"/>
        <v>-8.0126754187415106E-2</v>
      </c>
      <c r="I75" s="39"/>
      <c r="J75" s="39"/>
      <c r="K75" s="39"/>
      <c r="L75" s="39"/>
    </row>
    <row r="76" spans="1:12" x14ac:dyDescent="0.25">
      <c r="A76" s="4">
        <v>300</v>
      </c>
      <c r="B76" s="147">
        <v>43802</v>
      </c>
      <c r="C76" s="7">
        <v>300</v>
      </c>
      <c r="D76" s="43">
        <v>43.715000000000003</v>
      </c>
      <c r="E76" s="39">
        <v>39.5</v>
      </c>
      <c r="F76" s="39">
        <f t="shared" si="9"/>
        <v>-1264.5000000000009</v>
      </c>
      <c r="G76" s="39">
        <f t="shared" si="10"/>
        <v>13114.500000000002</v>
      </c>
      <c r="H76" s="175">
        <f t="shared" si="11"/>
        <v>-9.6419993137367113E-2</v>
      </c>
      <c r="I76" s="39"/>
      <c r="J76" s="39"/>
      <c r="K76" s="39"/>
      <c r="L76" s="39"/>
    </row>
    <row r="77" spans="1:12" x14ac:dyDescent="0.25">
      <c r="A77" s="4">
        <v>200</v>
      </c>
      <c r="B77" s="147">
        <v>43832</v>
      </c>
      <c r="C77" s="181">
        <v>200</v>
      </c>
      <c r="D77" s="182">
        <v>43.433</v>
      </c>
      <c r="E77" s="39">
        <v>43.445</v>
      </c>
      <c r="F77" s="39">
        <f t="shared" si="9"/>
        <v>2.4000000000000909</v>
      </c>
      <c r="G77" s="39">
        <f t="shared" si="10"/>
        <v>8686.6</v>
      </c>
      <c r="H77" s="175">
        <f t="shared" si="11"/>
        <v>2.7628761540764981E-4</v>
      </c>
      <c r="I77" s="39"/>
      <c r="J77" s="39"/>
      <c r="K77" s="39"/>
      <c r="L77" s="39"/>
    </row>
    <row r="78" spans="1:12" x14ac:dyDescent="0.25">
      <c r="A78" s="4"/>
      <c r="B78" s="147">
        <v>43836</v>
      </c>
      <c r="C78" s="7">
        <v>300</v>
      </c>
      <c r="D78" s="43">
        <v>42.954999999999998</v>
      </c>
      <c r="E78" s="39">
        <v>42.03</v>
      </c>
      <c r="F78" s="39">
        <f t="shared" si="9"/>
        <v>-277.49999999999915</v>
      </c>
      <c r="G78" s="39">
        <f t="shared" si="10"/>
        <v>12886.5</v>
      </c>
      <c r="H78" s="175">
        <f t="shared" si="11"/>
        <v>-2.1534163659643748E-2</v>
      </c>
      <c r="I78" s="39"/>
      <c r="J78" s="39"/>
      <c r="K78" s="39"/>
      <c r="L78" s="39"/>
    </row>
    <row r="79" spans="1:12" x14ac:dyDescent="0.25">
      <c r="A79" s="4"/>
      <c r="B79" s="147"/>
      <c r="C79" s="10"/>
      <c r="D79" s="39"/>
      <c r="E79" s="39"/>
      <c r="F79" s="39"/>
      <c r="G79" s="39"/>
      <c r="H79" s="175"/>
      <c r="I79" s="39"/>
      <c r="J79" s="39"/>
      <c r="K79" s="39"/>
      <c r="L79" s="39"/>
    </row>
    <row r="80" spans="1:12" x14ac:dyDescent="0.25">
      <c r="A80" s="4"/>
      <c r="B80" s="147"/>
      <c r="C80" s="10"/>
      <c r="D80" s="39"/>
      <c r="E80" s="39"/>
      <c r="F80" s="39"/>
      <c r="G80" s="39"/>
      <c r="H80" s="175"/>
      <c r="I80" s="39"/>
      <c r="J80" s="39"/>
      <c r="K80" s="39"/>
      <c r="L80" s="39"/>
    </row>
    <row r="81" spans="1:13" x14ac:dyDescent="0.25">
      <c r="A81" s="4"/>
      <c r="B81" s="147"/>
      <c r="C81" s="10"/>
      <c r="D81" s="39"/>
      <c r="E81" s="39"/>
      <c r="F81" s="39"/>
      <c r="G81" s="39"/>
      <c r="H81" s="175"/>
      <c r="I81" s="39"/>
      <c r="J81" s="39"/>
      <c r="K81" s="39"/>
      <c r="L81" s="39"/>
    </row>
    <row r="82" spans="1:13" x14ac:dyDescent="0.25">
      <c r="A82" s="4"/>
      <c r="B82" s="147"/>
      <c r="C82" s="10"/>
      <c r="D82" s="39"/>
      <c r="E82" s="39"/>
      <c r="F82" s="39"/>
      <c r="G82" s="39"/>
      <c r="H82" s="175"/>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398"/>
      <c r="C90" s="4"/>
      <c r="D90" s="3"/>
      <c r="E90" s="3"/>
      <c r="F90" s="3"/>
      <c r="G90" s="4"/>
      <c r="H90" s="4"/>
      <c r="I90" s="3"/>
      <c r="J90" s="3"/>
      <c r="K90" s="3"/>
      <c r="L90" s="4"/>
    </row>
    <row r="91" spans="1:13" x14ac:dyDescent="0.25">
      <c r="A91" s="4"/>
      <c r="B91" s="4"/>
      <c r="C91" s="4"/>
      <c r="D91" s="3"/>
      <c r="E91" s="3"/>
      <c r="F91" s="3"/>
      <c r="G91" s="4"/>
      <c r="H91" s="4"/>
      <c r="I91" s="3"/>
      <c r="J91" s="3"/>
      <c r="K91" s="3"/>
      <c r="L91" s="4"/>
    </row>
    <row r="92" spans="1:13" x14ac:dyDescent="0.25">
      <c r="A92" s="478"/>
      <c r="B92" s="478"/>
      <c r="C92" s="478"/>
      <c r="D92" s="479"/>
      <c r="E92" s="479"/>
      <c r="F92" s="479"/>
      <c r="G92" s="478"/>
      <c r="H92" s="478"/>
      <c r="I92" s="479"/>
      <c r="J92" s="479"/>
      <c r="K92" s="479"/>
      <c r="L92" s="478" t="s">
        <v>65</v>
      </c>
      <c r="M92" s="479">
        <f>M110+K110-F110</f>
        <v>0</v>
      </c>
    </row>
    <row r="93" spans="1:13" x14ac:dyDescent="0.25">
      <c r="A93" s="597" t="s">
        <v>1</v>
      </c>
      <c r="B93" s="597" t="s">
        <v>2</v>
      </c>
      <c r="C93" s="597" t="s">
        <v>4</v>
      </c>
      <c r="D93" s="598" t="s">
        <v>5</v>
      </c>
      <c r="E93" s="598" t="s">
        <v>94</v>
      </c>
      <c r="F93" s="598" t="s">
        <v>60</v>
      </c>
      <c r="G93" s="597" t="s">
        <v>3</v>
      </c>
      <c r="H93" s="597" t="s">
        <v>6</v>
      </c>
      <c r="I93" s="598" t="s">
        <v>7</v>
      </c>
      <c r="J93" s="598" t="s">
        <v>95</v>
      </c>
      <c r="K93" s="598" t="s">
        <v>61</v>
      </c>
      <c r="L93" s="597" t="s">
        <v>37</v>
      </c>
      <c r="M93" s="597" t="s">
        <v>38</v>
      </c>
    </row>
    <row r="94" spans="1:13" x14ac:dyDescent="0.25">
      <c r="A94" s="599" t="s">
        <v>1190</v>
      </c>
      <c r="B94" s="481"/>
      <c r="C94" s="478"/>
      <c r="D94" s="479"/>
      <c r="E94" s="479"/>
      <c r="F94" s="479"/>
      <c r="G94" s="481"/>
      <c r="H94" s="478"/>
      <c r="I94" s="479"/>
      <c r="J94" s="479"/>
      <c r="K94" s="479"/>
      <c r="L94" s="481"/>
      <c r="M94" s="479"/>
    </row>
    <row r="95" spans="1:13" x14ac:dyDescent="0.25">
      <c r="A95" s="600"/>
      <c r="B95" s="481"/>
      <c r="C95" s="478"/>
      <c r="D95" s="479"/>
      <c r="E95" s="479"/>
      <c r="F95" s="479"/>
      <c r="G95" s="481"/>
      <c r="H95" s="480"/>
      <c r="I95" s="479"/>
      <c r="J95" s="479"/>
      <c r="K95" s="479"/>
      <c r="L95" s="478"/>
      <c r="M95" s="478"/>
    </row>
    <row r="96" spans="1:13" x14ac:dyDescent="0.25">
      <c r="A96" s="478"/>
      <c r="B96" s="481"/>
      <c r="C96" s="478"/>
      <c r="D96" s="479"/>
      <c r="E96" s="479"/>
      <c r="F96" s="479"/>
      <c r="G96" s="481"/>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78"/>
      <c r="I109" s="479"/>
      <c r="J109" s="479"/>
      <c r="K109" s="479"/>
      <c r="L109" s="478"/>
      <c r="M109" s="478"/>
    </row>
    <row r="110" spans="1:13" x14ac:dyDescent="0.25">
      <c r="A110" s="601" t="s">
        <v>81</v>
      </c>
      <c r="B110" s="602"/>
      <c r="C110" s="602">
        <f>SUM(C94:C98)</f>
        <v>0</v>
      </c>
      <c r="D110" s="603"/>
      <c r="E110" s="603"/>
      <c r="F110" s="603">
        <f>SUM(F94:F98)</f>
        <v>0</v>
      </c>
      <c r="G110" s="602"/>
      <c r="H110" s="604">
        <f>SUM(H94:H97)</f>
        <v>0</v>
      </c>
      <c r="I110" s="603"/>
      <c r="J110" s="603"/>
      <c r="K110" s="603">
        <f>SUM(K94:K97)</f>
        <v>0</v>
      </c>
      <c r="L110" s="602"/>
      <c r="M110" s="603">
        <f>SUM(M94:M102)</f>
        <v>0</v>
      </c>
    </row>
    <row r="111" spans="1:13" ht="15.75" thickBot="1" x14ac:dyDescent="0.3">
      <c r="A111" s="605" t="s">
        <v>189</v>
      </c>
      <c r="B111" s="637"/>
      <c r="C111" s="606">
        <f>SumByColor($A$23,C94:C109)</f>
        <v>0</v>
      </c>
      <c r="D111" s="606"/>
      <c r="E111" s="606"/>
      <c r="F111" s="607">
        <f>SumByColor($A$23,F94:F109)</f>
        <v>0</v>
      </c>
      <c r="G111" s="606"/>
      <c r="H111" s="606">
        <f>SumByColor($A$23,H94:H109)</f>
        <v>0</v>
      </c>
      <c r="I111" s="606"/>
      <c r="J111" s="606"/>
      <c r="K111" s="607">
        <f>SumByColor($A$23,K95:K109)</f>
        <v>0</v>
      </c>
      <c r="L111" s="606"/>
      <c r="M111" s="607">
        <f>SumByColor($A$23,M94:M109)</f>
        <v>0</v>
      </c>
    </row>
    <row r="114" spans="2:12" x14ac:dyDescent="0.25">
      <c r="B114" s="159" t="s">
        <v>113</v>
      </c>
      <c r="C114" s="159" t="s">
        <v>143</v>
      </c>
      <c r="D114" s="160" t="s">
        <v>142</v>
      </c>
      <c r="E114" s="162" t="s">
        <v>144</v>
      </c>
      <c r="F114" s="162" t="s">
        <v>65</v>
      </c>
      <c r="G114" s="173" t="s">
        <v>148</v>
      </c>
      <c r="H114" s="173" t="s">
        <v>88</v>
      </c>
      <c r="I114" s="173" t="s">
        <v>151</v>
      </c>
      <c r="J114" s="173" t="s">
        <v>147</v>
      </c>
      <c r="K114" s="173" t="s">
        <v>601</v>
      </c>
      <c r="L114" s="173" t="s">
        <v>607</v>
      </c>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4:F65 H34:H65 H88:H89 F88:F89">
    <cfRule type="expression" dxfId="207" priority="57">
      <formula>F7&gt;0</formula>
    </cfRule>
    <cfRule type="expression" dxfId="206" priority="58">
      <formula>F7&lt;0</formula>
    </cfRule>
  </conditionalFormatting>
  <conditionalFormatting sqref="Q8">
    <cfRule type="expression" dxfId="205" priority="55">
      <formula>Q8&gt;0</formula>
    </cfRule>
    <cfRule type="expression" dxfId="204" priority="56">
      <formula>Q8&lt;0</formula>
    </cfRule>
  </conditionalFormatting>
  <conditionalFormatting sqref="Q10">
    <cfRule type="expression" dxfId="203" priority="49">
      <formula>Q10&gt;0</formula>
    </cfRule>
    <cfRule type="expression" dxfId="202" priority="50">
      <formula>Q10&lt;0</formula>
    </cfRule>
  </conditionalFormatting>
  <conditionalFormatting sqref="J29:J43">
    <cfRule type="expression" dxfId="201" priority="47">
      <formula>J29&gt;0</formula>
    </cfRule>
    <cfRule type="expression" dxfId="200" priority="48">
      <formula>J29&lt;0</formula>
    </cfRule>
  </conditionalFormatting>
  <conditionalFormatting sqref="K29:K40">
    <cfRule type="expression" dxfId="199" priority="45">
      <formula>K29&gt;0</formula>
    </cfRule>
    <cfRule type="expression" dxfId="198" priority="46">
      <formula>K29&lt;0</formula>
    </cfRule>
  </conditionalFormatting>
  <conditionalFormatting sqref="L29">
    <cfRule type="expression" dxfId="197" priority="43">
      <formula>L29&gt;0</formula>
    </cfRule>
    <cfRule type="expression" dxfId="196" priority="44">
      <formula>L29&lt;0</formula>
    </cfRule>
  </conditionalFormatting>
  <conditionalFormatting sqref="F115:F136">
    <cfRule type="expression" dxfId="195" priority="41">
      <formula>F115&gt;0</formula>
    </cfRule>
    <cfRule type="expression" dxfId="194" priority="42">
      <formula>F115&lt;0</formula>
    </cfRule>
  </conditionalFormatting>
  <conditionalFormatting sqref="H115:H136">
    <cfRule type="expression" dxfId="193" priority="39">
      <formula>H115&gt;0</formula>
    </cfRule>
    <cfRule type="expression" dxfId="192" priority="40">
      <formula>H115&lt;0</formula>
    </cfRule>
  </conditionalFormatting>
  <conditionalFormatting sqref="J115:J128">
    <cfRule type="expression" dxfId="191" priority="37">
      <formula>J115&gt;0</formula>
    </cfRule>
    <cfRule type="expression" dxfId="190" priority="38">
      <formula>J115&lt;0</formula>
    </cfRule>
  </conditionalFormatting>
  <conditionalFormatting sqref="K115:K128">
    <cfRule type="expression" dxfId="189" priority="35">
      <formula>K115&gt;0</formula>
    </cfRule>
    <cfRule type="expression" dxfId="188" priority="36">
      <formula>K115&lt;0</formula>
    </cfRule>
  </conditionalFormatting>
  <conditionalFormatting sqref="L115:L128">
    <cfRule type="expression" dxfId="187" priority="33">
      <formula>L115&gt;0</formula>
    </cfRule>
    <cfRule type="expression" dxfId="186" priority="34">
      <formula>L115&lt;0</formula>
    </cfRule>
  </conditionalFormatting>
  <conditionalFormatting sqref="F29:F33">
    <cfRule type="expression" dxfId="185" priority="31">
      <formula>F29&gt;0</formula>
    </cfRule>
    <cfRule type="expression" dxfId="184" priority="32">
      <formula>F29&lt;0</formula>
    </cfRule>
  </conditionalFormatting>
  <conditionalFormatting sqref="H29:H33">
    <cfRule type="expression" dxfId="183" priority="29">
      <formula>H29&gt;0</formula>
    </cfRule>
    <cfRule type="expression" dxfId="182" priority="30">
      <formula>H29&lt;0</formula>
    </cfRule>
  </conditionalFormatting>
  <conditionalFormatting sqref="H66:H69 F66:F69">
    <cfRule type="expression" dxfId="181" priority="23">
      <formula>F66&gt;0</formula>
    </cfRule>
    <cfRule type="expression" dxfId="180" priority="24">
      <formula>F66&lt;0</formula>
    </cfRule>
  </conditionalFormatting>
  <conditionalFormatting sqref="H87 F87">
    <cfRule type="expression" dxfId="179" priority="21">
      <formula>F87&gt;0</formula>
    </cfRule>
    <cfRule type="expression" dxfId="178" priority="22">
      <formula>F87&lt;0</formula>
    </cfRule>
  </conditionalFormatting>
  <conditionalFormatting sqref="H72:H74 F72:F74">
    <cfRule type="expression" dxfId="177" priority="19">
      <formula>F72&gt;0</formula>
    </cfRule>
    <cfRule type="expression" dxfId="176" priority="20">
      <formula>F72&lt;0</formula>
    </cfRule>
  </conditionalFormatting>
  <conditionalFormatting sqref="H70:H71 F70:F71">
    <cfRule type="expression" dxfId="175" priority="17">
      <formula>F70&gt;0</formula>
    </cfRule>
    <cfRule type="expression" dxfId="174" priority="18">
      <formula>F70&lt;0</formula>
    </cfRule>
  </conditionalFormatting>
  <conditionalFormatting sqref="H76:H78 F76:F78">
    <cfRule type="expression" dxfId="173" priority="15">
      <formula>F76&gt;0</formula>
    </cfRule>
    <cfRule type="expression" dxfId="172" priority="16">
      <formula>F76&lt;0</formula>
    </cfRule>
  </conditionalFormatting>
  <conditionalFormatting sqref="H75 F75">
    <cfRule type="expression" dxfId="171" priority="13">
      <formula>F75&gt;0</formula>
    </cfRule>
    <cfRule type="expression" dxfId="170" priority="14">
      <formula>F75&lt;0</formula>
    </cfRule>
  </conditionalFormatting>
  <conditionalFormatting sqref="H85:H86 F85:F86">
    <cfRule type="expression" dxfId="169" priority="11">
      <formula>F85&gt;0</formula>
    </cfRule>
    <cfRule type="expression" dxfId="168" priority="12">
      <formula>F85&lt;0</formula>
    </cfRule>
  </conditionalFormatting>
  <conditionalFormatting sqref="H84 F84">
    <cfRule type="expression" dxfId="167" priority="9">
      <formula>F84&gt;0</formula>
    </cfRule>
    <cfRule type="expression" dxfId="166" priority="10">
      <formula>F84&lt;0</formula>
    </cfRule>
  </conditionalFormatting>
  <conditionalFormatting sqref="H82:H83 F82:F83">
    <cfRule type="expression" dxfId="165" priority="7">
      <formula>F82&gt;0</formula>
    </cfRule>
    <cfRule type="expression" dxfId="164" priority="8">
      <formula>F82&lt;0</formula>
    </cfRule>
  </conditionalFormatting>
  <conditionalFormatting sqref="H81 F81">
    <cfRule type="expression" dxfId="163" priority="5">
      <formula>F81&gt;0</formula>
    </cfRule>
    <cfRule type="expression" dxfId="162" priority="6">
      <formula>F81&lt;0</formula>
    </cfRule>
  </conditionalFormatting>
  <conditionalFormatting sqref="H79:H80 F79:F80">
    <cfRule type="expression" dxfId="161" priority="3">
      <formula>F79&gt;0</formula>
    </cfRule>
    <cfRule type="expression" dxfId="160" priority="4">
      <formula>F79&lt;0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5" t="s">
        <v>78</v>
      </c>
      <c r="P16" s="885"/>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14" activePane="bottomLeft" state="frozen"/>
      <selection activeCell="A2" sqref="A2"/>
      <selection pane="bottomLeft" activeCell="G13" sqref="G1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 t="shared" ref="F2:F11" si="0">C2*D2+E2</f>
        <v>2535</v>
      </c>
      <c r="G2" s="397">
        <v>43706</v>
      </c>
      <c r="H2" s="7">
        <v>100</v>
      </c>
      <c r="I2" s="43">
        <v>21.98</v>
      </c>
      <c r="J2" s="43">
        <v>0.05</v>
      </c>
      <c r="K2" s="43">
        <f t="shared" ref="K2:K11" si="1">H2*I2-J2</f>
        <v>2197.9499999999998</v>
      </c>
      <c r="L2" s="69">
        <v>43642</v>
      </c>
      <c r="M2" s="43">
        <v>36.909999999999997</v>
      </c>
      <c r="O2" s="11" t="s">
        <v>57</v>
      </c>
      <c r="Q2">
        <f>C18-H18</f>
        <v>300</v>
      </c>
      <c r="T2" s="1"/>
    </row>
    <row r="3" spans="1:21" x14ac:dyDescent="0.25">
      <c r="A3" s="22" t="s">
        <v>71</v>
      </c>
      <c r="B3" s="398">
        <v>43621</v>
      </c>
      <c r="C3" s="4">
        <v>300</v>
      </c>
      <c r="D3" s="3">
        <v>25.35</v>
      </c>
      <c r="E3" s="3">
        <v>0</v>
      </c>
      <c r="F3" s="3">
        <f t="shared" ref="F3" si="2">C3*D3+E3</f>
        <v>7605</v>
      </c>
      <c r="G3" s="397">
        <v>43713</v>
      </c>
      <c r="H3" s="77">
        <v>100</v>
      </c>
      <c r="I3" s="43">
        <v>22.48</v>
      </c>
      <c r="J3" s="43">
        <v>0.05</v>
      </c>
      <c r="K3" s="43">
        <f t="shared" si="1"/>
        <v>2247.9499999999998</v>
      </c>
      <c r="L3" s="69">
        <v>43733</v>
      </c>
      <c r="M3" s="43">
        <v>33.03</v>
      </c>
      <c r="O3" s="11" t="s">
        <v>58</v>
      </c>
      <c r="Q3" s="174">
        <f>IF(Q2=0, Q4, (F18-K18-M18)/Q2)</f>
        <v>21.598800000000008</v>
      </c>
      <c r="T3" s="1"/>
    </row>
    <row r="4" spans="1:21" x14ac:dyDescent="0.25">
      <c r="B4" s="743">
        <v>43663</v>
      </c>
      <c r="C4" s="7">
        <v>100</v>
      </c>
      <c r="D4" s="43">
        <v>24.7</v>
      </c>
      <c r="E4" s="43">
        <v>0</v>
      </c>
      <c r="F4" s="43">
        <f>C4*D4+E4</f>
        <v>2470</v>
      </c>
      <c r="G4" s="397">
        <v>43718</v>
      </c>
      <c r="H4" s="77">
        <v>200</v>
      </c>
      <c r="I4" s="43">
        <v>23.88</v>
      </c>
      <c r="J4" s="43">
        <v>0.1</v>
      </c>
      <c r="K4" s="43">
        <f t="shared" si="1"/>
        <v>4775.8999999999996</v>
      </c>
      <c r="L4" s="69">
        <v>43825</v>
      </c>
      <c r="M4" s="43">
        <v>50</v>
      </c>
      <c r="O4" s="11" t="s">
        <v>66</v>
      </c>
      <c r="Q4" s="53">
        <v>24.48</v>
      </c>
      <c r="R4" s="416">
        <v>-5.1999999999999998E-3</v>
      </c>
      <c r="T4" s="679"/>
      <c r="U4" s="30"/>
    </row>
    <row r="5" spans="1:21" x14ac:dyDescent="0.25">
      <c r="B5" s="397">
        <v>43678</v>
      </c>
      <c r="C5" s="7">
        <v>200</v>
      </c>
      <c r="D5" s="43">
        <v>23.18</v>
      </c>
      <c r="E5" s="43">
        <v>0</v>
      </c>
      <c r="F5" s="43">
        <f>C5*D5+E5</f>
        <v>4636</v>
      </c>
      <c r="G5" s="397">
        <v>43718</v>
      </c>
      <c r="H5" s="77">
        <v>100</v>
      </c>
      <c r="I5" s="43">
        <v>24.33</v>
      </c>
      <c r="J5" s="43">
        <v>0.05</v>
      </c>
      <c r="K5" s="43">
        <f t="shared" si="1"/>
        <v>2432.9499999999998</v>
      </c>
      <c r="L5" s="4"/>
      <c r="M5" s="4"/>
      <c r="O5" s="11" t="s">
        <v>67</v>
      </c>
      <c r="Q5" s="3">
        <f>Q4*Q2</f>
        <v>7344</v>
      </c>
    </row>
    <row r="6" spans="1:21" x14ac:dyDescent="0.25">
      <c r="B6" s="397">
        <v>43700</v>
      </c>
      <c r="C6" s="7">
        <v>100</v>
      </c>
      <c r="D6" s="43">
        <v>20.88</v>
      </c>
      <c r="E6" s="43">
        <v>0</v>
      </c>
      <c r="F6" s="43">
        <f>C6*D6+E6</f>
        <v>2088</v>
      </c>
      <c r="G6" s="397">
        <v>43749</v>
      </c>
      <c r="H6" s="77">
        <v>100</v>
      </c>
      <c r="I6" s="43">
        <v>21.4</v>
      </c>
      <c r="J6" s="43">
        <v>0.04</v>
      </c>
      <c r="K6" s="43">
        <f t="shared" si="1"/>
        <v>2139.96</v>
      </c>
      <c r="L6" s="4"/>
      <c r="M6" s="4"/>
      <c r="O6" s="11" t="s">
        <v>64</v>
      </c>
      <c r="Q6" s="2">
        <f>Q3*Q2</f>
        <v>6479.6400000000021</v>
      </c>
    </row>
    <row r="7" spans="1:21" x14ac:dyDescent="0.25">
      <c r="B7" s="397">
        <v>43711</v>
      </c>
      <c r="C7" s="7">
        <v>100</v>
      </c>
      <c r="D7" s="43">
        <v>20.85</v>
      </c>
      <c r="E7" s="43">
        <v>0</v>
      </c>
      <c r="F7" s="43">
        <f>C7*D7+E7</f>
        <v>2085</v>
      </c>
      <c r="G7" s="397">
        <v>43774</v>
      </c>
      <c r="H7" s="77">
        <v>100</v>
      </c>
      <c r="I7" s="43">
        <v>23.47</v>
      </c>
      <c r="J7" s="43">
        <v>0.05</v>
      </c>
      <c r="K7" s="43">
        <f t="shared" si="1"/>
        <v>2346.9499999999998</v>
      </c>
      <c r="L7" s="4"/>
      <c r="M7" s="4"/>
      <c r="O7" s="11" t="s">
        <v>175</v>
      </c>
      <c r="Q7" s="2">
        <f>Q10+Q8</f>
        <v>864.35999999999694</v>
      </c>
      <c r="R7">
        <v>300</v>
      </c>
      <c r="T7" s="1"/>
    </row>
    <row r="8" spans="1:21" x14ac:dyDescent="0.25">
      <c r="B8" s="397">
        <v>43734</v>
      </c>
      <c r="C8" s="7">
        <v>200</v>
      </c>
      <c r="D8" s="43">
        <v>22.41</v>
      </c>
      <c r="E8" s="43">
        <v>0</v>
      </c>
      <c r="F8" s="43">
        <f>C8*D8+E8</f>
        <v>4482</v>
      </c>
      <c r="G8" s="397">
        <v>43807</v>
      </c>
      <c r="H8" s="77">
        <v>100</v>
      </c>
      <c r="I8" s="43">
        <v>21.18</v>
      </c>
      <c r="J8" s="43">
        <v>0.04</v>
      </c>
      <c r="K8" s="43">
        <f t="shared" si="1"/>
        <v>2117.96</v>
      </c>
      <c r="L8" s="4"/>
      <c r="M8" s="4"/>
      <c r="O8" s="11" t="s">
        <v>177</v>
      </c>
      <c r="P8" s="33"/>
      <c r="Q8" s="2">
        <f>K18+M18-F18+Q2*Q4</f>
        <v>864.35999999999694</v>
      </c>
    </row>
    <row r="9" spans="1:21" x14ac:dyDescent="0.25">
      <c r="B9" s="397">
        <v>43739</v>
      </c>
      <c r="C9" s="7">
        <v>100</v>
      </c>
      <c r="D9" s="43">
        <v>21.68</v>
      </c>
      <c r="E9" s="43">
        <v>0</v>
      </c>
      <c r="F9" s="43">
        <f>C9*D9+E9</f>
        <v>2168</v>
      </c>
      <c r="G9" s="397">
        <v>43817</v>
      </c>
      <c r="H9" s="77">
        <v>200</v>
      </c>
      <c r="I9" s="43">
        <v>23.27</v>
      </c>
      <c r="J9" s="43">
        <v>0.1</v>
      </c>
      <c r="K9" s="43">
        <f t="shared" si="1"/>
        <v>4653.8999999999996</v>
      </c>
      <c r="L9" s="4"/>
      <c r="M9" s="4"/>
      <c r="O9" s="11" t="s">
        <v>202</v>
      </c>
      <c r="Q9" s="131">
        <f>IF(Q2=0, 0, Q8/Q6)</f>
        <v>0.13339629979443252</v>
      </c>
      <c r="T9" s="153"/>
    </row>
    <row r="10" spans="1:21" x14ac:dyDescent="0.25">
      <c r="B10" s="397">
        <v>43746</v>
      </c>
      <c r="C10" s="7">
        <v>100</v>
      </c>
      <c r="D10" s="43">
        <v>20.38</v>
      </c>
      <c r="E10" s="43">
        <v>0</v>
      </c>
      <c r="F10" s="43">
        <f>C10*D10+E10</f>
        <v>2038</v>
      </c>
      <c r="G10" s="397">
        <v>43822</v>
      </c>
      <c r="H10" s="77">
        <v>100</v>
      </c>
      <c r="I10" s="43">
        <v>23.68</v>
      </c>
      <c r="J10" s="43">
        <v>0.05</v>
      </c>
      <c r="K10" s="43">
        <f t="shared" si="1"/>
        <v>2367.9499999999998</v>
      </c>
      <c r="L10" s="4"/>
      <c r="M10" s="4"/>
      <c r="O10" s="11" t="s">
        <v>201</v>
      </c>
      <c r="P10" s="33"/>
      <c r="Q10" s="2">
        <f>M66</f>
        <v>0</v>
      </c>
      <c r="T10" s="1"/>
    </row>
    <row r="11" spans="1:21" x14ac:dyDescent="0.25">
      <c r="B11" s="397">
        <v>43775</v>
      </c>
      <c r="C11" s="7">
        <v>100</v>
      </c>
      <c r="D11" s="43">
        <v>22.28</v>
      </c>
      <c r="E11" s="43">
        <v>0</v>
      </c>
      <c r="F11" s="43">
        <f>C11*D11+E11</f>
        <v>2228</v>
      </c>
      <c r="G11" s="397">
        <v>43837</v>
      </c>
      <c r="H11" s="77">
        <v>100</v>
      </c>
      <c r="I11" s="43">
        <v>25.29</v>
      </c>
      <c r="J11" s="43">
        <v>0.05</v>
      </c>
      <c r="K11" s="43">
        <f t="shared" si="1"/>
        <v>2528.9499999999998</v>
      </c>
      <c r="L11" s="4"/>
      <c r="M11" s="4"/>
      <c r="O11" s="11" t="s">
        <v>173</v>
      </c>
      <c r="P11" s="33"/>
      <c r="Q11" s="131"/>
    </row>
    <row r="12" spans="1:21" x14ac:dyDescent="0.25">
      <c r="B12" s="397">
        <v>43795</v>
      </c>
      <c r="C12" s="7">
        <v>100</v>
      </c>
      <c r="D12" s="43">
        <v>20.75</v>
      </c>
      <c r="E12" s="43">
        <v>0</v>
      </c>
      <c r="F12" s="43">
        <f>C12*D12+E12</f>
        <v>2075</v>
      </c>
      <c r="G12" s="29"/>
      <c r="H12" s="67"/>
      <c r="O12" s="11" t="s">
        <v>875</v>
      </c>
      <c r="Q12" s="1"/>
    </row>
    <row r="13" spans="1:21" x14ac:dyDescent="0.25">
      <c r="B13" s="29"/>
      <c r="G13" s="29"/>
      <c r="H13" s="67"/>
      <c r="O13" s="11" t="s">
        <v>901</v>
      </c>
      <c r="Q13" s="2"/>
      <c r="T13" s="1"/>
    </row>
    <row r="14" spans="1:21" x14ac:dyDescent="0.25">
      <c r="B14" s="29"/>
      <c r="G14" s="29"/>
      <c r="H14" s="67"/>
      <c r="O14" s="11" t="s">
        <v>988</v>
      </c>
      <c r="Q14" s="1"/>
    </row>
    <row r="15" spans="1:21" x14ac:dyDescent="0.25">
      <c r="B15" s="29"/>
      <c r="G15" s="29"/>
      <c r="H15" s="67"/>
    </row>
    <row r="16" spans="1:21" ht="20.25" thickBot="1" x14ac:dyDescent="0.35">
      <c r="B16" s="29"/>
      <c r="G16" s="29"/>
      <c r="H16" s="67"/>
      <c r="O16" s="885" t="s">
        <v>78</v>
      </c>
      <c r="P16" s="885"/>
    </row>
    <row r="17" spans="1:16" ht="15.75" thickTop="1" x14ac:dyDescent="0.25">
      <c r="B17" s="29"/>
      <c r="G17" s="29"/>
      <c r="O17" s="78">
        <v>1.1000000000000001</v>
      </c>
      <c r="P17" s="78">
        <f>O17*$Q$4</f>
        <v>26.928000000000004</v>
      </c>
    </row>
    <row r="18" spans="1:16" x14ac:dyDescent="0.25">
      <c r="A18" s="31" t="s">
        <v>81</v>
      </c>
      <c r="B18" s="14"/>
      <c r="C18" s="14">
        <f>SUM(C2:C12)</f>
        <v>1500</v>
      </c>
      <c r="D18" s="18"/>
      <c r="E18" s="18"/>
      <c r="F18" s="18">
        <f>SUM(F2:F12)</f>
        <v>34410</v>
      </c>
      <c r="G18" s="14"/>
      <c r="H18" s="68">
        <f>SUM(H2:H11)</f>
        <v>1200</v>
      </c>
      <c r="I18" s="18"/>
      <c r="J18" s="18"/>
      <c r="K18" s="18">
        <f>SUM(K2:K11)</f>
        <v>27810.42</v>
      </c>
      <c r="L18" s="14"/>
      <c r="M18" s="18">
        <f>SUM(M2:M10)</f>
        <v>119.94</v>
      </c>
      <c r="O18" s="78">
        <v>1.0900000000000001</v>
      </c>
      <c r="P18" s="78">
        <f t="shared" ref="P18:P37" si="3">O18*$Q$4</f>
        <v>26.683200000000003</v>
      </c>
    </row>
    <row r="19" spans="1:16" ht="15.75" thickBot="1" x14ac:dyDescent="0.3">
      <c r="A19" s="273" t="s">
        <v>189</v>
      </c>
      <c r="B19" s="274"/>
      <c r="C19" s="275">
        <f>SumByColor($A$19,C2:C17)</f>
        <v>1200</v>
      </c>
      <c r="D19" s="275"/>
      <c r="E19" s="275"/>
      <c r="F19" s="276">
        <f>SumByColor($A$19,F2:F17)</f>
        <v>26805</v>
      </c>
      <c r="G19" s="275"/>
      <c r="H19" s="275">
        <f>SumByColor($A$19,H2:H17)</f>
        <v>1200</v>
      </c>
      <c r="I19" s="275"/>
      <c r="J19" s="275"/>
      <c r="K19" s="276">
        <f>SumByColor($A$19,K2:K17)</f>
        <v>27811</v>
      </c>
      <c r="L19" s="275"/>
      <c r="M19" s="276">
        <f>SumByColor($A$19,M2:M17)</f>
        <v>120</v>
      </c>
      <c r="O19" s="78">
        <v>1.08</v>
      </c>
      <c r="P19" s="78">
        <f t="shared" si="3"/>
        <v>26.438400000000001</v>
      </c>
    </row>
    <row r="20" spans="1:16" x14ac:dyDescent="0.25">
      <c r="O20" s="78">
        <v>1.07</v>
      </c>
      <c r="P20" s="78">
        <f t="shared" si="3"/>
        <v>26.193600000000004</v>
      </c>
    </row>
    <row r="21" spans="1:16" x14ac:dyDescent="0.25">
      <c r="O21" s="78">
        <v>1.06</v>
      </c>
      <c r="P21" s="78">
        <f t="shared" si="3"/>
        <v>25.948800000000002</v>
      </c>
    </row>
    <row r="22" spans="1:16" x14ac:dyDescent="0.25">
      <c r="O22" s="78">
        <v>1.05</v>
      </c>
      <c r="P22" s="78">
        <f t="shared" si="3"/>
        <v>25.704000000000001</v>
      </c>
    </row>
    <row r="23" spans="1:16" x14ac:dyDescent="0.25">
      <c r="O23" s="78">
        <v>1.04</v>
      </c>
      <c r="P23" s="78">
        <f t="shared" si="3"/>
        <v>25.459200000000003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3"/>
        <v>25.214400000000001</v>
      </c>
    </row>
    <row r="25" spans="1:16" x14ac:dyDescent="0.25">
      <c r="B25" s="161">
        <v>43642</v>
      </c>
      <c r="C25" s="10">
        <v>400</v>
      </c>
      <c r="D25" s="39">
        <v>25.2577</v>
      </c>
      <c r="E25" s="39">
        <v>26.84</v>
      </c>
      <c r="F25" s="39">
        <f t="shared" ref="F25:F48" si="4">(E25-D25)*C25</f>
        <v>632.92000000000007</v>
      </c>
      <c r="G25" s="39">
        <f t="shared" ref="G25:G42" si="5">D25*C25</f>
        <v>10103.08</v>
      </c>
      <c r="H25" s="175">
        <f t="shared" ref="H25:H42" si="6">F25/G25</f>
        <v>6.2646242531980353E-2</v>
      </c>
      <c r="I25" s="39"/>
      <c r="J25" s="39">
        <f t="shared" ref="J25:J42" si="7">F25</f>
        <v>632.92000000000007</v>
      </c>
      <c r="K25" s="39"/>
      <c r="L25" s="39"/>
      <c r="O25" s="78">
        <v>1.02</v>
      </c>
      <c r="P25" s="78">
        <f t="shared" si="3"/>
        <v>24.9696</v>
      </c>
    </row>
    <row r="26" spans="1:16" x14ac:dyDescent="0.25">
      <c r="B26" s="161">
        <v>43663</v>
      </c>
      <c r="C26" s="7">
        <v>500</v>
      </c>
      <c r="D26" s="43">
        <v>25.1462</v>
      </c>
      <c r="E26" s="39">
        <v>24.65</v>
      </c>
      <c r="F26" s="39">
        <f t="shared" si="4"/>
        <v>-248.10000000000088</v>
      </c>
      <c r="G26" s="39">
        <f t="shared" si="5"/>
        <v>12573.1</v>
      </c>
      <c r="H26" s="175">
        <f t="shared" si="6"/>
        <v>-1.9732603733367337E-2</v>
      </c>
      <c r="I26" s="39"/>
      <c r="J26" s="39">
        <f t="shared" si="7"/>
        <v>-248.10000000000088</v>
      </c>
      <c r="K26" s="39"/>
      <c r="L26" s="39"/>
      <c r="O26" s="78">
        <v>1.01</v>
      </c>
      <c r="P26" s="78">
        <f t="shared" si="3"/>
        <v>24.724800000000002</v>
      </c>
    </row>
    <row r="27" spans="1:16" x14ac:dyDescent="0.25">
      <c r="B27" s="161">
        <v>43678</v>
      </c>
      <c r="C27" s="10">
        <v>700</v>
      </c>
      <c r="D27" s="39">
        <v>24.584399999999999</v>
      </c>
      <c r="E27" s="39">
        <v>23.47</v>
      </c>
      <c r="F27" s="39">
        <f t="shared" si="4"/>
        <v>-780.07999999999993</v>
      </c>
      <c r="G27" s="39">
        <f t="shared" si="5"/>
        <v>17209.079999999998</v>
      </c>
      <c r="H27" s="175">
        <f t="shared" si="6"/>
        <v>-4.5329558581864923E-2</v>
      </c>
      <c r="I27" s="39"/>
      <c r="J27" s="39">
        <f t="shared" si="7"/>
        <v>-780.07999999999993</v>
      </c>
      <c r="K27" s="39"/>
      <c r="L27" s="39"/>
      <c r="O27" s="78">
        <v>1</v>
      </c>
      <c r="P27" s="78">
        <f t="shared" si="3"/>
        <v>24.48</v>
      </c>
    </row>
    <row r="28" spans="1:16" x14ac:dyDescent="0.25">
      <c r="B28" s="161">
        <v>43683</v>
      </c>
      <c r="C28" s="10">
        <v>700</v>
      </c>
      <c r="D28" s="39">
        <v>24.584399999999999</v>
      </c>
      <c r="E28" s="39">
        <v>21.91</v>
      </c>
      <c r="F28" s="39">
        <f t="shared" si="4"/>
        <v>-1872.079999999999</v>
      </c>
      <c r="G28" s="39">
        <f t="shared" si="5"/>
        <v>17209.079999999998</v>
      </c>
      <c r="H28" s="175">
        <f t="shared" si="6"/>
        <v>-0.10878443240428885</v>
      </c>
      <c r="I28" s="39"/>
      <c r="J28" s="39">
        <f t="shared" si="7"/>
        <v>-1872.079999999999</v>
      </c>
      <c r="K28" s="39"/>
      <c r="L28" s="39"/>
      <c r="O28" s="78">
        <v>0.99</v>
      </c>
      <c r="P28" s="78">
        <f t="shared" si="3"/>
        <v>24.235199999999999</v>
      </c>
    </row>
    <row r="29" spans="1:16" x14ac:dyDescent="0.25">
      <c r="B29" s="161">
        <v>43702</v>
      </c>
      <c r="C29" s="348">
        <v>800</v>
      </c>
      <c r="D29" s="739">
        <v>24.121400000000001</v>
      </c>
      <c r="E29" s="39">
        <v>20.93</v>
      </c>
      <c r="F29" s="39">
        <f t="shared" si="4"/>
        <v>-2553.1200000000013</v>
      </c>
      <c r="G29" s="39">
        <f t="shared" si="5"/>
        <v>19297.120000000003</v>
      </c>
      <c r="H29" s="175">
        <f t="shared" si="6"/>
        <v>-0.1323057533973982</v>
      </c>
      <c r="I29" s="39"/>
      <c r="J29" s="39">
        <f t="shared" si="7"/>
        <v>-2553.1200000000013</v>
      </c>
      <c r="K29" s="39"/>
      <c r="L29" s="39"/>
      <c r="O29" s="78">
        <v>0.98</v>
      </c>
      <c r="P29" s="78">
        <f t="shared" si="3"/>
        <v>23.990400000000001</v>
      </c>
    </row>
    <row r="30" spans="1:16" x14ac:dyDescent="0.25">
      <c r="B30" s="161">
        <v>43706</v>
      </c>
      <c r="C30" s="10">
        <v>700</v>
      </c>
      <c r="D30" s="39">
        <v>24.427299999999999</v>
      </c>
      <c r="E30" s="39">
        <v>21.98</v>
      </c>
      <c r="F30" s="39">
        <f t="shared" si="4"/>
        <v>-1713.109999999999</v>
      </c>
      <c r="G30" s="39">
        <f t="shared" si="5"/>
        <v>17099.11</v>
      </c>
      <c r="H30" s="175">
        <f t="shared" si="6"/>
        <v>-0.10018708576060385</v>
      </c>
      <c r="I30" s="39"/>
      <c r="J30" s="39">
        <f t="shared" si="7"/>
        <v>-1713.109999999999</v>
      </c>
      <c r="K30" s="39"/>
      <c r="L30" s="39"/>
      <c r="O30" s="78">
        <v>0.97</v>
      </c>
      <c r="P30" s="78">
        <f t="shared" si="3"/>
        <v>23.7456</v>
      </c>
    </row>
    <row r="31" spans="1:16" x14ac:dyDescent="0.25">
      <c r="B31" s="161">
        <v>43711</v>
      </c>
      <c r="C31" s="10">
        <v>800</v>
      </c>
      <c r="D31" s="39">
        <v>23.98</v>
      </c>
      <c r="E31" s="39">
        <v>20.85</v>
      </c>
      <c r="F31" s="39">
        <f t="shared" si="4"/>
        <v>-2503.9999999999991</v>
      </c>
      <c r="G31" s="39">
        <f t="shared" si="5"/>
        <v>19184</v>
      </c>
      <c r="H31" s="175">
        <f t="shared" si="6"/>
        <v>-0.13052543786488735</v>
      </c>
      <c r="I31" s="39"/>
      <c r="J31" s="39">
        <f t="shared" si="7"/>
        <v>-2503.9999999999991</v>
      </c>
      <c r="K31" s="39"/>
      <c r="L31" s="39"/>
      <c r="O31" s="78">
        <v>0.96</v>
      </c>
      <c r="P31" s="78">
        <f t="shared" si="3"/>
        <v>23.500799999999998</v>
      </c>
    </row>
    <row r="32" spans="1:16" x14ac:dyDescent="0.25">
      <c r="B32" s="161">
        <v>43712</v>
      </c>
      <c r="C32" s="348">
        <v>800</v>
      </c>
      <c r="D32" s="739">
        <v>23.98</v>
      </c>
      <c r="E32" s="39">
        <v>21.72</v>
      </c>
      <c r="F32" s="39">
        <f t="shared" si="4"/>
        <v>-1808.0000000000014</v>
      </c>
      <c r="G32" s="39">
        <f t="shared" si="5"/>
        <v>19184</v>
      </c>
      <c r="H32" s="175">
        <f t="shared" si="6"/>
        <v>-9.4245204336947525E-2</v>
      </c>
      <c r="I32" s="39"/>
      <c r="J32" s="39">
        <f t="shared" si="7"/>
        <v>-1808.0000000000014</v>
      </c>
      <c r="K32" s="39"/>
      <c r="L32" s="39"/>
      <c r="O32" s="78">
        <v>0.95</v>
      </c>
      <c r="P32" s="78">
        <f t="shared" si="3"/>
        <v>23.256</v>
      </c>
    </row>
    <row r="33" spans="1:17" x14ac:dyDescent="0.25">
      <c r="B33" s="161">
        <v>43713</v>
      </c>
      <c r="C33" s="10">
        <v>700</v>
      </c>
      <c r="D33" s="39">
        <v>24.194600000000001</v>
      </c>
      <c r="E33" s="39">
        <v>22.29</v>
      </c>
      <c r="F33" s="39">
        <f t="shared" si="4"/>
        <v>-1333.2200000000014</v>
      </c>
      <c r="G33" s="39">
        <f t="shared" si="5"/>
        <v>16936.22</v>
      </c>
      <c r="H33" s="175">
        <f t="shared" si="6"/>
        <v>-7.87200449687121E-2</v>
      </c>
      <c r="I33" s="39"/>
      <c r="J33" s="39">
        <f t="shared" si="7"/>
        <v>-1333.2200000000014</v>
      </c>
      <c r="K33" s="39"/>
      <c r="L33" s="39"/>
      <c r="O33" s="78">
        <v>0.94</v>
      </c>
      <c r="P33" s="78">
        <f t="shared" si="3"/>
        <v>23.011199999999999</v>
      </c>
    </row>
    <row r="34" spans="1:17" x14ac:dyDescent="0.25">
      <c r="B34" s="161">
        <v>43718</v>
      </c>
      <c r="C34" s="7">
        <v>500</v>
      </c>
      <c r="D34" s="43">
        <v>24.320599999999999</v>
      </c>
      <c r="E34" s="39">
        <v>23.88</v>
      </c>
      <c r="F34" s="39">
        <f t="shared" si="4"/>
        <v>-220.29999999999995</v>
      </c>
      <c r="G34" s="39">
        <f t="shared" si="5"/>
        <v>12160.3</v>
      </c>
      <c r="H34" s="175">
        <f t="shared" si="6"/>
        <v>-1.811632936687417E-2</v>
      </c>
      <c r="I34" s="39"/>
      <c r="J34" s="39">
        <f t="shared" si="7"/>
        <v>-220.29999999999995</v>
      </c>
      <c r="K34" s="39"/>
      <c r="L34" s="39"/>
      <c r="O34" s="78">
        <v>0.93</v>
      </c>
      <c r="P34" s="78">
        <f t="shared" si="3"/>
        <v>22.766400000000001</v>
      </c>
    </row>
    <row r="35" spans="1:17" x14ac:dyDescent="0.25">
      <c r="B35" s="161">
        <v>43718</v>
      </c>
      <c r="C35" s="10">
        <v>400</v>
      </c>
      <c r="D35" s="39">
        <v>24.3184</v>
      </c>
      <c r="E35" s="39">
        <v>24.33</v>
      </c>
      <c r="F35" s="39">
        <f t="shared" si="4"/>
        <v>4.6399999999991337</v>
      </c>
      <c r="G35" s="39">
        <f t="shared" si="5"/>
        <v>9727.36</v>
      </c>
      <c r="H35" s="175">
        <f t="shared" si="6"/>
        <v>4.7700506612268216E-4</v>
      </c>
      <c r="I35" s="39"/>
      <c r="J35" s="39">
        <f t="shared" si="7"/>
        <v>4.6399999999991337</v>
      </c>
      <c r="K35" s="39"/>
      <c r="L35" s="39"/>
      <c r="O35" s="78">
        <v>0.92</v>
      </c>
      <c r="P35" s="78">
        <f t="shared" si="3"/>
        <v>22.521600000000003</v>
      </c>
    </row>
    <row r="36" spans="1:17" x14ac:dyDescent="0.25">
      <c r="B36" s="161">
        <v>43733</v>
      </c>
      <c r="C36" s="10">
        <v>400</v>
      </c>
      <c r="D36" s="39">
        <v>24.235800000000001</v>
      </c>
      <c r="E36" s="39">
        <v>23.08</v>
      </c>
      <c r="F36" s="39">
        <f t="shared" si="4"/>
        <v>-462.32000000000113</v>
      </c>
      <c r="G36" s="39">
        <f t="shared" si="5"/>
        <v>9694.32</v>
      </c>
      <c r="H36" s="175">
        <f t="shared" si="6"/>
        <v>-4.768978123272196E-2</v>
      </c>
      <c r="I36" s="39"/>
      <c r="J36" s="39">
        <f t="shared" si="7"/>
        <v>-462.32000000000113</v>
      </c>
      <c r="K36" s="39"/>
      <c r="L36" s="39"/>
      <c r="O36" s="78">
        <v>0.91</v>
      </c>
      <c r="P36" s="78">
        <f t="shared" si="3"/>
        <v>22.276800000000001</v>
      </c>
    </row>
    <row r="37" spans="1:17" x14ac:dyDescent="0.25">
      <c r="A37">
        <v>300</v>
      </c>
      <c r="B37" s="161">
        <v>43734</v>
      </c>
      <c r="C37" s="10">
        <v>600</v>
      </c>
      <c r="D37" s="39">
        <v>23.627199999999998</v>
      </c>
      <c r="E37" s="39">
        <v>22.63</v>
      </c>
      <c r="F37" s="39">
        <f t="shared" si="4"/>
        <v>-598.31999999999971</v>
      </c>
      <c r="G37" s="39">
        <f t="shared" si="5"/>
        <v>14176.32</v>
      </c>
      <c r="H37" s="175">
        <f t="shared" si="6"/>
        <v>-4.2205593553192908E-2</v>
      </c>
      <c r="I37" s="39"/>
      <c r="J37" s="39">
        <f t="shared" si="7"/>
        <v>-598.31999999999971</v>
      </c>
      <c r="K37" s="39"/>
      <c r="L37" s="39"/>
      <c r="O37" s="78">
        <v>0.9</v>
      </c>
      <c r="P37" s="78">
        <f t="shared" si="3"/>
        <v>22.032</v>
      </c>
    </row>
    <row r="38" spans="1:17" x14ac:dyDescent="0.25">
      <c r="A38">
        <v>300</v>
      </c>
      <c r="B38" s="161">
        <v>43739</v>
      </c>
      <c r="C38" s="10">
        <v>700</v>
      </c>
      <c r="D38" s="39">
        <v>23.349</v>
      </c>
      <c r="E38" s="39">
        <v>21.55</v>
      </c>
      <c r="F38" s="39">
        <f t="shared" si="4"/>
        <v>-1259.2999999999997</v>
      </c>
      <c r="G38" s="39">
        <f t="shared" si="5"/>
        <v>16344.3</v>
      </c>
      <c r="H38" s="175">
        <f t="shared" si="6"/>
        <v>-7.7048267591759811E-2</v>
      </c>
      <c r="I38" s="39"/>
      <c r="J38" s="39">
        <f t="shared" si="7"/>
        <v>-1259.2999999999997</v>
      </c>
      <c r="K38" s="39"/>
      <c r="L38" s="39"/>
    </row>
    <row r="39" spans="1:17" x14ac:dyDescent="0.25">
      <c r="B39" s="161">
        <v>43746</v>
      </c>
      <c r="C39" s="348">
        <v>800</v>
      </c>
      <c r="D39" s="739">
        <v>22.977900000000002</v>
      </c>
      <c r="E39" s="39">
        <v>20.38</v>
      </c>
      <c r="F39" s="39">
        <f t="shared" si="4"/>
        <v>-2078.3200000000024</v>
      </c>
      <c r="G39" s="39">
        <f t="shared" si="5"/>
        <v>18382.32</v>
      </c>
      <c r="H39" s="175">
        <f t="shared" si="6"/>
        <v>-0.11306081060497274</v>
      </c>
      <c r="I39" s="39"/>
      <c r="J39" s="39">
        <f t="shared" si="7"/>
        <v>-2078.3200000000024</v>
      </c>
      <c r="K39" s="39"/>
      <c r="L39" s="39"/>
    </row>
    <row r="40" spans="1:17" x14ac:dyDescent="0.25">
      <c r="A40">
        <v>300</v>
      </c>
      <c r="B40" s="161">
        <v>43749</v>
      </c>
      <c r="C40" s="10">
        <v>700</v>
      </c>
      <c r="D40" s="39">
        <v>23.202999999999999</v>
      </c>
      <c r="E40" s="39">
        <v>21.4</v>
      </c>
      <c r="F40" s="39">
        <f t="shared" si="4"/>
        <v>-1262.1000000000006</v>
      </c>
      <c r="G40" s="39">
        <f t="shared" si="5"/>
        <v>16242.1</v>
      </c>
      <c r="H40" s="175">
        <f t="shared" si="6"/>
        <v>-7.7705469120372406E-2</v>
      </c>
      <c r="I40" s="39"/>
      <c r="J40" s="39">
        <f t="shared" si="7"/>
        <v>-1262.1000000000006</v>
      </c>
      <c r="K40" s="39"/>
      <c r="L40" s="39"/>
    </row>
    <row r="41" spans="1:17" x14ac:dyDescent="0.25">
      <c r="A41">
        <v>500</v>
      </c>
      <c r="B41" s="161">
        <v>43774</v>
      </c>
      <c r="C41" s="10">
        <v>600</v>
      </c>
      <c r="D41" s="39">
        <v>23.158999999999999</v>
      </c>
      <c r="E41" s="39">
        <v>22.92</v>
      </c>
      <c r="F41" s="39">
        <f t="shared" si="4"/>
        <v>-143.39999999999833</v>
      </c>
      <c r="G41" s="39">
        <f t="shared" si="5"/>
        <v>13895.4</v>
      </c>
      <c r="H41" s="175">
        <f t="shared" si="6"/>
        <v>-1.031996200181343E-2</v>
      </c>
      <c r="I41" s="39"/>
      <c r="J41" s="39">
        <f t="shared" si="7"/>
        <v>-143.39999999999833</v>
      </c>
      <c r="K41" s="39"/>
      <c r="L41" s="39"/>
      <c r="Q41" s="2"/>
    </row>
    <row r="42" spans="1:17" x14ac:dyDescent="0.25">
      <c r="A42">
        <v>500</v>
      </c>
      <c r="B42" s="161">
        <v>43776</v>
      </c>
      <c r="C42" s="10">
        <v>700</v>
      </c>
      <c r="D42" s="39">
        <v>23.0334</v>
      </c>
      <c r="E42" s="39">
        <v>22.67</v>
      </c>
      <c r="F42" s="39">
        <f t="shared" si="4"/>
        <v>-254.37999999999903</v>
      </c>
      <c r="G42" s="39">
        <f t="shared" si="5"/>
        <v>16123.380000000001</v>
      </c>
      <c r="H42" s="175">
        <f t="shared" si="6"/>
        <v>-1.577708892304213E-2</v>
      </c>
      <c r="I42" s="39"/>
      <c r="J42" s="39">
        <f t="shared" si="7"/>
        <v>-254.37999999999903</v>
      </c>
      <c r="K42" s="39"/>
      <c r="L42" s="39"/>
      <c r="Q42" s="2"/>
    </row>
    <row r="43" spans="1:17" x14ac:dyDescent="0.25">
      <c r="A43">
        <v>600</v>
      </c>
      <c r="B43" s="161">
        <v>43781</v>
      </c>
      <c r="C43" s="10">
        <v>700</v>
      </c>
      <c r="D43" s="39">
        <v>23.03</v>
      </c>
      <c r="E43" s="39">
        <v>22.25</v>
      </c>
      <c r="F43" s="39">
        <f t="shared" si="4"/>
        <v>-546.0000000000008</v>
      </c>
      <c r="G43" s="39">
        <f t="shared" ref="G43:G48" si="8">D43*C43</f>
        <v>16121</v>
      </c>
      <c r="H43" s="175">
        <f t="shared" ref="H43:H48" si="9">F43/G43</f>
        <v>-3.3868866695614466E-2</v>
      </c>
      <c r="I43" s="39"/>
      <c r="J43" s="39">
        <f t="shared" ref="J43:J48" si="10">F43</f>
        <v>-546.0000000000008</v>
      </c>
      <c r="K43" s="39"/>
      <c r="L43" s="39"/>
      <c r="Q43" s="2"/>
    </row>
    <row r="44" spans="1:17" x14ac:dyDescent="0.25">
      <c r="B44" s="161">
        <v>43795</v>
      </c>
      <c r="C44" s="348">
        <v>800</v>
      </c>
      <c r="D44" s="739">
        <v>22.748000000000001</v>
      </c>
      <c r="E44" s="39">
        <v>20.75</v>
      </c>
      <c r="F44" s="39">
        <f t="shared" si="4"/>
        <v>-1598.400000000001</v>
      </c>
      <c r="G44" s="39">
        <f t="shared" si="8"/>
        <v>18198.400000000001</v>
      </c>
      <c r="H44" s="175">
        <f t="shared" si="9"/>
        <v>-8.7831897309653642E-2</v>
      </c>
      <c r="I44" s="39"/>
      <c r="J44" s="39">
        <f t="shared" si="10"/>
        <v>-1598.400000000001</v>
      </c>
      <c r="K44" s="39"/>
      <c r="L44" s="39"/>
      <c r="Q44" s="2"/>
    </row>
    <row r="45" spans="1:17" x14ac:dyDescent="0.25">
      <c r="A45">
        <v>600</v>
      </c>
      <c r="B45" s="161">
        <v>43807</v>
      </c>
      <c r="C45" s="10">
        <v>700</v>
      </c>
      <c r="D45" s="39">
        <v>22.972100000000001</v>
      </c>
      <c r="E45" s="39">
        <v>21.23</v>
      </c>
      <c r="F45" s="39">
        <f t="shared" si="4"/>
        <v>-1219.4700000000005</v>
      </c>
      <c r="G45" s="39">
        <f t="shared" si="8"/>
        <v>16080.470000000001</v>
      </c>
      <c r="H45" s="175">
        <f t="shared" si="9"/>
        <v>-7.5835469983153506E-2</v>
      </c>
      <c r="I45" s="39"/>
      <c r="J45" s="39">
        <f t="shared" si="10"/>
        <v>-1219.4700000000005</v>
      </c>
      <c r="K45" s="39"/>
      <c r="L45" s="39"/>
      <c r="Q45" s="2"/>
    </row>
    <row r="46" spans="1:17" x14ac:dyDescent="0.25">
      <c r="A46">
        <v>400</v>
      </c>
      <c r="B46" s="161">
        <v>43817</v>
      </c>
      <c r="C46" s="7">
        <v>500</v>
      </c>
      <c r="D46" s="43">
        <v>22.853000000000002</v>
      </c>
      <c r="E46" s="39">
        <v>23.27</v>
      </c>
      <c r="F46" s="39">
        <f t="shared" si="4"/>
        <v>208.49999999999903</v>
      </c>
      <c r="G46" s="39">
        <f t="shared" si="8"/>
        <v>11426.5</v>
      </c>
      <c r="H46" s="175">
        <f t="shared" si="9"/>
        <v>1.8247057279131756E-2</v>
      </c>
      <c r="I46" s="39"/>
      <c r="J46" s="39">
        <f t="shared" si="10"/>
        <v>208.49999999999903</v>
      </c>
      <c r="K46" s="39"/>
      <c r="L46" s="39"/>
      <c r="Q46" s="2"/>
    </row>
    <row r="47" spans="1:17" x14ac:dyDescent="0.25">
      <c r="B47" s="161">
        <v>43822</v>
      </c>
      <c r="C47" s="10">
        <v>400</v>
      </c>
      <c r="D47" s="39">
        <v>22.646999999999998</v>
      </c>
      <c r="E47" s="39">
        <v>23.72</v>
      </c>
      <c r="F47" s="39">
        <f t="shared" si="4"/>
        <v>429.20000000000016</v>
      </c>
      <c r="G47" s="39">
        <f t="shared" si="8"/>
        <v>9058.7999999999993</v>
      </c>
      <c r="H47" s="175">
        <f t="shared" si="9"/>
        <v>4.7379343842451557E-2</v>
      </c>
      <c r="I47" s="39"/>
      <c r="J47" s="39">
        <f t="shared" si="10"/>
        <v>429.20000000000016</v>
      </c>
      <c r="K47" s="39"/>
      <c r="L47" s="39"/>
      <c r="Q47" s="2"/>
    </row>
    <row r="48" spans="1:17" x14ac:dyDescent="0.25">
      <c r="B48" s="161">
        <v>43825</v>
      </c>
      <c r="C48" s="10">
        <v>400</v>
      </c>
      <c r="D48" s="39">
        <v>22.5215</v>
      </c>
      <c r="E48" s="39">
        <v>23.79</v>
      </c>
      <c r="F48" s="39">
        <f t="shared" si="4"/>
        <v>507.39999999999981</v>
      </c>
      <c r="G48" s="39">
        <f t="shared" si="8"/>
        <v>9008.6</v>
      </c>
      <c r="H48" s="175">
        <f t="shared" si="9"/>
        <v>5.6323957107652665E-2</v>
      </c>
      <c r="I48" s="39"/>
      <c r="J48" s="39">
        <f t="shared" si="10"/>
        <v>507.39999999999981</v>
      </c>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5" t="s">
        <v>78</v>
      </c>
      <c r="P42" s="885"/>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5" t="s">
        <v>78</v>
      </c>
      <c r="P17" s="885"/>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7">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7"/>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5" t="s">
        <v>78</v>
      </c>
      <c r="P41" s="885"/>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5" t="s">
        <v>78</v>
      </c>
      <c r="P45" s="885"/>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2020-01-08T03:54:17Z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