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HC" sheetId="96" state="hidden" r:id="rId36"/>
    <sheet name="KBWY" sheetId="94" state="hidden" r:id="rId37"/>
    <sheet name="AYI" sheetId="92" state="hidden" r:id="rId38"/>
    <sheet name="DIA" sheetId="91" r:id="rId39"/>
    <sheet name="ICE" sheetId="95" state="hidden" r:id="rId40"/>
    <sheet name="NKE" sheetId="50" r:id="rId41"/>
    <sheet name="MOS" sheetId="58" state="hidden" r:id="rId42"/>
    <sheet name="VGK" sheetId="59" state="hidden" r:id="rId43"/>
    <sheet name="CMG" sheetId="87" state="hidden" r:id="rId44"/>
    <sheet name="HAS" sheetId="90" state="hidden" r:id="rId45"/>
    <sheet name="HSIC" sheetId="82" state="hidden" r:id="rId46"/>
    <sheet name="PDCO" sheetId="88" state="hidden" r:id="rId47"/>
    <sheet name="MU" sheetId="17" r:id="rId48"/>
    <sheet name="IP" sheetId="44" state="hidden" r:id="rId49"/>
    <sheet name="INTC" sheetId="13" state="hidden" r:id="rId50"/>
    <sheet name="HES" sheetId="10" state="hidden" r:id="rId51"/>
    <sheet name="UNP" sheetId="20" state="hidden" r:id="rId52"/>
    <sheet name="NCLH" sheetId="67" state="hidden" r:id="rId53"/>
    <sheet name="SPY" sheetId="47" state="hidden" r:id="rId54"/>
    <sheet name="SWKS" sheetId="41" state="hidden" r:id="rId55"/>
    <sheet name="CNI" sheetId="42" state="hidden" r:id="rId56"/>
    <sheet name="WFC" sheetId="45" state="hidden" r:id="rId57"/>
    <sheet name="AA" sheetId="3" r:id="rId58"/>
    <sheet name="CF" sheetId="61" state="hidden" r:id="rId59"/>
    <sheet name="TGT" sheetId="75" state="hidden" r:id="rId60"/>
    <sheet name="NWL" sheetId="46" state="hidden" r:id="rId61"/>
    <sheet name="KORS" sheetId="16" state="hidden" r:id="rId62"/>
    <sheet name="ALL" sheetId="22" state="hidden" r:id="rId63"/>
    <sheet name="NSC" sheetId="24" state="hidden" r:id="rId64"/>
    <sheet name="AVGO" sheetId="15" state="hidden" r:id="rId65"/>
    <sheet name="UAL" sheetId="52" r:id="rId66"/>
    <sheet name="CAH" sheetId="53" r:id="rId67"/>
    <sheet name="DAL" sheetId="49" state="hidden" r:id="rId68"/>
    <sheet name="TEVA" sheetId="74" r:id="rId69"/>
    <sheet name="DIS" sheetId="34" state="hidden" r:id="rId70"/>
    <sheet name="FTR" sheetId="40" state="hidden" r:id="rId71"/>
    <sheet name="GILD" sheetId="31" state="hidden" r:id="rId72"/>
    <sheet name="WWD" sheetId="28" state="hidden" r:id="rId73"/>
    <sheet name="GIS" sheetId="43" state="hidden" r:id="rId74"/>
    <sheet name="GM" sheetId="29" state="hidden" r:id="rId75"/>
    <sheet name="TMO" sheetId="48" state="hidden" r:id="rId76"/>
    <sheet name="TKR" sheetId="32" state="hidden" r:id="rId77"/>
    <sheet name="UTX" sheetId="30" state="hidden" r:id="rId78"/>
    <sheet name="UNH" sheetId="26" state="hidden" r:id="rId79"/>
  </sheets>
  <functionGroups builtInGroupCount="18"/>
  <definedNames>
    <definedName name="_xlnm._FilterDatabase" localSheetId="0" hidden="1">ACTIVE!$E$1:$M$26</definedName>
    <definedName name="hp?s_AA_Historical_Prices_1" localSheetId="57">AA!$W$1:$AC$68</definedName>
    <definedName name="hp?s_AAPL" localSheetId="6">AAPL!$W$1:$AC$69</definedName>
    <definedName name="hp?s_AKAM_Historical_Prices" localSheetId="14">BMY!$W$1:$AC$70</definedName>
    <definedName name="hp?s_ALL_Historical_Prices" localSheetId="62">ALL!$X$1:$AD$69</definedName>
    <definedName name="hp?s_AVGO" localSheetId="64">AVGO!$W$1:$AC$69</definedName>
    <definedName name="hp?s_AXP_Historical_Prices" localSheetId="7">AXP!$W$1:$AC$70</definedName>
    <definedName name="hp?s_BIIB" localSheetId="3">BIIB!#REF!</definedName>
    <definedName name="hp?s_CAH" localSheetId="66">CAH!$W$1:$AC$69</definedName>
    <definedName name="hp?s_cce" localSheetId="13">CCE!$W$1:$AC$68</definedName>
    <definedName name="hp?s_CNI" localSheetId="55">CNI!$W$1:$AC$69</definedName>
    <definedName name="hp?s_CPN_Historical_Prices" localSheetId="30">CPN!$W$1:$AC$68</definedName>
    <definedName name="hp?s_cvs" localSheetId="18">CVS!$W$1:$AC$69</definedName>
    <definedName name="hp?s_DAL" localSheetId="67">DAL!$W$1:$AC$69</definedName>
    <definedName name="hp?s_DIS" localSheetId="13">CCE!#REF!</definedName>
    <definedName name="hp?s_DIS" localSheetId="69">DIS!$W$1:$AC$68</definedName>
    <definedName name="hp?s_DIS" localSheetId="70">FTR!#REF!</definedName>
    <definedName name="hp?s_ew_Historical_Prices" localSheetId="31">EW!$W$1:$AC$68</definedName>
    <definedName name="hp?s_foxa" localSheetId="10">FOXA!$W$1:$AC$69</definedName>
    <definedName name="hp?s_GILD" localSheetId="71">GILD!#REF!</definedName>
    <definedName name="hp?s_GIS" localSheetId="73">GIS!$X$1:$AD$69</definedName>
    <definedName name="hp?s_GM" localSheetId="74">GM!$W$1:$AC$69</definedName>
    <definedName name="hp?s_HES" localSheetId="50">HES!$W$1:$AC$69</definedName>
    <definedName name="hp?s_INTC_Historical_Prices" localSheetId="49">INTC!$W$1:$AC$69</definedName>
    <definedName name="hp?s_IP" localSheetId="48">IP!$W$1:$AC$69</definedName>
    <definedName name="hp?s_jnj" localSheetId="24">JNJ!$W$1:$AC$69</definedName>
    <definedName name="hp?s_KORS" localSheetId="61">KORS!$W$1:$AC$68</definedName>
    <definedName name="hp?s_LUV" localSheetId="12">LUV!$W$1:$AC$69</definedName>
    <definedName name="hp?s_MYL" localSheetId="4">MYL!$W$1:$AC$68</definedName>
    <definedName name="hp?s_nclh" localSheetId="52">NCLH!$W$1:$AC$68</definedName>
    <definedName name="hp?s_nke" localSheetId="40">NKE!$W$1:$AC$69</definedName>
    <definedName name="hp?s_NSC" localSheetId="63">NSC!$W$1:$AC$69</definedName>
    <definedName name="hp?s_NWL" localSheetId="60">NWL!#REF!</definedName>
    <definedName name="hp?s_pinc" localSheetId="9">PINC!$W$1:$AC$68</definedName>
    <definedName name="hp?s_SWKS" localSheetId="54">SWKS!$W$1:$AC$69</definedName>
    <definedName name="hp?s_TKR" localSheetId="76">TKR!$W$1:$AC$69</definedName>
    <definedName name="hp?s_tmo" localSheetId="75">TMO!$W$1:$AC$69</definedName>
    <definedName name="hp?s_ual" localSheetId="65">UAL!$W$1:$AC$68</definedName>
    <definedName name="hp?s_UNH" localSheetId="78">UNH!$W$1:$AC$69</definedName>
    <definedName name="hp?s_UNP" localSheetId="51">UNP!$W$1:$AC$69</definedName>
    <definedName name="hp?s_UTX" localSheetId="77">UTX!$W$1:$AC$69</definedName>
    <definedName name="hp?s_vgk" localSheetId="42">VGK!$W$1:$AC$69</definedName>
    <definedName name="hp?s_WFC" localSheetId="56">WFC!$W$1:$AC$69</definedName>
    <definedName name="hp?s_WWD" localSheetId="72">WWD!$W$1:$AC$69</definedName>
    <definedName name="PL" localSheetId="57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7">#REF!</definedName>
    <definedName name="PL" localSheetId="34">#REF!</definedName>
    <definedName name="PL" localSheetId="14">#REF!</definedName>
    <definedName name="PL" localSheetId="66">#REF!</definedName>
    <definedName name="PL" localSheetId="58">#REF!</definedName>
    <definedName name="PL" localSheetId="43">#REF!</definedName>
    <definedName name="PL" localSheetId="29">#REF!</definedName>
    <definedName name="PL" localSheetId="18">#REF!</definedName>
    <definedName name="PL" localSheetId="8">#REF!</definedName>
    <definedName name="PL" localSheetId="38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4">#REF!</definedName>
    <definedName name="PL" localSheetId="45">#REF!</definedName>
    <definedName name="PL" localSheetId="39">#REF!</definedName>
    <definedName name="PL" localSheetId="24">#REF!</definedName>
    <definedName name="PL" localSheetId="36">#REF!</definedName>
    <definedName name="PL" localSheetId="35">#REF!</definedName>
    <definedName name="PL" localSheetId="22">#REF!</definedName>
    <definedName name="PL" localSheetId="12">#REF!</definedName>
    <definedName name="PL" localSheetId="41">#REF!</definedName>
    <definedName name="PL" localSheetId="4">#REF!</definedName>
    <definedName name="PL" localSheetId="52">NCLH!$Q$7</definedName>
    <definedName name="PL" localSheetId="40">#REF!</definedName>
    <definedName name="PL" localSheetId="46">#REF!</definedName>
    <definedName name="PL" localSheetId="9">PINC!$Q$7</definedName>
    <definedName name="PL" localSheetId="53">SPY!$Q$7</definedName>
    <definedName name="PL" localSheetId="54">SWKS!$Q$7</definedName>
    <definedName name="PL" localSheetId="28">#REF!</definedName>
    <definedName name="PL" localSheetId="59">#REF!</definedName>
    <definedName name="PL" localSheetId="32">#REF!</definedName>
    <definedName name="PL" localSheetId="65">#REF!</definedName>
    <definedName name="PL" localSheetId="25">#REF!</definedName>
    <definedName name="PL" localSheetId="42">#REF!</definedName>
    <definedName name="PL" localSheetId="33">#REF!</definedName>
    <definedName name="PL" localSheetId="56">WFC!$Q$7</definedName>
    <definedName name="q?s_aa_ql_1" localSheetId="57">AA!$T$40:$U$55</definedName>
    <definedName name="q?s_AAPL" localSheetId="6">AAPL!$T$40:$U$55</definedName>
    <definedName name="q?s_AKAM" localSheetId="16">AKAM!$T$43:$U$58</definedName>
    <definedName name="q?s_ALL" localSheetId="62">ALL!$T$40:$U$55</definedName>
    <definedName name="q?s_AVGO" localSheetId="64">AVGO!$T$42:$U$57</definedName>
    <definedName name="q?s_AXP" localSheetId="7">AXP!$T$43:$U$58</definedName>
    <definedName name="q?s_BMY_1" localSheetId="14">BMY!$T$43:$U$58</definedName>
    <definedName name="q?s_CAH" localSheetId="66">CAH!$T$43:$U$58</definedName>
    <definedName name="q?s_cce" localSheetId="13">CCE!$T$43:$U$58</definedName>
    <definedName name="q?s_CF" localSheetId="58">CF!$T$56:$U$71</definedName>
    <definedName name="q?s_CNI" localSheetId="55">CNI!$T$43:$U$58</definedName>
    <definedName name="q?s_CPN" localSheetId="30">CPN!$T$43:$U$58</definedName>
    <definedName name="q?s_cvs" localSheetId="18">CVS!$T$43:$U$58</definedName>
    <definedName name="q?s_DAL" localSheetId="67">DAL!$T$43:$U$58</definedName>
    <definedName name="q?s_dg" localSheetId="8">DG!$T$43:$U$58</definedName>
    <definedName name="q?s_DIS" localSheetId="69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0">FTR!$T$43:$U$58</definedName>
    <definedName name="q?s_GILD" localSheetId="71">GILD!$T$43:$U$58</definedName>
    <definedName name="q?s_GIS_1" localSheetId="73">GIS!$T$43:$U$58</definedName>
    <definedName name="q?s_GM" localSheetId="74">GM!$T$43:$U$58</definedName>
    <definedName name="q?s_HES" localSheetId="50">HES!$T$43:$U$58</definedName>
    <definedName name="q?s_INTC" localSheetId="49">INTC!$T$43:$U$58</definedName>
    <definedName name="q?s_IP" localSheetId="48">IP!$T$43:$U$58</definedName>
    <definedName name="q?s_JNJ" localSheetId="24">JNJ!$T$43:$U$58</definedName>
    <definedName name="q?s_KORS" localSheetId="61">KORS!$T$43:$U$58</definedName>
    <definedName name="q?s_KR" localSheetId="22">KR!$T$25:$U$40</definedName>
    <definedName name="q?s_luv_ql_1" localSheetId="12">LUV!$T$43:$U$58</definedName>
    <definedName name="q?s_MU" localSheetId="47">MU!#REF!</definedName>
    <definedName name="q?s_MYL" localSheetId="4">MYL!$T$43:$U$58</definedName>
    <definedName name="q?s_nclh" localSheetId="52">NCLH!$T$40:$U$55</definedName>
    <definedName name="q?s_NKE" localSheetId="40">NKE!$T$43:$U$58</definedName>
    <definedName name="q?s_nsc" localSheetId="63">NSC!$T$43:$U$58</definedName>
    <definedName name="q?s_NSC" localSheetId="51">UNP!$T$43:$U$58</definedName>
    <definedName name="q?s_NWL" localSheetId="60">NWL!$T$43:$U$58</definedName>
    <definedName name="q?s_pinc" localSheetId="9">PINC!$T$40:$U$55</definedName>
    <definedName name="q?s_SIG" localSheetId="5">SIG!#REF!</definedName>
    <definedName name="q?s_SWKS" localSheetId="54">SWKS!$T$40:$U$55</definedName>
    <definedName name="q?s_tgt" localSheetId="59">TGT!$T$43:$U$58</definedName>
    <definedName name="q?s_TKR" localSheetId="76">TKR!$T$43:$U$58</definedName>
    <definedName name="q?s_tmo" localSheetId="75">TMO!$T$43:$U$58</definedName>
    <definedName name="q?s_UAL" localSheetId="65">UAL!$T$43:$U$58</definedName>
    <definedName name="q?s_UNH" localSheetId="78">UNH!$T$43:$U$58</definedName>
    <definedName name="q?s_UTX" localSheetId="77">UTX!$T$43:$U$58</definedName>
    <definedName name="q?s_vgk" localSheetId="42">VGK!$T$43:$U$56</definedName>
    <definedName name="q?s_WFC" localSheetId="56">WFC!$T$43:$U$58</definedName>
    <definedName name="q?s_WWD" localSheetId="7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81" l="1"/>
  <c r="G41" i="81"/>
  <c r="H41" i="81"/>
  <c r="F170" i="25"/>
  <c r="G170" i="25"/>
  <c r="H170" i="25"/>
  <c r="A591" i="38" l="1"/>
  <c r="D591" i="38"/>
  <c r="E591" i="38"/>
  <c r="G591" i="38"/>
  <c r="H591" i="38"/>
  <c r="K591" i="38"/>
  <c r="L591" i="38"/>
  <c r="W591" i="38" s="1"/>
  <c r="M591" i="38"/>
  <c r="N591" i="38" s="1"/>
  <c r="O591" i="38" s="1"/>
  <c r="S591" i="38"/>
  <c r="V591" i="38"/>
  <c r="F49" i="57"/>
  <c r="H49" i="57"/>
  <c r="G49" i="57"/>
  <c r="K7" i="57"/>
  <c r="X591" i="38" l="1"/>
  <c r="P591" i="38"/>
  <c r="Q591" i="38" s="1"/>
  <c r="Y591" i="38"/>
  <c r="U591" i="38"/>
  <c r="A590" i="38"/>
  <c r="D590" i="38"/>
  <c r="V590" i="38" s="1"/>
  <c r="E590" i="38"/>
  <c r="G590" i="38"/>
  <c r="H590" i="38"/>
  <c r="K590" i="38"/>
  <c r="L590" i="38" s="1"/>
  <c r="M590" i="38"/>
  <c r="N590" i="38" s="1"/>
  <c r="O590" i="38" s="1"/>
  <c r="S590" i="38"/>
  <c r="F18" i="77"/>
  <c r="C18" i="77"/>
  <c r="P590" i="38" l="1"/>
  <c r="Q590" i="38" s="1"/>
  <c r="W590" i="38"/>
  <c r="X590" i="38" s="1"/>
  <c r="Y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V589" i="38"/>
  <c r="F169" i="25"/>
  <c r="H169" i="25"/>
  <c r="G169" i="25"/>
  <c r="F66" i="25"/>
  <c r="F52" i="77"/>
  <c r="H52" i="77"/>
  <c r="G52" i="77"/>
  <c r="K8" i="77"/>
  <c r="P589" i="38" l="1"/>
  <c r="Q589" i="38" s="1"/>
  <c r="W589" i="38"/>
  <c r="X589" i="38" s="1"/>
  <c r="Y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s="1"/>
  <c r="V588" i="38"/>
  <c r="W588" i="38"/>
  <c r="X588" i="38" l="1"/>
  <c r="P588" i="38"/>
  <c r="Q588" i="38" s="1"/>
  <c r="Y588" i="38"/>
  <c r="F168" i="25"/>
  <c r="H168" i="25"/>
  <c r="G168" i="25"/>
  <c r="F65" i="25"/>
  <c r="M84" i="96"/>
  <c r="M66" i="96" s="1"/>
  <c r="Q10" i="96" s="1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/>
  <c r="Q5" i="96" s="1"/>
  <c r="F2" i="96"/>
  <c r="F18" i="96" s="1"/>
  <c r="Q8" i="96" s="1"/>
  <c r="F25" i="74"/>
  <c r="H25" i="74"/>
  <c r="G25" i="74"/>
  <c r="F4" i="74"/>
  <c r="K18" i="77"/>
  <c r="H18" i="77"/>
  <c r="F51" i="77"/>
  <c r="H51" i="77"/>
  <c r="G51" i="77"/>
  <c r="F11" i="77"/>
  <c r="F48" i="57"/>
  <c r="H48" i="57"/>
  <c r="G48" i="57"/>
  <c r="F11" i="57"/>
  <c r="F47" i="57"/>
  <c r="H47" i="57"/>
  <c r="G47" i="57"/>
  <c r="F10" i="57"/>
  <c r="K18" i="82"/>
  <c r="H18" i="82"/>
  <c r="G41" i="82"/>
  <c r="F41" i="82"/>
  <c r="H41" i="82"/>
  <c r="F8" i="82"/>
  <c r="F167" i="25"/>
  <c r="H167" i="25"/>
  <c r="G167" i="25"/>
  <c r="K47" i="25"/>
  <c r="F71" i="58"/>
  <c r="H71" i="58"/>
  <c r="G71" i="58"/>
  <c r="K14" i="58"/>
  <c r="K22" i="58"/>
  <c r="H22" i="58"/>
  <c r="F70" i="58"/>
  <c r="H70" i="58"/>
  <c r="G70" i="58"/>
  <c r="K13" i="58"/>
  <c r="M85" i="96"/>
  <c r="K85" i="96"/>
  <c r="H85" i="96"/>
  <c r="F85" i="96"/>
  <c r="M19" i="96"/>
  <c r="C85" i="96"/>
  <c r="K19" i="96"/>
  <c r="H19" i="96"/>
  <c r="F19" i="96"/>
  <c r="C19" i="96"/>
  <c r="Q7" i="96" l="1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/>
  <c r="P587" i="38" s="1"/>
  <c r="Q587" i="38" s="1"/>
  <c r="M587" i="38"/>
  <c r="N587" i="38" s="1"/>
  <c r="O587" i="38" s="1"/>
  <c r="S587" i="38"/>
  <c r="V587" i="38"/>
  <c r="F166" i="25"/>
  <c r="H166" i="25"/>
  <c r="G166" i="25"/>
  <c r="F64" i="25"/>
  <c r="F26" i="90"/>
  <c r="G26" i="90"/>
  <c r="H26" i="90"/>
  <c r="W587" i="38" l="1"/>
  <c r="X587" i="38" s="1"/>
  <c r="Y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5" i="25"/>
  <c r="H165" i="25"/>
  <c r="G165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C18" i="81" l="1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K19" i="95"/>
  <c r="H85" i="95"/>
  <c r="H19" i="95"/>
  <c r="K85" i="95"/>
  <c r="C85" i="95"/>
  <c r="M19" i="95"/>
  <c r="M85" i="95"/>
  <c r="F19" i="95"/>
  <c r="F85" i="95"/>
  <c r="C19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85" i="94"/>
  <c r="M19" i="94"/>
  <c r="C85" i="94"/>
  <c r="K19" i="94"/>
  <c r="F85" i="94"/>
  <c r="C19" i="94"/>
  <c r="F19" i="94"/>
  <c r="K85" i="94"/>
  <c r="H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22" i="58"/>
  <c r="H19" i="93"/>
  <c r="C85" i="93"/>
  <c r="F19" i="93"/>
  <c r="K19" i="93"/>
  <c r="F85" i="93"/>
  <c r="C19" i="93"/>
  <c r="M19" i="93"/>
  <c r="K85" i="93"/>
  <c r="M85" i="93"/>
  <c r="H85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C19" i="92"/>
  <c r="K19" i="91"/>
  <c r="K85" i="91"/>
  <c r="F85" i="92"/>
  <c r="F19" i="92"/>
  <c r="H19" i="91"/>
  <c r="H85" i="92"/>
  <c r="M19" i="91"/>
  <c r="C85" i="92"/>
  <c r="M85" i="91"/>
  <c r="M85" i="92"/>
  <c r="M19" i="92"/>
  <c r="K19" i="92"/>
  <c r="K85" i="92"/>
  <c r="H19" i="92"/>
  <c r="C85" i="91"/>
  <c r="F85" i="91"/>
  <c r="H85" i="91"/>
  <c r="F19" i="91"/>
  <c r="C19" i="91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Y565" i="38" l="1"/>
  <c r="O565" i="38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85" i="90"/>
  <c r="F19" i="90"/>
  <c r="F85" i="90"/>
  <c r="C85" i="90"/>
  <c r="H85" i="90"/>
  <c r="M19" i="90"/>
  <c r="C19" i="90"/>
  <c r="M85" i="90"/>
  <c r="H19" i="90"/>
  <c r="K19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85" i="89"/>
  <c r="H19" i="89"/>
  <c r="C19" i="89"/>
  <c r="M19" i="89"/>
  <c r="F85" i="89"/>
  <c r="H42" i="51"/>
  <c r="K19" i="89"/>
  <c r="K85" i="89"/>
  <c r="H85" i="89"/>
  <c r="F19" i="89"/>
  <c r="M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C19" i="88"/>
  <c r="K19" i="88"/>
  <c r="M85" i="88"/>
  <c r="M19" i="87"/>
  <c r="M85" i="87"/>
  <c r="F19" i="88"/>
  <c r="F85" i="87"/>
  <c r="C85" i="87"/>
  <c r="H19" i="87"/>
  <c r="K85" i="88"/>
  <c r="F85" i="88"/>
  <c r="K19" i="87"/>
  <c r="F19" i="87"/>
  <c r="M19" i="88"/>
  <c r="C85" i="88"/>
  <c r="C19" i="87"/>
  <c r="K85" i="87"/>
  <c r="H85" i="88"/>
  <c r="H85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85" i="86"/>
  <c r="H85" i="86"/>
  <c r="F19" i="86"/>
  <c r="M85" i="86"/>
  <c r="C19" i="86"/>
  <c r="K85" i="86"/>
  <c r="F85" i="86"/>
  <c r="H19" i="86"/>
  <c r="K19" i="86"/>
  <c r="M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Y548" i="38" l="1"/>
  <c r="P548" i="38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C19" i="46"/>
  <c r="H19" i="46"/>
  <c r="M19" i="46"/>
  <c r="K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Y508" i="38" l="1"/>
  <c r="P507" i="38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C85" i="85"/>
  <c r="F19" i="85"/>
  <c r="H85" i="85"/>
  <c r="M19" i="85"/>
  <c r="F85" i="85"/>
  <c r="K19" i="85"/>
  <c r="M85" i="85"/>
  <c r="H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C19" i="84"/>
  <c r="H19" i="83"/>
  <c r="H19" i="84"/>
  <c r="M19" i="84"/>
  <c r="H85" i="84"/>
  <c r="M85" i="84"/>
  <c r="C85" i="84"/>
  <c r="C85" i="83"/>
  <c r="K85" i="83"/>
  <c r="F85" i="83"/>
  <c r="C19" i="83"/>
  <c r="K85" i="84"/>
  <c r="M85" i="83"/>
  <c r="H85" i="83"/>
  <c r="F19" i="84"/>
  <c r="F85" i="84"/>
  <c r="F19" i="83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18" i="74"/>
  <c r="C85" i="82"/>
  <c r="M19" i="82"/>
  <c r="M18" i="74"/>
  <c r="M85" i="82"/>
  <c r="F85" i="82"/>
  <c r="H85" i="82"/>
  <c r="C18" i="74"/>
  <c r="F19" i="82"/>
  <c r="C19" i="82"/>
  <c r="H19" i="82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F96" i="31"/>
  <c r="K96" i="31"/>
  <c r="M78" i="75"/>
  <c r="H96" i="31"/>
  <c r="K78" i="75"/>
  <c r="C96" i="31"/>
  <c r="M96" i="31"/>
  <c r="F78" i="75"/>
  <c r="H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K85" i="64"/>
  <c r="M85" i="64"/>
  <c r="K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K85" i="81"/>
  <c r="M19" i="81"/>
  <c r="F19" i="81"/>
  <c r="M85" i="81"/>
  <c r="H85" i="81"/>
  <c r="F85" i="81"/>
  <c r="C19" i="81"/>
  <c r="H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K85" i="80"/>
  <c r="M85" i="80"/>
  <c r="F85" i="80"/>
  <c r="K19" i="80"/>
  <c r="H19" i="80"/>
  <c r="C19" i="80"/>
  <c r="F19" i="80"/>
  <c r="M19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K19" i="79"/>
  <c r="C19" i="79"/>
  <c r="F19" i="79"/>
  <c r="H65" i="79"/>
  <c r="F65" i="79"/>
  <c r="C65" i="79"/>
  <c r="M65" i="79"/>
  <c r="H19" i="79"/>
  <c r="M19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09" i="25"/>
  <c r="G109" i="25"/>
  <c r="H109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5" i="25"/>
  <c r="G105" i="25"/>
  <c r="H105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85" i="78"/>
  <c r="K85" i="78"/>
  <c r="M85" i="78"/>
  <c r="C19" i="78"/>
  <c r="H19" i="78"/>
  <c r="M19" i="78"/>
  <c r="F19" i="78"/>
  <c r="H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85" i="77"/>
  <c r="K85" i="77"/>
  <c r="H85" i="77"/>
  <c r="M19" i="77"/>
  <c r="C85" i="77"/>
  <c r="M85" i="77"/>
  <c r="H19" i="77"/>
  <c r="F19" i="77"/>
  <c r="C19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4" i="25"/>
  <c r="H94" i="25"/>
  <c r="G94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F77" i="69"/>
  <c r="M77" i="69"/>
  <c r="K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Y390" i="38" l="1"/>
  <c r="N389" i="38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F93" i="68"/>
  <c r="K93" i="68"/>
  <c r="H93" i="68"/>
  <c r="C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Y370" i="38" l="1"/>
  <c r="K69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9" i="25"/>
  <c r="H699" i="25"/>
  <c r="C699" i="25"/>
  <c r="F675" i="25"/>
  <c r="F674" i="25"/>
  <c r="F673" i="25"/>
  <c r="F672" i="25"/>
  <c r="F671" i="25"/>
  <c r="F670" i="25"/>
  <c r="F669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F581" i="25"/>
  <c r="F580" i="25"/>
  <c r="F579" i="25"/>
  <c r="K578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00" i="25"/>
  <c r="C700" i="25"/>
  <c r="F700" i="25"/>
  <c r="K700" i="25"/>
  <c r="H700" i="25"/>
  <c r="Y364" i="38" l="1"/>
  <c r="N363" i="38"/>
  <c r="O363" i="38" s="1"/>
  <c r="F699" i="25"/>
  <c r="K699" i="25"/>
  <c r="P363" i="38"/>
  <c r="Y363" i="38" l="1"/>
  <c r="M436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177" i="25"/>
  <c r="G177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0" i="40"/>
  <c r="H19" i="45"/>
  <c r="F65" i="71"/>
  <c r="K119" i="7"/>
  <c r="M119" i="7"/>
  <c r="K19" i="61"/>
  <c r="H19" i="3"/>
  <c r="K19" i="63"/>
  <c r="C19" i="34"/>
  <c r="M146" i="58"/>
  <c r="H19" i="75"/>
  <c r="F19" i="61"/>
  <c r="K19" i="52"/>
  <c r="M63" i="66"/>
  <c r="F19" i="45"/>
  <c r="M213" i="57"/>
  <c r="H19" i="41"/>
  <c r="F156" i="49"/>
  <c r="F19" i="75"/>
  <c r="K156" i="49"/>
  <c r="H55" i="50"/>
  <c r="H65" i="63"/>
  <c r="C19" i="75"/>
  <c r="K42" i="51"/>
  <c r="H63" i="66"/>
  <c r="F63" i="66"/>
  <c r="H19" i="55"/>
  <c r="H19" i="60"/>
  <c r="M72" i="59"/>
  <c r="K65" i="63"/>
  <c r="H19" i="66"/>
  <c r="H19" i="52"/>
  <c r="F67" i="60"/>
  <c r="M19" i="62"/>
  <c r="H19" i="63"/>
  <c r="C55" i="50"/>
  <c r="M19" i="54"/>
  <c r="H92" i="45"/>
  <c r="K65" i="71"/>
  <c r="C90" i="72"/>
  <c r="F19" i="54"/>
  <c r="M19" i="59"/>
  <c r="M23" i="17"/>
  <c r="C19" i="66"/>
  <c r="M67" i="60"/>
  <c r="K19" i="53"/>
  <c r="M75" i="41"/>
  <c r="F81" i="61"/>
  <c r="F213" i="57"/>
  <c r="M30" i="40"/>
  <c r="F72" i="59"/>
  <c r="M100" i="34"/>
  <c r="M19" i="50"/>
  <c r="F30" i="40"/>
  <c r="C19" i="71"/>
  <c r="H19" i="54"/>
  <c r="M451" i="17"/>
  <c r="C19" i="70"/>
  <c r="K19" i="69"/>
  <c r="M94" i="52"/>
  <c r="H451" i="17"/>
  <c r="C19" i="60"/>
  <c r="M19" i="53"/>
  <c r="K19" i="3"/>
  <c r="C75" i="41"/>
  <c r="F94" i="52"/>
  <c r="F85" i="64"/>
  <c r="H19" i="71"/>
  <c r="M55" i="50"/>
  <c r="F19" i="60"/>
  <c r="C65" i="63"/>
  <c r="H19" i="72"/>
  <c r="K67" i="60"/>
  <c r="H146" i="58"/>
  <c r="F451" i="17"/>
  <c r="K19" i="50"/>
  <c r="H19" i="62"/>
  <c r="F19" i="73"/>
  <c r="F75" i="41"/>
  <c r="K81" i="61"/>
  <c r="F19" i="53"/>
  <c r="H81" i="61"/>
  <c r="M19" i="71"/>
  <c r="M23" i="57"/>
  <c r="H19" i="70"/>
  <c r="C19" i="41"/>
  <c r="K19" i="60"/>
  <c r="M92" i="45"/>
  <c r="F146" i="58"/>
  <c r="C25" i="31"/>
  <c r="F77" i="70"/>
  <c r="K72" i="59"/>
  <c r="K213" i="57"/>
  <c r="K23" i="17"/>
  <c r="C19" i="73"/>
  <c r="M23" i="58"/>
  <c r="C19" i="59"/>
  <c r="K451" i="17"/>
  <c r="K19" i="62"/>
  <c r="H65" i="71"/>
  <c r="K90" i="72"/>
  <c r="C19" i="68"/>
  <c r="M19" i="61"/>
  <c r="H19" i="73"/>
  <c r="C19" i="45"/>
  <c r="C451" i="17"/>
  <c r="M19" i="72"/>
  <c r="F19" i="66"/>
  <c r="H100" i="34"/>
  <c r="K19" i="45"/>
  <c r="C19" i="62"/>
  <c r="F25" i="31"/>
  <c r="C19" i="50"/>
  <c r="H25" i="31"/>
  <c r="C86" i="53"/>
  <c r="M19" i="66"/>
  <c r="K19" i="71"/>
  <c r="H213" i="57"/>
  <c r="F23" i="58"/>
  <c r="H30" i="49"/>
  <c r="M19" i="69"/>
  <c r="C19" i="52"/>
  <c r="F30" i="49"/>
  <c r="K146" i="58"/>
  <c r="K94" i="52"/>
  <c r="F86" i="53"/>
  <c r="C19" i="64"/>
  <c r="F19" i="55"/>
  <c r="M19" i="55"/>
  <c r="H19" i="61"/>
  <c r="C92" i="45"/>
  <c r="H51" i="54"/>
  <c r="M19" i="73"/>
  <c r="F19" i="71"/>
  <c r="F19" i="72"/>
  <c r="M86" i="53"/>
  <c r="H67" i="60"/>
  <c r="M19" i="60"/>
  <c r="M19" i="3"/>
  <c r="C146" i="58"/>
  <c r="K19" i="72"/>
  <c r="K19" i="41"/>
  <c r="F92" i="45"/>
  <c r="F19" i="64"/>
  <c r="M90" i="72"/>
  <c r="H19" i="50"/>
  <c r="M19" i="52"/>
  <c r="M19" i="34"/>
  <c r="C156" i="49"/>
  <c r="C19" i="53"/>
  <c r="H94" i="52"/>
  <c r="M156" i="49"/>
  <c r="M19" i="41"/>
  <c r="H72" i="59"/>
  <c r="M65" i="63"/>
  <c r="C19" i="54"/>
  <c r="F90" i="72"/>
  <c r="C100" i="34"/>
  <c r="M19" i="68"/>
  <c r="F19" i="52"/>
  <c r="K51" i="54"/>
  <c r="C213" i="57"/>
  <c r="F51" i="54"/>
  <c r="F19" i="43"/>
  <c r="C19" i="61"/>
  <c r="H19" i="68"/>
  <c r="F19" i="41"/>
  <c r="F19" i="34"/>
  <c r="M42" i="51"/>
  <c r="F119" i="7"/>
  <c r="K19" i="66"/>
  <c r="M19" i="70"/>
  <c r="H77" i="70"/>
  <c r="K18" i="74"/>
  <c r="M19" i="75"/>
  <c r="K63" i="66"/>
  <c r="K19" i="75"/>
  <c r="F100" i="34"/>
  <c r="F23" i="17"/>
  <c r="F19" i="3"/>
  <c r="K75" i="41"/>
  <c r="C19" i="72"/>
  <c r="K19" i="55"/>
  <c r="C51" i="54"/>
  <c r="C94" i="52"/>
  <c r="C19" i="3"/>
  <c r="M19" i="45"/>
  <c r="K55" i="50"/>
  <c r="C63" i="66"/>
  <c r="F19" i="63"/>
  <c r="C23" i="17"/>
  <c r="H156" i="49"/>
  <c r="M81" i="61"/>
  <c r="K92" i="45"/>
  <c r="C77" i="70"/>
  <c r="K30" i="49"/>
  <c r="H19" i="34"/>
  <c r="H86" i="53"/>
  <c r="M25" i="31"/>
  <c r="F19" i="68"/>
  <c r="H90" i="72"/>
  <c r="K19" i="73"/>
  <c r="C65" i="71"/>
  <c r="H19" i="59"/>
  <c r="K19" i="68"/>
  <c r="C23" i="58"/>
  <c r="H75" i="41"/>
  <c r="F19" i="70"/>
  <c r="F19" i="50"/>
  <c r="F19" i="59"/>
  <c r="K25" i="31"/>
  <c r="F55" i="50"/>
  <c r="C30" i="49"/>
  <c r="M77" i="70"/>
  <c r="C30" i="40"/>
  <c r="K19" i="34"/>
  <c r="C67" i="60"/>
  <c r="H19" i="69"/>
  <c r="K30" i="40"/>
  <c r="C72" i="59"/>
  <c r="F65" i="63"/>
  <c r="C85" i="64"/>
  <c r="K77" i="70"/>
  <c r="H119" i="7"/>
  <c r="F19" i="69"/>
  <c r="C81" i="61"/>
  <c r="F19" i="62"/>
  <c r="K19" i="54"/>
  <c r="C19" i="69"/>
  <c r="M65" i="71"/>
  <c r="H19" i="53"/>
  <c r="K100" i="34"/>
  <c r="C19" i="63"/>
  <c r="C119" i="7"/>
  <c r="H23" i="17"/>
  <c r="M30" i="49"/>
  <c r="K86" i="53"/>
  <c r="C19" i="55"/>
  <c r="M19" i="63"/>
  <c r="K19" i="70"/>
  <c r="K19" i="59"/>
  <c r="M51" i="54"/>
  <c r="F18" i="74"/>
  <c r="F23" i="57"/>
  <c r="C23" i="57"/>
  <c r="F42" i="51"/>
  <c r="K23" i="58"/>
  <c r="H23" i="58"/>
  <c r="F70" i="25"/>
  <c r="C70" i="25"/>
  <c r="K23" i="57"/>
  <c r="H70" i="25"/>
  <c r="Y185" i="38" l="1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Y318" i="38"/>
  <c r="Y334" i="38"/>
  <c r="V586" i="38"/>
  <c r="V584" i="38"/>
  <c r="V585" i="38"/>
  <c r="Y263" i="38"/>
  <c r="Y311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309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8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Y281" i="38" l="1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<sst xmlns="http://schemas.openxmlformats.org/spreadsheetml/2006/main" count="6999" uniqueCount="999">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</sst>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3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39"/>
      <tableStyleElement type="headerRow" dxfId="2338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14328"/>
        <c:axId val="203314720"/>
      </c:scatterChart>
      <c:valAx>
        <c:axId val="20331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14720"/>
        <c:crosses val="autoZero"/>
        <c:crossBetween val="midCat"/>
      </c:valAx>
      <c:valAx>
        <c:axId val="2033147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1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67328"/>
        <c:axId val="459267720"/>
      </c:scatterChart>
      <c:valAx>
        <c:axId val="45926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67720"/>
        <c:crosses val="autoZero"/>
        <c:crossBetween val="midCat"/>
      </c:valAx>
      <c:valAx>
        <c:axId val="45926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6732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68504"/>
        <c:axId val="459268896"/>
      </c:scatterChart>
      <c:valAx>
        <c:axId val="45926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68896"/>
        <c:crosses val="autoZero"/>
        <c:crossBetween val="midCat"/>
      </c:valAx>
      <c:valAx>
        <c:axId val="459268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6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69680"/>
        <c:axId val="459270072"/>
      </c:scatterChart>
      <c:valAx>
        <c:axId val="45926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70072"/>
        <c:crosses val="autoZero"/>
        <c:crossBetween val="midCat"/>
      </c:valAx>
      <c:valAx>
        <c:axId val="4592700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6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11928"/>
        <c:axId val="459312320"/>
      </c:scatterChart>
      <c:valAx>
        <c:axId val="459311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12320"/>
        <c:crosses val="autoZero"/>
        <c:crossBetween val="midCat"/>
      </c:valAx>
      <c:valAx>
        <c:axId val="4593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11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313496"/>
        <c:axId val="459313888"/>
      </c:scatterChart>
      <c:valAx>
        <c:axId val="45931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13888"/>
        <c:crosses val="autoZero"/>
        <c:crossBetween val="midCat"/>
      </c:valAx>
      <c:valAx>
        <c:axId val="4593138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1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70296"/>
        <c:axId val="459470688"/>
      </c:scatterChart>
      <c:valAx>
        <c:axId val="45947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70688"/>
        <c:crosses val="autoZero"/>
        <c:crossBetween val="midCat"/>
      </c:valAx>
      <c:valAx>
        <c:axId val="45947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702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71472"/>
        <c:axId val="459471864"/>
      </c:scatterChart>
      <c:valAx>
        <c:axId val="45947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71864"/>
        <c:crosses val="autoZero"/>
        <c:crossBetween val="midCat"/>
      </c:valAx>
      <c:valAx>
        <c:axId val="45947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7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063336"/>
        <c:axId val="460063728"/>
      </c:lineChart>
      <c:dateAx>
        <c:axId val="460063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3728"/>
        <c:crosses val="autoZero"/>
        <c:auto val="1"/>
        <c:lblOffset val="100"/>
        <c:baseTimeUnit val="days"/>
      </c:dateAx>
      <c:valAx>
        <c:axId val="460063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6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311536"/>
        <c:axId val="459311144"/>
      </c:lineChart>
      <c:dateAx>
        <c:axId val="45931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11144"/>
        <c:crosses val="autoZero"/>
        <c:auto val="1"/>
        <c:lblOffset val="100"/>
        <c:baseTimeUnit val="days"/>
      </c:dateAx>
      <c:valAx>
        <c:axId val="4593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1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64048"/>
        <c:axId val="461064440"/>
      </c:lineChart>
      <c:dateAx>
        <c:axId val="46106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64440"/>
        <c:crosses val="autoZero"/>
        <c:auto val="1"/>
        <c:lblOffset val="100"/>
        <c:baseTimeUnit val="days"/>
      </c:dateAx>
      <c:valAx>
        <c:axId val="461064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6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38600"/>
        <c:axId val="461938992"/>
      </c:lineChart>
      <c:dateAx>
        <c:axId val="46193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38992"/>
        <c:crosses val="autoZero"/>
        <c:auto val="1"/>
        <c:lblOffset val="100"/>
        <c:baseTimeUnit val="days"/>
      </c:dateAx>
      <c:valAx>
        <c:axId val="4619389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3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40952"/>
        <c:axId val="461941344"/>
      </c:lineChart>
      <c:dateAx>
        <c:axId val="461940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41344"/>
        <c:crosses val="autoZero"/>
        <c:auto val="1"/>
        <c:lblOffset val="100"/>
        <c:baseTimeUnit val="days"/>
      </c:dateAx>
      <c:valAx>
        <c:axId val="4619413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9864"/>
        <c:axId val="461960256"/>
      </c:lineChart>
      <c:dateAx>
        <c:axId val="46195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60256"/>
        <c:crosses val="autoZero"/>
        <c:auto val="1"/>
        <c:lblOffset val="100"/>
        <c:baseTimeUnit val="days"/>
      </c:dateAx>
      <c:valAx>
        <c:axId val="4619602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62608"/>
        <c:axId val="461626176"/>
      </c:lineChart>
      <c:catAx>
        <c:axId val="46196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626176"/>
        <c:crosses val="autoZero"/>
        <c:auto val="1"/>
        <c:lblAlgn val="ctr"/>
        <c:lblOffset val="100"/>
        <c:noMultiLvlLbl val="0"/>
      </c:catAx>
      <c:valAx>
        <c:axId val="461626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6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16872"/>
        <c:axId val="474017264"/>
      </c:lineChart>
      <c:dateAx>
        <c:axId val="47401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17264"/>
        <c:crosses val="autoZero"/>
        <c:auto val="1"/>
        <c:lblOffset val="100"/>
        <c:baseTimeUnit val="days"/>
      </c:dateAx>
      <c:valAx>
        <c:axId val="474017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1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19616"/>
        <c:axId val="474020008"/>
      </c:lineChart>
      <c:dateAx>
        <c:axId val="47401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20008"/>
        <c:crosses val="autoZero"/>
        <c:auto val="1"/>
        <c:lblOffset val="100"/>
        <c:baseTimeUnit val="days"/>
      </c:dateAx>
      <c:valAx>
        <c:axId val="4740200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1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513728"/>
        <c:axId val="474514120"/>
      </c:lineChart>
      <c:catAx>
        <c:axId val="47451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4120"/>
        <c:crosses val="autoZero"/>
        <c:auto val="1"/>
        <c:lblAlgn val="ctr"/>
        <c:lblOffset val="100"/>
        <c:noMultiLvlLbl val="0"/>
      </c:catAx>
      <c:valAx>
        <c:axId val="474514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51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73944"/>
        <c:axId val="495474336"/>
      </c:lineChart>
      <c:catAx>
        <c:axId val="495473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4336"/>
        <c:crosses val="autoZero"/>
        <c:auto val="1"/>
        <c:lblAlgn val="ctr"/>
        <c:lblOffset val="100"/>
        <c:noMultiLvlLbl val="0"/>
      </c:catAx>
      <c:valAx>
        <c:axId val="495474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76296"/>
        <c:axId val="534184040"/>
      </c:lineChart>
      <c:dateAx>
        <c:axId val="49547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4040"/>
        <c:crosses val="autoZero"/>
        <c:auto val="1"/>
        <c:lblOffset val="100"/>
        <c:baseTimeUnit val="days"/>
      </c:dateAx>
      <c:valAx>
        <c:axId val="5341840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7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86000"/>
        <c:axId val="534186392"/>
      </c:lineChart>
      <c:catAx>
        <c:axId val="534186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6392"/>
        <c:crosses val="autoZero"/>
        <c:auto val="1"/>
        <c:lblAlgn val="ctr"/>
        <c:lblOffset val="100"/>
        <c:noMultiLvlLbl val="0"/>
      </c:catAx>
      <c:valAx>
        <c:axId val="534186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8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73968"/>
        <c:axId val="495374360"/>
      </c:lineChart>
      <c:dateAx>
        <c:axId val="495373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74360"/>
        <c:crosses val="autoZero"/>
        <c:auto val="1"/>
        <c:lblOffset val="100"/>
        <c:baseTimeUnit val="days"/>
      </c:dateAx>
      <c:valAx>
        <c:axId val="4953743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7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376320"/>
        <c:axId val="495376712"/>
      </c:lineChart>
      <c:dateAx>
        <c:axId val="49537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76712"/>
        <c:crosses val="autoZero"/>
        <c:auto val="1"/>
        <c:lblOffset val="100"/>
        <c:baseTimeUnit val="days"/>
      </c:dateAx>
      <c:valAx>
        <c:axId val="495376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7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18648"/>
        <c:axId val="514719040"/>
      </c:lineChart>
      <c:dateAx>
        <c:axId val="5147186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9040"/>
        <c:crosses val="autoZero"/>
        <c:auto val="0"/>
        <c:lblOffset val="100"/>
        <c:baseTimeUnit val="days"/>
      </c:dateAx>
      <c:valAx>
        <c:axId val="5147190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1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22176"/>
        <c:axId val="514722568"/>
      </c:lineChart>
      <c:dateAx>
        <c:axId val="514722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22568"/>
        <c:crosses val="autoZero"/>
        <c:auto val="1"/>
        <c:lblOffset val="100"/>
        <c:baseTimeUnit val="days"/>
      </c:dateAx>
      <c:valAx>
        <c:axId val="514722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57776"/>
        <c:axId val="534358168"/>
      </c:lineChart>
      <c:catAx>
        <c:axId val="534357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58168"/>
        <c:crosses val="autoZero"/>
        <c:auto val="1"/>
        <c:lblAlgn val="ctr"/>
        <c:lblOffset val="100"/>
        <c:noMultiLvlLbl val="0"/>
      </c:catAx>
      <c:valAx>
        <c:axId val="534358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5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60128"/>
        <c:axId val="534360520"/>
      </c:lineChart>
      <c:catAx>
        <c:axId val="534360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60520"/>
        <c:crosses val="autoZero"/>
        <c:auto val="1"/>
        <c:lblAlgn val="ctr"/>
        <c:lblOffset val="100"/>
        <c:noMultiLvlLbl val="0"/>
      </c:catAx>
      <c:valAx>
        <c:axId val="5343605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6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362480"/>
        <c:axId val="534362872"/>
      </c:lineChart>
      <c:catAx>
        <c:axId val="534362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62872"/>
        <c:crosses val="autoZero"/>
        <c:auto val="1"/>
        <c:lblAlgn val="ctr"/>
        <c:lblOffset val="100"/>
        <c:noMultiLvlLbl val="0"/>
      </c:catAx>
      <c:valAx>
        <c:axId val="5343628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6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926192"/>
        <c:axId val="544926584"/>
      </c:lineChart>
      <c:dateAx>
        <c:axId val="54492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26584"/>
        <c:crosses val="autoZero"/>
        <c:auto val="1"/>
        <c:lblOffset val="100"/>
        <c:baseTimeUnit val="days"/>
      </c:dateAx>
      <c:valAx>
        <c:axId val="544926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2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929328"/>
        <c:axId val="545447840"/>
      </c:lineChart>
      <c:dateAx>
        <c:axId val="54492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47840"/>
        <c:crosses val="autoZero"/>
        <c:auto val="1"/>
        <c:lblOffset val="100"/>
        <c:baseTimeUnit val="days"/>
      </c:dateAx>
      <c:valAx>
        <c:axId val="5454478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9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50976"/>
        <c:axId val="545451368"/>
      </c:lineChart>
      <c:catAx>
        <c:axId val="545450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51368"/>
        <c:crosses val="autoZero"/>
        <c:auto val="1"/>
        <c:lblAlgn val="ctr"/>
        <c:lblOffset val="100"/>
        <c:noMultiLvlLbl val="0"/>
      </c:catAx>
      <c:valAx>
        <c:axId val="545451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45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267704"/>
        <c:axId val="557268096"/>
      </c:lineChart>
      <c:dateAx>
        <c:axId val="557267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68096"/>
        <c:crosses val="autoZero"/>
        <c:auto val="1"/>
        <c:lblOffset val="100"/>
        <c:baseTimeUnit val="days"/>
      </c:dateAx>
      <c:valAx>
        <c:axId val="5572680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6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337" dataDxfId="2336">
  <autoFilter ref="O14:W25"/>
  <tableColumns count="9">
    <tableColumn id="1" name="Date" dataDxfId="2335"/>
    <tableColumn id="2" name="Quarter" dataDxfId="2334"/>
    <tableColumn id="3" name="Time" dataDxfId="2333"/>
    <tableColumn id="4" name="EPS estimate" dataDxfId="2332"/>
    <tableColumn id="5" name="EPS Actual" dataDxfId="2331"/>
    <tableColumn id="6" name="Sales Estiamte (B)" dataDxfId="2330"/>
    <tableColumn id="7" name="Sales Actual (B)" dataDxfId="2329"/>
    <tableColumn id="8" name="Guidance" dataDxfId="2328"/>
    <tableColumn id="9" name="Reaction" dataDxfId="232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326" dataDxfId="2325">
  <autoFilter ref="O16:W27"/>
  <tableColumns count="9">
    <tableColumn id="1" name="Date" dataDxfId="2324"/>
    <tableColumn id="2" name="Quarter" dataDxfId="2323"/>
    <tableColumn id="3" name="Time" dataDxfId="2322"/>
    <tableColumn id="4" name="EPS estimate" dataDxfId="2321"/>
    <tableColumn id="5" name="EPS Actual" dataDxfId="2320"/>
    <tableColumn id="6" name="Sales Estiamte (B)" dataDxfId="2319"/>
    <tableColumn id="7" name="Sales Actual (B)" dataDxfId="2318"/>
    <tableColumn id="8" name="Guidance" dataDxfId="2317"/>
    <tableColumn id="9" name="Reaction" dataDxfId="231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315" dataDxfId="2314">
  <autoFilter ref="T80:AB91"/>
  <tableColumns count="9">
    <tableColumn id="1" name="Date" dataDxfId="2313"/>
    <tableColumn id="2" name="Quarter" dataDxfId="2312"/>
    <tableColumn id="3" name="Time" dataDxfId="2311"/>
    <tableColumn id="4" name="EPS estimate" dataDxfId="2310"/>
    <tableColumn id="5" name="EPS Actual" dataDxfId="2309"/>
    <tableColumn id="6" name="Sales Estiamte (B)" dataDxfId="2308"/>
    <tableColumn id="7" name="Sales Actual (B)" dataDxfId="2307"/>
    <tableColumn id="8" name="Guidance" dataDxfId="2306"/>
    <tableColumn id="9" name="Reaction" dataDxfId="230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304" dataDxfId="2303">
  <autoFilter ref="O15:W26"/>
  <tableColumns count="9">
    <tableColumn id="1" name="Date" dataDxfId="2302"/>
    <tableColumn id="2" name="Quarter" dataDxfId="2301"/>
    <tableColumn id="3" name="Time" dataDxfId="2300"/>
    <tableColumn id="4" name="EPS estimate" dataDxfId="2299"/>
    <tableColumn id="5" name="EPS Actual" dataDxfId="2298"/>
    <tableColumn id="6" name="Sales Estiamte (B)" dataDxfId="2297"/>
    <tableColumn id="7" name="Sales Actual (B)" dataDxfId="2296"/>
    <tableColumn id="8" name="Guidance" dataDxfId="2295"/>
    <tableColumn id="9" name="Reaction" dataDxfId="22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nasdaq.com/markets/corn.aspx?timeframe=2y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trendforce.com/price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2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55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5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6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79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1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83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11" activePane="bottomLeft" state="frozen"/>
      <selection pane="bottomLeft" activeCell="T11" sqref="T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819</v>
      </c>
      <c r="O1" s="352" t="s">
        <v>207</v>
      </c>
      <c r="P1" s="57" t="s">
        <v>282</v>
      </c>
    </row>
    <row r="2" spans="1:22" ht="21.95" customHeight="1" x14ac:dyDescent="0.25">
      <c r="A2" s="50"/>
      <c r="B2" s="50"/>
      <c r="C2" s="51"/>
      <c r="E2" s="22" t="s">
        <v>50</v>
      </c>
      <c r="F2" s="2">
        <v>15.54</v>
      </c>
      <c r="G2" s="2">
        <v>15.637371666666654</v>
      </c>
      <c r="H2" s="329">
        <v>6000</v>
      </c>
      <c r="I2" s="48">
        <v>93824.229999999923</v>
      </c>
      <c r="J2" s="365">
        <v>-584.22999999992317</v>
      </c>
      <c r="K2" s="353">
        <v>-6.2268563248526632E-3</v>
      </c>
      <c r="L2" s="365">
        <v>14031.341000001703</v>
      </c>
      <c r="M2">
        <v>1100</v>
      </c>
      <c r="N2" s="134"/>
      <c r="O2" s="788">
        <v>1.2870012870012871E-2</v>
      </c>
      <c r="P2" s="134">
        <v>2.3699999999999999E-2</v>
      </c>
      <c r="R2" s="48"/>
    </row>
    <row r="3" spans="1:22" ht="21.95" customHeight="1" x14ac:dyDescent="0.25">
      <c r="A3" s="50"/>
      <c r="B3" s="50"/>
      <c r="C3" s="51"/>
      <c r="E3" s="22" t="s">
        <v>196</v>
      </c>
      <c r="F3" s="2">
        <v>27.42</v>
      </c>
      <c r="G3" s="2">
        <v>29.961077777777767</v>
      </c>
      <c r="H3" s="329">
        <v>1800</v>
      </c>
      <c r="I3" s="48">
        <v>53929.939999999981</v>
      </c>
      <c r="J3" s="365">
        <v>-4573.9399999999878</v>
      </c>
      <c r="K3" s="353">
        <v>-8.4812629125861794E-2</v>
      </c>
      <c r="L3" s="365">
        <v>-2825.9699999999939</v>
      </c>
      <c r="M3">
        <v>800</v>
      </c>
      <c r="O3" s="788">
        <v>1.8234865061998541E-2</v>
      </c>
      <c r="P3" s="134">
        <v>7.4000000000000003E-3</v>
      </c>
      <c r="Q3" s="1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735</v>
      </c>
      <c r="F4" s="2">
        <v>207.11</v>
      </c>
      <c r="G4" s="2">
        <v>200.78800000000004</v>
      </c>
      <c r="H4" s="329">
        <v>100</v>
      </c>
      <c r="I4" s="48">
        <v>20078.800000000003</v>
      </c>
      <c r="J4" s="365">
        <v>632.19999999999709</v>
      </c>
      <c r="K4" s="353">
        <v>3.1485945375221494E-2</v>
      </c>
      <c r="L4" s="365">
        <v>856.96999999999753</v>
      </c>
      <c r="M4" s="29">
        <v>43168</v>
      </c>
      <c r="N4" s="134"/>
      <c r="O4" s="788">
        <v>0</v>
      </c>
      <c r="P4" s="134">
        <v>1.4999999999999999E-2</v>
      </c>
      <c r="R4" s="48"/>
      <c r="S4" s="48"/>
      <c r="T4" s="351"/>
      <c r="U4" s="351"/>
    </row>
    <row r="5" spans="1:22" ht="21.95" customHeight="1" x14ac:dyDescent="0.25">
      <c r="A5" s="50"/>
      <c r="B5" s="50"/>
      <c r="C5" s="51"/>
      <c r="E5" s="22" t="s">
        <v>776</v>
      </c>
      <c r="F5" s="2">
        <v>68.05</v>
      </c>
      <c r="G5" s="2">
        <v>71.381699999999995</v>
      </c>
      <c r="H5" s="49">
        <v>200</v>
      </c>
      <c r="I5" s="48">
        <v>14276.339999999998</v>
      </c>
      <c r="J5" s="365">
        <v>-666.34000000000015</v>
      </c>
      <c r="K5" s="353">
        <v>-4.6674427759495755E-2</v>
      </c>
      <c r="L5" s="365">
        <v>-666.34000000000015</v>
      </c>
      <c r="M5">
        <v>50</v>
      </c>
      <c r="N5" s="134"/>
      <c r="O5" s="788">
        <v>0</v>
      </c>
      <c r="P5" s="134">
        <v>1.1999999999999999E-3</v>
      </c>
      <c r="Q5" s="148"/>
      <c r="R5" s="48"/>
      <c r="S5" s="48"/>
      <c r="T5" s="48"/>
      <c r="U5" s="48"/>
    </row>
    <row r="6" spans="1:22" ht="21.95" customHeight="1" x14ac:dyDescent="0.25">
      <c r="A6" s="50"/>
      <c r="B6" s="50"/>
      <c r="C6" s="51"/>
      <c r="E6" s="22" t="s">
        <v>175</v>
      </c>
      <c r="F6" s="2">
        <v>274.70999999999998</v>
      </c>
      <c r="G6" s="2">
        <v>265.11799999999999</v>
      </c>
      <c r="H6" s="49">
        <v>50</v>
      </c>
      <c r="I6" s="48">
        <v>13255.9</v>
      </c>
      <c r="J6" s="365">
        <v>479.59999999999854</v>
      </c>
      <c r="K6" s="353">
        <v>3.6180116023808211E-2</v>
      </c>
      <c r="L6" s="48">
        <v>640.42999999999847</v>
      </c>
      <c r="M6" s="29">
        <v>43167</v>
      </c>
      <c r="N6" s="134"/>
      <c r="O6" s="788">
        <v>1.84E-2</v>
      </c>
      <c r="P6" s="134">
        <v>1.5900000000000001E-2</v>
      </c>
      <c r="Q6" s="48"/>
      <c r="R6" s="48"/>
      <c r="S6" s="48"/>
      <c r="T6" s="48"/>
    </row>
    <row r="7" spans="1:22" ht="21.95" customHeight="1" x14ac:dyDescent="0.25">
      <c r="A7" s="50"/>
      <c r="B7" s="50"/>
      <c r="C7" s="51"/>
      <c r="E7" s="22" t="s">
        <v>215</v>
      </c>
      <c r="F7" s="2">
        <v>52.25</v>
      </c>
      <c r="G7" s="2">
        <v>54.98449999999999</v>
      </c>
      <c r="H7" s="329">
        <v>200</v>
      </c>
      <c r="I7" s="48">
        <v>10996.899999999998</v>
      </c>
      <c r="J7" s="365">
        <v>-546.89999999999782</v>
      </c>
      <c r="K7" s="353">
        <v>-4.9732197255590041E-2</v>
      </c>
      <c r="L7" s="365">
        <v>610.96999999999753</v>
      </c>
      <c r="M7" s="29">
        <v>43171</v>
      </c>
      <c r="N7" s="134"/>
      <c r="O7" s="788">
        <v>2.3732057416267941E-2</v>
      </c>
      <c r="P7" s="134">
        <v>3.04E-2</v>
      </c>
      <c r="R7" s="48"/>
      <c r="S7" s="48"/>
    </row>
    <row r="8" spans="1:22" ht="21.95" customHeight="1" x14ac:dyDescent="0.25">
      <c r="A8" s="51"/>
      <c r="B8" s="51"/>
      <c r="C8" s="51"/>
      <c r="E8" s="22" t="s">
        <v>972</v>
      </c>
      <c r="F8" s="2">
        <v>252.91</v>
      </c>
      <c r="G8" s="2">
        <v>241.09177777777779</v>
      </c>
      <c r="H8" s="49">
        <v>45</v>
      </c>
      <c r="I8" s="48">
        <v>10849.130000000001</v>
      </c>
      <c r="J8" s="365">
        <v>531.81999999999971</v>
      </c>
      <c r="K8" s="353">
        <v>4.9019598806540166E-2</v>
      </c>
      <c r="L8" s="48">
        <v>531.81999999999971</v>
      </c>
      <c r="M8" s="29">
        <v>43167</v>
      </c>
      <c r="N8" s="134"/>
      <c r="O8" s="788">
        <v>1.9900000000000001E-2</v>
      </c>
      <c r="P8" s="134">
        <v>1.37E-2</v>
      </c>
      <c r="S8" s="48"/>
      <c r="T8" s="48"/>
    </row>
    <row r="9" spans="1:22" ht="21.95" customHeight="1" x14ac:dyDescent="0.25">
      <c r="A9" s="50"/>
      <c r="B9" s="50"/>
      <c r="C9" s="51"/>
      <c r="E9" s="22" t="s">
        <v>872</v>
      </c>
      <c r="F9" s="2">
        <v>32.26</v>
      </c>
      <c r="G9" s="2">
        <v>35.963333333333331</v>
      </c>
      <c r="H9" s="49">
        <v>300</v>
      </c>
      <c r="I9" s="48">
        <v>10789</v>
      </c>
      <c r="J9" s="365">
        <v>-1111</v>
      </c>
      <c r="K9" s="353">
        <v>-0.10297525257206414</v>
      </c>
      <c r="L9" s="48">
        <v>-1111</v>
      </c>
      <c r="M9">
        <v>100</v>
      </c>
      <c r="N9" s="134"/>
      <c r="O9" s="788">
        <v>3.2238065716057036E-2</v>
      </c>
      <c r="P9" s="134">
        <v>1.26E-2</v>
      </c>
    </row>
    <row r="10" spans="1:22" ht="21.95" customHeight="1" x14ac:dyDescent="0.25">
      <c r="A10" s="51"/>
      <c r="B10" s="51"/>
      <c r="C10" s="51"/>
      <c r="E10" s="22" t="s">
        <v>174</v>
      </c>
      <c r="F10" s="2">
        <v>26.8</v>
      </c>
      <c r="G10" s="2">
        <v>37.765464285714266</v>
      </c>
      <c r="H10" s="329">
        <v>280</v>
      </c>
      <c r="I10" s="48">
        <v>10574.329999999994</v>
      </c>
      <c r="J10" s="365">
        <v>-3070.3299999999945</v>
      </c>
      <c r="K10" s="353">
        <v>-0.29035693041544908</v>
      </c>
      <c r="L10" s="365">
        <v>-2995.3099999999945</v>
      </c>
      <c r="M10">
        <v>280</v>
      </c>
      <c r="N10" s="134"/>
      <c r="O10" s="788">
        <v>3.4328358208955224E-2</v>
      </c>
      <c r="P10" s="134">
        <v>3.3999999999999998E-3</v>
      </c>
      <c r="Q10" s="48"/>
      <c r="R10" s="48"/>
      <c r="S10" s="48"/>
      <c r="T10" s="48"/>
      <c r="V10" s="48"/>
    </row>
    <row r="11" spans="1:22" ht="21.95" customHeight="1" x14ac:dyDescent="0.25">
      <c r="A11" s="51"/>
      <c r="B11" s="51"/>
      <c r="C11" s="51"/>
      <c r="E11" s="22" t="s">
        <v>778</v>
      </c>
      <c r="F11" s="2">
        <v>70.36</v>
      </c>
      <c r="G11" s="2">
        <v>70.04340000000002</v>
      </c>
      <c r="H11" s="49">
        <v>150</v>
      </c>
      <c r="I11" s="48">
        <v>10506.510000000002</v>
      </c>
      <c r="J11" s="365">
        <v>47.489999999997963</v>
      </c>
      <c r="K11" s="353">
        <v>4.5200547089373115E-3</v>
      </c>
      <c r="L11" s="48">
        <v>47.489999999997963</v>
      </c>
      <c r="M11">
        <v>50</v>
      </c>
      <c r="O11" s="788">
        <v>2.2740193291642979E-2</v>
      </c>
      <c r="P11" s="134">
        <v>9.9000000000000008E-3</v>
      </c>
      <c r="Q11" s="436"/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227</v>
      </c>
      <c r="F12" s="2">
        <v>28.74</v>
      </c>
      <c r="G12" s="2">
        <v>21.809049999999971</v>
      </c>
      <c r="H12" s="329">
        <v>400</v>
      </c>
      <c r="I12" s="48">
        <v>8723.6199999999881</v>
      </c>
      <c r="J12" s="365">
        <v>2772.3800000000119</v>
      </c>
      <c r="K12" s="353">
        <v>0.31780155485910833</v>
      </c>
      <c r="L12" s="365">
        <v>4224.6400000000103</v>
      </c>
      <c r="M12" s="29">
        <v>43164</v>
      </c>
      <c r="N12" s="134"/>
      <c r="O12" s="788">
        <v>3.4794711203897013E-3</v>
      </c>
      <c r="P12" s="134">
        <v>4.7E-2</v>
      </c>
      <c r="R12" s="48"/>
      <c r="S12" s="48"/>
      <c r="T12" s="48"/>
      <c r="U12" s="48"/>
    </row>
    <row r="13" spans="1:22" ht="21.95" customHeight="1" x14ac:dyDescent="0.25">
      <c r="A13" s="50"/>
      <c r="B13" s="50"/>
      <c r="C13" s="51"/>
      <c r="E13" s="22" t="s">
        <v>333</v>
      </c>
      <c r="F13" s="2">
        <v>10</v>
      </c>
      <c r="G13" s="2">
        <v>13.059716666666667</v>
      </c>
      <c r="H13" s="329">
        <v>600</v>
      </c>
      <c r="I13" s="48">
        <v>7835.83</v>
      </c>
      <c r="J13" s="365">
        <v>-1835.83</v>
      </c>
      <c r="K13" s="353">
        <v>-0.23428660397175538</v>
      </c>
      <c r="L13" s="365">
        <v>-552.41000000000531</v>
      </c>
      <c r="M13">
        <v>300</v>
      </c>
      <c r="N13" s="134"/>
      <c r="O13" s="788">
        <v>0</v>
      </c>
      <c r="P13" s="134">
        <v>-1.1900000000000001E-2</v>
      </c>
      <c r="R13" s="48"/>
      <c r="T13" s="48"/>
    </row>
    <row r="14" spans="1:22" ht="21.95" customHeight="1" x14ac:dyDescent="0.25">
      <c r="A14" s="51"/>
      <c r="B14" s="50"/>
      <c r="C14" s="51"/>
      <c r="E14" s="22" t="s">
        <v>173</v>
      </c>
      <c r="F14" s="2">
        <v>59.17</v>
      </c>
      <c r="G14" s="2">
        <v>53.050416666666671</v>
      </c>
      <c r="H14" s="329">
        <v>120</v>
      </c>
      <c r="I14" s="48">
        <v>6366.05</v>
      </c>
      <c r="J14" s="365">
        <v>734.35000000000036</v>
      </c>
      <c r="K14" s="353">
        <v>0.11535410497875444</v>
      </c>
      <c r="L14" s="365">
        <v>2338.9300000000021</v>
      </c>
      <c r="M14">
        <v>80</v>
      </c>
      <c r="N14" s="134"/>
      <c r="O14" s="788">
        <v>2.6364711847219877E-2</v>
      </c>
      <c r="P14" s="134">
        <v>6.1000000000000004E-3</v>
      </c>
      <c r="R14" s="48"/>
      <c r="S14" s="48"/>
      <c r="T14" s="48"/>
    </row>
    <row r="15" spans="1:22" ht="21.95" customHeight="1" x14ac:dyDescent="0.25">
      <c r="A15" s="51"/>
      <c r="B15" s="51"/>
      <c r="C15" s="51"/>
      <c r="E15" s="22" t="s">
        <v>976</v>
      </c>
      <c r="F15" s="2">
        <v>31.37</v>
      </c>
      <c r="G15" s="2">
        <v>30.58</v>
      </c>
      <c r="H15" s="329">
        <v>200</v>
      </c>
      <c r="I15" s="48">
        <v>6116</v>
      </c>
      <c r="J15" s="365">
        <v>158</v>
      </c>
      <c r="K15" s="353">
        <v>2.5833878351864053E-2</v>
      </c>
      <c r="L15" s="365">
        <v>158</v>
      </c>
      <c r="M15" s="29">
        <v>43168</v>
      </c>
      <c r="N15" s="134"/>
      <c r="O15" s="788">
        <v>0</v>
      </c>
      <c r="P15" s="134">
        <v>2.4199999999999999E-2</v>
      </c>
      <c r="S15" s="48"/>
      <c r="T15" s="48"/>
    </row>
    <row r="16" spans="1:22" ht="21.95" customHeight="1" x14ac:dyDescent="0.25">
      <c r="A16" s="50"/>
      <c r="B16" s="50"/>
      <c r="C16" s="51"/>
      <c r="E16" s="22" t="s">
        <v>337</v>
      </c>
      <c r="F16" s="2">
        <v>20.04</v>
      </c>
      <c r="G16" s="2">
        <v>19.853333333333332</v>
      </c>
      <c r="H16" s="329">
        <v>300</v>
      </c>
      <c r="I16" s="48">
        <v>5955.9999999999991</v>
      </c>
      <c r="J16" s="365">
        <v>56</v>
      </c>
      <c r="K16" s="353">
        <v>9.4022834116857332E-3</v>
      </c>
      <c r="L16" s="365">
        <v>340.9700000000048</v>
      </c>
      <c r="M16">
        <v>100</v>
      </c>
      <c r="N16" s="134"/>
      <c r="O16" s="788">
        <v>1.437125748502994E-2</v>
      </c>
      <c r="P16" s="134">
        <v>1.21E-2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171</v>
      </c>
      <c r="F17" s="2">
        <v>52.98</v>
      </c>
      <c r="G17" s="2">
        <v>54.189600000000013</v>
      </c>
      <c r="H17" s="49">
        <v>100</v>
      </c>
      <c r="I17" s="48">
        <v>5418.9600000000009</v>
      </c>
      <c r="J17" s="365">
        <v>-120.95999999999913</v>
      </c>
      <c r="K17" s="353">
        <v>-2.2321626289915696E-2</v>
      </c>
      <c r="L17" s="365">
        <v>-71.009999999999309</v>
      </c>
      <c r="M17">
        <v>60</v>
      </c>
      <c r="N17" s="134"/>
      <c r="O17" s="788">
        <v>3.6995092487731224E-2</v>
      </c>
      <c r="P17" s="134">
        <v>-3.5900000000000001E-2</v>
      </c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718</v>
      </c>
      <c r="F18" s="2">
        <v>116.32</v>
      </c>
      <c r="G18" s="2">
        <v>83.501000000000019</v>
      </c>
      <c r="H18" s="49">
        <v>60</v>
      </c>
      <c r="I18" s="48">
        <v>5010.0600000000013</v>
      </c>
      <c r="J18" s="365">
        <v>1969.1399999999985</v>
      </c>
      <c r="K18" s="353">
        <v>0.39303720913521956</v>
      </c>
      <c r="L18" s="48">
        <v>1969.1399999999985</v>
      </c>
      <c r="M18">
        <v>35</v>
      </c>
      <c r="N18" s="134"/>
      <c r="O18" s="788">
        <v>2.8E-3</v>
      </c>
      <c r="P18" s="134">
        <v>5.28E-2</v>
      </c>
      <c r="Q18" s="1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32</v>
      </c>
      <c r="F19" s="2">
        <v>53.46</v>
      </c>
      <c r="G19" s="2">
        <v>49.58</v>
      </c>
      <c r="H19" s="49">
        <v>100</v>
      </c>
      <c r="I19" s="48">
        <v>4958</v>
      </c>
      <c r="J19" s="365">
        <v>388</v>
      </c>
      <c r="K19" s="353">
        <v>7.825736183945145E-2</v>
      </c>
      <c r="L19" s="365">
        <v>1586.4699999999971</v>
      </c>
      <c r="M19" s="29">
        <v>43171</v>
      </c>
      <c r="N19" s="134"/>
      <c r="O19" s="788">
        <v>1.7600000000000001E-2</v>
      </c>
      <c r="P19" s="134">
        <v>1.7299999999999999E-2</v>
      </c>
      <c r="Q19" s="148"/>
      <c r="R19" s="48"/>
      <c r="S19" s="48"/>
    </row>
    <row r="20" spans="1:22" ht="21.95" customHeight="1" x14ac:dyDescent="0.25">
      <c r="A20" s="51"/>
      <c r="B20" s="51"/>
      <c r="C20" s="51"/>
      <c r="E20" s="22" t="s">
        <v>975</v>
      </c>
      <c r="F20" s="2">
        <v>36.72</v>
      </c>
      <c r="G20" s="2">
        <v>36.58</v>
      </c>
      <c r="H20" s="329">
        <v>100</v>
      </c>
      <c r="I20" s="48">
        <v>3658</v>
      </c>
      <c r="J20" s="365">
        <v>14</v>
      </c>
      <c r="K20" s="353">
        <v>3.8272279934390536E-3</v>
      </c>
      <c r="L20" s="365">
        <v>14</v>
      </c>
      <c r="M20" s="29">
        <v>43167</v>
      </c>
      <c r="N20" s="134"/>
      <c r="O20" s="788">
        <v>0</v>
      </c>
      <c r="P20" s="134">
        <v>6.8999999999999999E-3</v>
      </c>
      <c r="R20" s="48"/>
      <c r="S20" s="48"/>
      <c r="T20" s="48"/>
    </row>
    <row r="21" spans="1:22" ht="21.95" customHeight="1" x14ac:dyDescent="0.25">
      <c r="A21" s="50"/>
      <c r="B21" s="51"/>
      <c r="C21" s="51"/>
      <c r="E21" s="22" t="s">
        <v>55</v>
      </c>
      <c r="F21" s="2">
        <v>80.91</v>
      </c>
      <c r="G21" s="2">
        <v>71.650000000000006</v>
      </c>
      <c r="H21" s="329">
        <v>50</v>
      </c>
      <c r="I21" s="48">
        <v>3582.5000000000005</v>
      </c>
      <c r="J21" s="365">
        <v>462.99999999999955</v>
      </c>
      <c r="K21" s="353">
        <v>0.12923935799023015</v>
      </c>
      <c r="L21" s="365">
        <v>1273.1299999999896</v>
      </c>
      <c r="M21">
        <v>50</v>
      </c>
      <c r="N21" s="134"/>
      <c r="O21" s="788">
        <v>2.5707576319367199E-2</v>
      </c>
      <c r="P21" s="134">
        <v>1.9E-2</v>
      </c>
      <c r="S21" s="48"/>
    </row>
    <row r="22" spans="1:22" ht="21.95" customHeight="1" x14ac:dyDescent="0.25">
      <c r="A22" s="51"/>
      <c r="B22" s="51"/>
      <c r="C22" s="51"/>
      <c r="E22" s="22" t="s">
        <v>899</v>
      </c>
      <c r="F22" s="2">
        <v>97.47</v>
      </c>
      <c r="G22" s="2">
        <v>89.509999999999991</v>
      </c>
      <c r="H22" s="329">
        <v>40</v>
      </c>
      <c r="I22" s="48">
        <v>3580.3999999999996</v>
      </c>
      <c r="J22" s="365">
        <v>318.40000000000055</v>
      </c>
      <c r="K22" s="353">
        <v>8.8928611328343302E-2</v>
      </c>
      <c r="L22" s="365">
        <v>318.40000000000055</v>
      </c>
      <c r="M22">
        <v>40</v>
      </c>
      <c r="N22" s="134"/>
      <c r="O22" s="788">
        <v>2.3391812865497075E-2</v>
      </c>
      <c r="P22" s="134">
        <v>1.6000000000000001E-3</v>
      </c>
      <c r="R22" s="48"/>
      <c r="S22" s="48"/>
      <c r="T22" s="48"/>
    </row>
    <row r="23" spans="1:22" ht="21.95" customHeight="1" x14ac:dyDescent="0.25">
      <c r="A23" s="51"/>
      <c r="B23" s="51"/>
      <c r="C23" s="51"/>
      <c r="E23" s="22" t="s">
        <v>828</v>
      </c>
      <c r="F23" s="2">
        <v>14.49</v>
      </c>
      <c r="G23" s="2">
        <v>17.45</v>
      </c>
      <c r="H23" s="49">
        <v>200</v>
      </c>
      <c r="I23" s="48">
        <v>3490</v>
      </c>
      <c r="J23" s="365">
        <v>-592</v>
      </c>
      <c r="K23" s="353">
        <v>-0.16962750716332373</v>
      </c>
      <c r="L23" s="365">
        <v>-592</v>
      </c>
      <c r="M23">
        <v>200</v>
      </c>
      <c r="N23" s="134"/>
      <c r="O23" s="788">
        <v>3.3126293995859209E-2</v>
      </c>
      <c r="P23" s="134">
        <v>-8.8999999999999999E-3</v>
      </c>
      <c r="S23" s="48"/>
    </row>
    <row r="24" spans="1:22" ht="21.95" customHeight="1" x14ac:dyDescent="0.25">
      <c r="A24" s="50"/>
      <c r="B24" s="50"/>
      <c r="C24" s="51"/>
      <c r="E24" s="22" t="s">
        <v>997</v>
      </c>
      <c r="F24" s="2">
        <v>69.02</v>
      </c>
      <c r="G24" s="2">
        <v>68.22</v>
      </c>
      <c r="H24" s="329">
        <v>50</v>
      </c>
      <c r="I24" s="48">
        <v>3411</v>
      </c>
      <c r="J24" s="365">
        <v>40</v>
      </c>
      <c r="K24" s="353">
        <v>1.172676634418055E-2</v>
      </c>
      <c r="L24" s="365">
        <v>40</v>
      </c>
      <c r="M24" s="29">
        <v>43182</v>
      </c>
      <c r="N24" s="134"/>
      <c r="O24" s="788">
        <v>0</v>
      </c>
      <c r="P24" s="134">
        <v>2.0400000000000001E-2</v>
      </c>
      <c r="Q24" s="148"/>
      <c r="R24" s="48"/>
      <c r="S24" s="48"/>
      <c r="T24" s="48"/>
    </row>
    <row r="25" spans="1:22" ht="21.95" customHeight="1" x14ac:dyDescent="0.25">
      <c r="A25" s="50"/>
      <c r="B25" s="50"/>
      <c r="C25" s="50"/>
      <c r="E25" s="22" t="s">
        <v>973</v>
      </c>
      <c r="F25" s="2">
        <v>146.56010000000001</v>
      </c>
      <c r="G25" s="2">
        <v>150</v>
      </c>
      <c r="H25" s="329">
        <v>20</v>
      </c>
      <c r="I25" s="48">
        <v>3000</v>
      </c>
      <c r="J25" s="365">
        <v>-68.797999999999774</v>
      </c>
      <c r="K25" s="353">
        <v>-2.2932666666666629E-2</v>
      </c>
      <c r="L25" s="365">
        <v>-68.797999999999774</v>
      </c>
      <c r="M25" s="29">
        <v>43164</v>
      </c>
      <c r="N25" s="134"/>
      <c r="O25" s="788">
        <v>0</v>
      </c>
      <c r="P25" s="134">
        <v>1.8E-3</v>
      </c>
    </row>
    <row r="26" spans="1:22" ht="21.95" customHeight="1" x14ac:dyDescent="0.25">
      <c r="A26" s="155"/>
      <c r="B26" s="50"/>
      <c r="C26" s="51"/>
      <c r="E26" s="22" t="s">
        <v>720</v>
      </c>
      <c r="F26" s="2">
        <v>189.81010000000001</v>
      </c>
      <c r="G26" s="2">
        <v>149.05549999999999</v>
      </c>
      <c r="H26" s="329">
        <v>20</v>
      </c>
      <c r="I26" s="48">
        <v>2981.1099999999997</v>
      </c>
      <c r="J26" s="365">
        <v>815.09200000000055</v>
      </c>
      <c r="K26" s="353">
        <v>0.27341896139357497</v>
      </c>
      <c r="L26" s="365">
        <v>958.12200000000075</v>
      </c>
      <c r="M26">
        <v>20</v>
      </c>
      <c r="N26" s="134"/>
      <c r="O26" s="788">
        <v>2.634211772713886E-3</v>
      </c>
      <c r="P26" s="134">
        <v>1.7299999999999999E-2</v>
      </c>
      <c r="Q26" s="148"/>
      <c r="R26" s="48"/>
      <c r="S26" s="48"/>
      <c r="T26" s="48"/>
    </row>
    <row r="27" spans="1:22" ht="21.95" customHeight="1" x14ac:dyDescent="0.25">
      <c r="A27" s="51"/>
      <c r="B27" s="155"/>
      <c r="C27" s="330"/>
      <c r="E27" s="22" t="s">
        <v>977</v>
      </c>
      <c r="F27" s="2">
        <v>72.48</v>
      </c>
      <c r="G27" s="2">
        <v>67.58</v>
      </c>
      <c r="H27" s="49">
        <v>40</v>
      </c>
      <c r="I27" s="48">
        <v>2703.2</v>
      </c>
      <c r="J27" s="365">
        <v>196.00000000000045</v>
      </c>
      <c r="K27" s="353">
        <v>7.2506658774785529E-2</v>
      </c>
      <c r="L27" s="365">
        <v>196.00000000000045</v>
      </c>
      <c r="M27" s="29">
        <v>43171</v>
      </c>
      <c r="N27" s="134"/>
      <c r="O27" s="788">
        <v>0</v>
      </c>
      <c r="P27" s="134">
        <v>1.2999999999999999E-2</v>
      </c>
      <c r="R27" s="48"/>
      <c r="S27" s="48"/>
      <c r="T27" s="48"/>
    </row>
    <row r="28" spans="1:22" ht="21.95" customHeight="1" x14ac:dyDescent="0.25">
      <c r="A28" s="51"/>
      <c r="B28" s="51"/>
      <c r="C28" s="51"/>
      <c r="E28" s="22" t="s">
        <v>871</v>
      </c>
      <c r="F28" s="2">
        <v>315.82010000000002</v>
      </c>
      <c r="G28" s="2">
        <v>251.2</v>
      </c>
      <c r="H28" s="329">
        <v>10</v>
      </c>
      <c r="I28" s="428">
        <v>2512</v>
      </c>
      <c r="J28" s="365">
        <v>646.20100000000002</v>
      </c>
      <c r="K28" s="353">
        <v>0.25724562101910842</v>
      </c>
      <c r="L28" s="365">
        <v>1103.1410000000001</v>
      </c>
      <c r="M28" s="29">
        <v>43171</v>
      </c>
      <c r="N28" s="134"/>
      <c r="O28" s="788">
        <v>0</v>
      </c>
      <c r="P28" s="134">
        <v>6.1000000000000004E-3</v>
      </c>
      <c r="R28" s="48"/>
      <c r="S28" s="48"/>
      <c r="T28" s="48"/>
      <c r="V28" s="48"/>
    </row>
    <row r="29" spans="1:22" ht="21.95" customHeight="1" x14ac:dyDescent="0.25">
      <c r="A29" s="50"/>
      <c r="B29" s="50"/>
      <c r="C29" s="51"/>
      <c r="E29" s="22" t="s">
        <v>876</v>
      </c>
      <c r="F29" s="2">
        <v>95.28</v>
      </c>
      <c r="G29" s="2">
        <v>81.441999999999993</v>
      </c>
      <c r="H29" s="329">
        <v>30</v>
      </c>
      <c r="I29" s="48">
        <v>2443.2599999999998</v>
      </c>
      <c r="J29" s="365">
        <v>415.14000000000033</v>
      </c>
      <c r="K29" s="353">
        <v>0.16991233024729266</v>
      </c>
      <c r="L29" s="365">
        <v>415.14000000000033</v>
      </c>
      <c r="M29">
        <v>30</v>
      </c>
      <c r="N29" s="134"/>
      <c r="O29" s="788">
        <v>7.136859781696054E-3</v>
      </c>
      <c r="P29" s="134">
        <v>1.7600000000000001E-2</v>
      </c>
      <c r="S29" s="48"/>
      <c r="T29" s="48"/>
    </row>
    <row r="30" spans="1:22" ht="21.95" customHeight="1" x14ac:dyDescent="0.25">
      <c r="A30" s="50"/>
      <c r="B30" s="50"/>
      <c r="C30" s="51"/>
      <c r="E30" s="22" t="s">
        <v>62</v>
      </c>
      <c r="F30" s="2">
        <v>287.45</v>
      </c>
      <c r="G30" s="2">
        <v>287.45</v>
      </c>
      <c r="H30" s="49">
        <v>0</v>
      </c>
      <c r="I30" s="48">
        <v>0</v>
      </c>
      <c r="J30" s="365">
        <v>0</v>
      </c>
      <c r="K30" s="353">
        <v>0</v>
      </c>
      <c r="L30" s="365">
        <v>1659.3600000000079</v>
      </c>
      <c r="M30">
        <v>0</v>
      </c>
      <c r="N30" s="134"/>
      <c r="O30" s="788">
        <v>0</v>
      </c>
      <c r="P30" s="134">
        <v>-1.5100000000000001E-2</v>
      </c>
    </row>
    <row r="31" spans="1:22" ht="21.95" customHeight="1" x14ac:dyDescent="0.25">
      <c r="A31" s="51"/>
      <c r="B31" s="51"/>
      <c r="C31" s="51"/>
      <c r="E31" s="22" t="s">
        <v>204</v>
      </c>
      <c r="F31" s="2">
        <v>41.34</v>
      </c>
      <c r="G31" s="2">
        <v>41.34</v>
      </c>
      <c r="H31" s="329">
        <v>0</v>
      </c>
      <c r="I31" s="48">
        <v>0</v>
      </c>
      <c r="J31" s="365">
        <v>0</v>
      </c>
      <c r="K31" s="353">
        <v>0</v>
      </c>
      <c r="L31" s="365">
        <v>555.54</v>
      </c>
      <c r="M31">
        <v>0</v>
      </c>
      <c r="N31" s="134"/>
      <c r="O31" s="788">
        <v>0</v>
      </c>
      <c r="P31" s="134">
        <v>-1.9E-2</v>
      </c>
      <c r="R31" s="48"/>
      <c r="S31" s="48"/>
    </row>
    <row r="32" spans="1:22" ht="21.95" customHeight="1" x14ac:dyDescent="0.25">
      <c r="A32" s="50"/>
      <c r="B32" s="51"/>
      <c r="C32" s="51"/>
      <c r="E32" s="22" t="s">
        <v>203</v>
      </c>
      <c r="F32" s="2">
        <v>171.85</v>
      </c>
      <c r="G32" s="2">
        <v>171.85</v>
      </c>
      <c r="H32" s="329">
        <v>0</v>
      </c>
      <c r="I32" s="48">
        <v>0</v>
      </c>
      <c r="J32" s="365">
        <v>0</v>
      </c>
      <c r="K32" s="353">
        <v>0</v>
      </c>
      <c r="L32" s="365">
        <v>363.09999999999945</v>
      </c>
      <c r="M32">
        <v>0</v>
      </c>
      <c r="N32" s="134"/>
      <c r="O32" s="788">
        <v>1.5900000000000001E-2</v>
      </c>
      <c r="P32" s="134">
        <v>-3.3999999999999998E-3</v>
      </c>
    </row>
    <row r="33" spans="1:21" ht="21.95" customHeight="1" x14ac:dyDescent="0.25">
      <c r="A33" s="155"/>
      <c r="B33" s="50"/>
      <c r="C33" s="51"/>
      <c r="E33" s="22" t="s">
        <v>226</v>
      </c>
      <c r="F33" s="2">
        <v>97.19</v>
      </c>
      <c r="G33" s="2">
        <v>97.19</v>
      </c>
      <c r="H33" s="329">
        <v>0</v>
      </c>
      <c r="I33" s="48">
        <v>0</v>
      </c>
      <c r="J33" s="365">
        <v>0</v>
      </c>
      <c r="K33" s="353">
        <v>0</v>
      </c>
      <c r="L33" s="365">
        <v>231.53999999999996</v>
      </c>
      <c r="M33">
        <v>0</v>
      </c>
      <c r="N33" s="134"/>
      <c r="O33" s="788">
        <v>1.6199999999999999E-2</v>
      </c>
      <c r="P33" s="134">
        <v>4.0000000000000001E-3</v>
      </c>
      <c r="Q33" s="148"/>
      <c r="R33" s="48"/>
      <c r="S33" s="48"/>
      <c r="T33" s="48"/>
    </row>
    <row r="34" spans="1:21" ht="21.95" customHeight="1" x14ac:dyDescent="0.25">
      <c r="A34" s="51"/>
      <c r="B34" s="51"/>
      <c r="C34" s="51"/>
      <c r="E34" s="22" t="s">
        <v>268</v>
      </c>
      <c r="F34" s="2">
        <v>94.56</v>
      </c>
      <c r="G34" s="2">
        <v>94.56</v>
      </c>
      <c r="H34" s="329">
        <v>0</v>
      </c>
      <c r="I34" s="48">
        <v>0</v>
      </c>
      <c r="J34" s="365">
        <v>0</v>
      </c>
      <c r="K34" s="353">
        <v>0</v>
      </c>
      <c r="L34" s="365">
        <v>1857.7799999999988</v>
      </c>
      <c r="M34">
        <v>0</v>
      </c>
      <c r="N34" s="134"/>
      <c r="O34" s="788">
        <v>1.49E-2</v>
      </c>
      <c r="P34" s="134">
        <v>-3.2500000000000001E-2</v>
      </c>
      <c r="R34" s="48"/>
      <c r="S34" s="48"/>
    </row>
    <row r="35" spans="1:21" ht="21.95" customHeight="1" x14ac:dyDescent="0.25">
      <c r="A35" s="50"/>
      <c r="B35" s="50"/>
      <c r="C35" s="51"/>
      <c r="E35" s="22" t="s">
        <v>23</v>
      </c>
      <c r="F35" s="2">
        <v>31.57</v>
      </c>
      <c r="G35" s="2">
        <v>31.57</v>
      </c>
      <c r="H35" s="329">
        <v>0</v>
      </c>
      <c r="I35" s="48">
        <v>0</v>
      </c>
      <c r="J35" s="365">
        <v>0</v>
      </c>
      <c r="K35" s="353">
        <v>0</v>
      </c>
      <c r="L35" s="365">
        <v>171.89999999999964</v>
      </c>
      <c r="M35">
        <v>0</v>
      </c>
      <c r="O35" s="788">
        <v>0</v>
      </c>
      <c r="P35" s="134">
        <v>-7.9000000000000008E-3</v>
      </c>
      <c r="R35" s="48"/>
      <c r="S35" s="48"/>
    </row>
    <row r="36" spans="1:21" ht="21.95" customHeight="1" x14ac:dyDescent="0.25">
      <c r="A36" s="50"/>
      <c r="B36" s="51"/>
      <c r="C36" s="51"/>
      <c r="E36" s="22" t="s">
        <v>269</v>
      </c>
      <c r="F36" s="2">
        <v>37.130000000000003</v>
      </c>
      <c r="G36" s="2">
        <v>37.130000000000003</v>
      </c>
      <c r="H36" s="329">
        <v>0</v>
      </c>
      <c r="I36" s="48">
        <v>0</v>
      </c>
      <c r="J36" s="365">
        <v>0</v>
      </c>
      <c r="K36" s="353">
        <v>0</v>
      </c>
      <c r="L36" s="365">
        <v>98.449999999999818</v>
      </c>
      <c r="M36">
        <v>0</v>
      </c>
      <c r="N36" s="134"/>
      <c r="O36" s="788">
        <v>1.11E-2</v>
      </c>
      <c r="P36" s="134">
        <v>-8.8000000000000005E-3</v>
      </c>
      <c r="R36" s="48"/>
      <c r="S36" s="48"/>
    </row>
    <row r="37" spans="1:21" ht="21.95" customHeight="1" x14ac:dyDescent="0.25">
      <c r="A37" s="50"/>
      <c r="B37" s="50"/>
      <c r="C37" s="51"/>
      <c r="E37" s="22" t="s">
        <v>36</v>
      </c>
      <c r="F37" s="2">
        <v>57.73</v>
      </c>
      <c r="G37" s="2">
        <v>57.73</v>
      </c>
      <c r="H37" s="329">
        <v>0</v>
      </c>
      <c r="I37" s="48">
        <v>0</v>
      </c>
      <c r="J37" s="365">
        <v>0</v>
      </c>
      <c r="K37" s="353">
        <v>0</v>
      </c>
      <c r="L37" s="365">
        <v>117.73999999999978</v>
      </c>
      <c r="M37">
        <v>0</v>
      </c>
      <c r="N37" s="134"/>
      <c r="O37" s="788">
        <v>7.4000000000000003E-3</v>
      </c>
      <c r="P37" s="134">
        <v>-9.2999999999999992E-3</v>
      </c>
      <c r="Q37" s="148"/>
      <c r="S37" s="48"/>
    </row>
    <row r="38" spans="1:21" ht="21.95" customHeight="1" x14ac:dyDescent="0.25">
      <c r="A38" s="50"/>
      <c r="B38" s="50"/>
      <c r="C38" s="51"/>
      <c r="E38" s="22" t="s">
        <v>320</v>
      </c>
      <c r="F38" s="2">
        <v>38.51</v>
      </c>
      <c r="G38" s="2">
        <v>38.51</v>
      </c>
      <c r="H38" s="329">
        <v>0</v>
      </c>
      <c r="I38" s="48">
        <v>0</v>
      </c>
      <c r="J38" s="365">
        <v>0</v>
      </c>
      <c r="K38" s="353">
        <v>0</v>
      </c>
      <c r="L38" s="365">
        <v>264.92000000000007</v>
      </c>
      <c r="M38">
        <v>0</v>
      </c>
      <c r="N38" s="134"/>
      <c r="O38" s="788">
        <v>3.4200000000000001E-2</v>
      </c>
      <c r="P38" s="134">
        <v>-1.17E-2</v>
      </c>
      <c r="S38" s="48"/>
      <c r="U38" s="48"/>
    </row>
    <row r="39" spans="1:21" ht="21.95" customHeight="1" x14ac:dyDescent="0.25">
      <c r="A39" s="50"/>
      <c r="B39" s="50"/>
      <c r="C39" s="51"/>
      <c r="E39" s="22" t="s">
        <v>303</v>
      </c>
      <c r="F39" s="2">
        <v>67.349999999999994</v>
      </c>
      <c r="G39" s="2">
        <v>67.349999999999994</v>
      </c>
      <c r="H39" s="329">
        <v>0</v>
      </c>
      <c r="I39" s="48">
        <v>0</v>
      </c>
      <c r="J39" s="365">
        <v>0</v>
      </c>
      <c r="K39" s="353">
        <v>0</v>
      </c>
      <c r="L39" s="365">
        <v>910.79999999999927</v>
      </c>
      <c r="M39">
        <v>0</v>
      </c>
      <c r="N39" s="134"/>
      <c r="O39" s="788">
        <v>2.87E-2</v>
      </c>
      <c r="P39" s="134">
        <v>-2.3300000000000001E-2</v>
      </c>
      <c r="Q39" s="148"/>
      <c r="R39" s="48"/>
      <c r="S39" s="48"/>
      <c r="T39" s="48"/>
    </row>
    <row r="40" spans="1:21" ht="21.95" customHeight="1" x14ac:dyDescent="0.25">
      <c r="A40" s="50"/>
      <c r="B40" s="51"/>
      <c r="C40" s="51"/>
      <c r="E40" s="22" t="s">
        <v>734</v>
      </c>
      <c r="F40" s="2">
        <v>31.61</v>
      </c>
      <c r="G40" s="2">
        <v>31.61</v>
      </c>
      <c r="H40" s="49">
        <v>0</v>
      </c>
      <c r="I40" s="48">
        <v>0</v>
      </c>
      <c r="J40" s="365">
        <v>0</v>
      </c>
      <c r="K40" s="353">
        <v>0</v>
      </c>
      <c r="L40" s="365">
        <v>557.94000000000005</v>
      </c>
      <c r="M40">
        <v>0</v>
      </c>
      <c r="N40" s="134"/>
      <c r="O40" s="788">
        <v>4.0599999999999997E-2</v>
      </c>
      <c r="P40" s="134">
        <v>-0.05</v>
      </c>
      <c r="Q40" s="4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250</v>
      </c>
      <c r="F41" s="2">
        <v>66.77</v>
      </c>
      <c r="G41" s="2">
        <v>66.77</v>
      </c>
      <c r="H41" s="329">
        <v>0</v>
      </c>
      <c r="I41" s="48">
        <v>0</v>
      </c>
      <c r="J41" s="365">
        <v>0</v>
      </c>
      <c r="K41" s="353">
        <v>0</v>
      </c>
      <c r="L41" s="365">
        <v>329.74000000000069</v>
      </c>
      <c r="M41">
        <v>0</v>
      </c>
      <c r="N41" s="134"/>
      <c r="O41" s="788">
        <v>0</v>
      </c>
      <c r="P41" s="134">
        <v>-1.8E-3</v>
      </c>
      <c r="Q41" s="436"/>
      <c r="R41" s="48"/>
      <c r="S41" s="48"/>
      <c r="U41" s="48"/>
    </row>
    <row r="42" spans="1:21" ht="21.95" customHeight="1" x14ac:dyDescent="0.25">
      <c r="A42" s="50"/>
      <c r="B42" s="50"/>
      <c r="C42" s="51"/>
      <c r="E42" s="22" t="s">
        <v>711</v>
      </c>
      <c r="F42" s="48">
        <v>24.86</v>
      </c>
      <c r="G42" s="2">
        <v>24.86</v>
      </c>
      <c r="H42" s="49">
        <v>0</v>
      </c>
      <c r="I42" s="48">
        <v>0</v>
      </c>
      <c r="J42" s="365">
        <v>0</v>
      </c>
      <c r="K42" s="353">
        <v>0</v>
      </c>
      <c r="L42" s="365">
        <v>309.26000000000022</v>
      </c>
      <c r="M42">
        <v>0</v>
      </c>
      <c r="N42" s="134"/>
      <c r="O42" s="788">
        <v>8.8000000000000005E-3</v>
      </c>
      <c r="P42" s="134">
        <v>-1.9699999999999999E-2</v>
      </c>
      <c r="Q42" s="436"/>
      <c r="R42" s="48"/>
      <c r="S42" s="48"/>
    </row>
    <row r="43" spans="1:21" ht="21.95" customHeight="1" x14ac:dyDescent="0.25">
      <c r="A43" s="50"/>
      <c r="B43" s="50"/>
      <c r="C43" s="51"/>
      <c r="E43" s="22" t="s">
        <v>278</v>
      </c>
      <c r="F43" s="2">
        <v>70.66</v>
      </c>
      <c r="G43" s="2">
        <v>70.66</v>
      </c>
      <c r="H43" s="49">
        <v>0</v>
      </c>
      <c r="I43" s="48">
        <v>0</v>
      </c>
      <c r="J43" s="365">
        <v>0</v>
      </c>
      <c r="K43" s="353">
        <v>0</v>
      </c>
      <c r="L43" s="48">
        <v>197.20999999999549</v>
      </c>
      <c r="M43">
        <v>0</v>
      </c>
      <c r="N43" s="134"/>
      <c r="O43" s="788">
        <v>2.5499999999999998E-2</v>
      </c>
      <c r="P43" s="134">
        <v>-1.7500000000000002E-2</v>
      </c>
      <c r="Q43" s="48"/>
      <c r="R43" s="48"/>
      <c r="S43" s="48"/>
      <c r="U43" s="48"/>
    </row>
    <row r="44" spans="1:21" ht="21.95" customHeight="1" x14ac:dyDescent="0.25">
      <c r="A44" s="51"/>
      <c r="B44" s="155"/>
      <c r="C44" s="330"/>
      <c r="E44" s="22" t="s">
        <v>779</v>
      </c>
      <c r="F44" s="2">
        <v>202.98</v>
      </c>
      <c r="G44" s="2">
        <v>202.98</v>
      </c>
      <c r="H44" s="329">
        <v>0</v>
      </c>
      <c r="I44" s="48">
        <v>0</v>
      </c>
      <c r="J44" s="365">
        <v>0</v>
      </c>
      <c r="K44" s="353">
        <v>0</v>
      </c>
      <c r="L44" s="365">
        <v>843.18000000000029</v>
      </c>
      <c r="M44">
        <v>0</v>
      </c>
      <c r="N44" s="134"/>
      <c r="O44" s="788">
        <v>2.8E-3</v>
      </c>
      <c r="P44" s="134">
        <v>7.0000000000000001E-3</v>
      </c>
      <c r="Q44" s="148"/>
      <c r="R44" s="48"/>
    </row>
    <row r="45" spans="1:21" ht="21.95" customHeight="1" x14ac:dyDescent="0.25">
      <c r="A45" s="51"/>
      <c r="B45" s="50"/>
      <c r="C45" s="51"/>
      <c r="E45" s="22" t="s">
        <v>197</v>
      </c>
      <c r="F45" s="2">
        <v>10.63</v>
      </c>
      <c r="G45" s="2">
        <v>10.63</v>
      </c>
      <c r="H45" s="329">
        <v>0</v>
      </c>
      <c r="I45" s="48">
        <v>0</v>
      </c>
      <c r="J45" s="365">
        <v>0</v>
      </c>
      <c r="K45" s="353">
        <v>0</v>
      </c>
      <c r="L45" s="365">
        <v>495.20999999999913</v>
      </c>
      <c r="M45">
        <v>0</v>
      </c>
      <c r="N45" s="134"/>
      <c r="O45" s="788">
        <v>5.1499999999999997E-2</v>
      </c>
      <c r="P45" s="134">
        <v>5.0000000000000001E-4</v>
      </c>
      <c r="Q45" s="436"/>
      <c r="R45" s="48"/>
      <c r="S45" s="48"/>
    </row>
    <row r="46" spans="1:21" ht="21.95" customHeight="1" x14ac:dyDescent="0.25">
      <c r="A46" s="50"/>
      <c r="B46" s="51"/>
      <c r="C46" s="51"/>
      <c r="E46" s="22" t="s">
        <v>272</v>
      </c>
      <c r="F46" s="2">
        <v>130.87</v>
      </c>
      <c r="G46" s="2">
        <v>130.87</v>
      </c>
      <c r="H46" s="49">
        <v>0</v>
      </c>
      <c r="I46" s="48">
        <v>0</v>
      </c>
      <c r="J46" s="365">
        <v>0</v>
      </c>
      <c r="K46" s="353">
        <v>0</v>
      </c>
      <c r="L46" s="365">
        <v>154.77999999999975</v>
      </c>
      <c r="M46">
        <v>0</v>
      </c>
      <c r="N46" s="134"/>
      <c r="O46" s="788">
        <v>2.5700000000000001E-2</v>
      </c>
      <c r="P46" s="134">
        <v>-1.7000000000000001E-2</v>
      </c>
      <c r="Q46" s="148"/>
      <c r="R46" s="48"/>
      <c r="S46" s="48"/>
      <c r="T46" s="48"/>
      <c r="U46" s="48"/>
    </row>
    <row r="47" spans="1:21" ht="21.95" customHeight="1" x14ac:dyDescent="0.25">
      <c r="A47" s="50"/>
      <c r="B47" s="50"/>
      <c r="C47" s="51"/>
      <c r="E47" s="22" t="s">
        <v>17</v>
      </c>
      <c r="F47" s="2">
        <v>15.17</v>
      </c>
      <c r="G47" s="2">
        <v>15.17</v>
      </c>
      <c r="H47" s="329">
        <v>0</v>
      </c>
      <c r="I47" s="48">
        <v>0</v>
      </c>
      <c r="J47" s="365">
        <v>-20818.210000000079</v>
      </c>
      <c r="K47" s="353">
        <v>0</v>
      </c>
      <c r="L47" s="365">
        <v>-20818.210000000079</v>
      </c>
      <c r="M47">
        <v>0</v>
      </c>
      <c r="O47" s="788">
        <v>0</v>
      </c>
      <c r="P47" s="134">
        <v>1.2999999999999999E-3</v>
      </c>
    </row>
    <row r="48" spans="1:21" ht="21.95" customHeight="1" x14ac:dyDescent="0.25">
      <c r="A48" s="51"/>
      <c r="B48" s="51"/>
      <c r="C48" s="51"/>
      <c r="E48" s="22" t="s">
        <v>312</v>
      </c>
      <c r="F48" s="2">
        <v>134.32</v>
      </c>
      <c r="G48" s="2">
        <v>134.32</v>
      </c>
      <c r="H48" s="329">
        <v>0</v>
      </c>
      <c r="I48" s="48">
        <v>0</v>
      </c>
      <c r="J48" s="365">
        <v>0</v>
      </c>
      <c r="K48" s="353">
        <v>0</v>
      </c>
      <c r="L48" s="365">
        <v>720.56000000000131</v>
      </c>
      <c r="M48">
        <v>0</v>
      </c>
      <c r="N48" s="134"/>
      <c r="O48" s="788">
        <v>0</v>
      </c>
      <c r="P48" s="134">
        <v>4.0000000000000001E-3</v>
      </c>
      <c r="R48" s="48"/>
      <c r="S48" s="48"/>
    </row>
    <row r="49" spans="1:20" ht="21.95" customHeight="1" x14ac:dyDescent="0.25">
      <c r="A49" s="50"/>
      <c r="B49" s="50"/>
      <c r="C49" s="51"/>
      <c r="E49" s="22" t="s">
        <v>732</v>
      </c>
      <c r="F49" s="2">
        <v>76.37</v>
      </c>
      <c r="G49" s="2">
        <v>76.37</v>
      </c>
      <c r="H49" s="329">
        <v>0</v>
      </c>
      <c r="I49" s="48">
        <v>0</v>
      </c>
      <c r="J49" s="365">
        <v>0</v>
      </c>
      <c r="K49" s="353">
        <v>0</v>
      </c>
      <c r="L49" s="365">
        <v>329.55999999999949</v>
      </c>
      <c r="M49">
        <v>0</v>
      </c>
      <c r="N49" s="134"/>
      <c r="O49" s="788">
        <v>1.78E-2</v>
      </c>
      <c r="P49" s="134">
        <v>-1.95E-2</v>
      </c>
      <c r="Q49" s="148"/>
      <c r="R49" s="48"/>
      <c r="S49" s="48"/>
      <c r="T49" s="48"/>
    </row>
    <row r="50" spans="1:20" ht="21.95" customHeight="1" x14ac:dyDescent="0.25">
      <c r="A50" s="50"/>
      <c r="B50" s="51"/>
      <c r="C50" s="51"/>
      <c r="E50" s="22" t="s">
        <v>777</v>
      </c>
      <c r="F50" s="2">
        <v>713.23</v>
      </c>
      <c r="G50" s="2">
        <v>713.23</v>
      </c>
      <c r="H50" s="329">
        <v>0</v>
      </c>
      <c r="I50" s="48">
        <v>0</v>
      </c>
      <c r="J50" s="365">
        <v>0</v>
      </c>
      <c r="K50" s="353">
        <v>0</v>
      </c>
      <c r="L50" s="365">
        <v>559.89000000000033</v>
      </c>
      <c r="M50">
        <v>0</v>
      </c>
      <c r="N50" s="134"/>
      <c r="O50" s="788">
        <v>0</v>
      </c>
      <c r="P50" s="134">
        <v>1.6000000000000001E-3</v>
      </c>
    </row>
    <row r="51" spans="1:20" ht="21.95" customHeight="1" x14ac:dyDescent="0.25">
      <c r="A51" s="50"/>
      <c r="B51" s="50"/>
      <c r="C51" s="51"/>
      <c r="E51" s="22" t="s">
        <v>195</v>
      </c>
      <c r="F51" s="2">
        <v>67.489999999999995</v>
      </c>
      <c r="G51" s="2">
        <v>67.489999999999995</v>
      </c>
      <c r="H51" s="49">
        <v>0</v>
      </c>
      <c r="I51" s="48">
        <v>0</v>
      </c>
      <c r="J51" s="365">
        <v>0</v>
      </c>
      <c r="K51" s="353">
        <v>0</v>
      </c>
      <c r="L51" s="365">
        <v>785.90999999999985</v>
      </c>
      <c r="M51">
        <v>0</v>
      </c>
      <c r="N51" s="134"/>
      <c r="O51" s="788">
        <v>1.29E-2</v>
      </c>
      <c r="P51" s="134">
        <v>-1.1900000000000001E-2</v>
      </c>
      <c r="R51" s="48"/>
    </row>
    <row r="52" spans="1:20" ht="21.95" customHeight="1" x14ac:dyDescent="0.25">
      <c r="A52" s="50"/>
      <c r="B52" s="50"/>
      <c r="C52" s="51"/>
      <c r="E52" s="22" t="s">
        <v>225</v>
      </c>
      <c r="F52" s="2">
        <v>59.55</v>
      </c>
      <c r="G52" s="2">
        <v>59.55</v>
      </c>
      <c r="H52" s="329">
        <v>0</v>
      </c>
      <c r="I52" s="48">
        <v>0</v>
      </c>
      <c r="J52" s="365">
        <v>0</v>
      </c>
      <c r="K52" s="353">
        <v>0</v>
      </c>
      <c r="L52" s="365">
        <v>257.64999999999964</v>
      </c>
      <c r="M52">
        <v>0</v>
      </c>
      <c r="N52" s="134"/>
      <c r="O52" s="788">
        <v>0</v>
      </c>
      <c r="P52" s="134">
        <v>-9.7999999999999997E-3</v>
      </c>
      <c r="R52" s="48"/>
      <c r="S52" s="48"/>
      <c r="T52" s="48"/>
    </row>
    <row r="53" spans="1:20" ht="21.95" customHeight="1" x14ac:dyDescent="0.25">
      <c r="A53" s="50"/>
      <c r="B53" s="50"/>
      <c r="C53" s="51"/>
      <c r="E53" s="22" t="s">
        <v>34</v>
      </c>
      <c r="F53" s="2">
        <v>44.9</v>
      </c>
      <c r="G53" s="2">
        <v>44.9</v>
      </c>
      <c r="H53" s="49">
        <v>0</v>
      </c>
      <c r="I53" s="48">
        <v>0</v>
      </c>
      <c r="J53" s="365">
        <v>0</v>
      </c>
      <c r="K53" s="353">
        <v>0</v>
      </c>
      <c r="L53" s="365">
        <v>21137.586999999941</v>
      </c>
      <c r="M53">
        <v>0</v>
      </c>
      <c r="N53" s="134"/>
      <c r="O53" s="788">
        <v>0</v>
      </c>
      <c r="P53" s="134">
        <v>1.5599999999999999E-2</v>
      </c>
      <c r="R53" s="48"/>
      <c r="S53" s="48"/>
      <c r="T53" s="48"/>
    </row>
    <row r="54" spans="1:20" ht="21.95" customHeight="1" x14ac:dyDescent="0.25">
      <c r="A54" s="50"/>
      <c r="B54" s="50"/>
      <c r="C54" s="51"/>
      <c r="E54" s="22" t="s">
        <v>172</v>
      </c>
      <c r="F54" s="2">
        <v>58</v>
      </c>
      <c r="G54" s="2">
        <v>58</v>
      </c>
      <c r="H54" s="49">
        <v>0</v>
      </c>
      <c r="I54" s="48">
        <v>0</v>
      </c>
      <c r="J54" s="365">
        <v>0</v>
      </c>
      <c r="K54" s="353">
        <v>0</v>
      </c>
      <c r="L54" s="365">
        <v>119.92000000000053</v>
      </c>
      <c r="M54">
        <v>0</v>
      </c>
      <c r="N54" s="134"/>
      <c r="O54" s="788">
        <v>3.6400000000000002E-2</v>
      </c>
      <c r="P54" s="134">
        <v>-1.5900000000000001E-2</v>
      </c>
      <c r="Q54" s="48"/>
      <c r="R54" s="48"/>
      <c r="S54" s="48"/>
      <c r="T54" s="48"/>
    </row>
    <row r="55" spans="1:20" ht="21.95" customHeight="1" x14ac:dyDescent="0.25">
      <c r="A55" s="50"/>
      <c r="B55" s="50"/>
      <c r="C55" s="50"/>
      <c r="E55" s="22" t="s">
        <v>27</v>
      </c>
      <c r="F55" s="2">
        <v>46.32</v>
      </c>
      <c r="G55" s="2">
        <v>46.32</v>
      </c>
      <c r="H55" s="329">
        <v>0</v>
      </c>
      <c r="I55" s="48">
        <v>0</v>
      </c>
      <c r="J55" s="365">
        <v>0</v>
      </c>
      <c r="K55" s="353">
        <v>0</v>
      </c>
      <c r="L55" s="365">
        <v>1407.5400000000009</v>
      </c>
      <c r="M55">
        <v>0</v>
      </c>
      <c r="N55" s="134"/>
      <c r="O55" s="788">
        <v>3.0200000000000001E-2</v>
      </c>
      <c r="P55" s="134">
        <v>1.67E-2</v>
      </c>
      <c r="Q55" s="48"/>
      <c r="S55" s="48"/>
    </row>
    <row r="56" spans="1:20" ht="21.95" customHeight="1" x14ac:dyDescent="0.25">
      <c r="A56" s="50"/>
      <c r="B56" s="50"/>
      <c r="C56" s="51"/>
      <c r="E56" s="22" t="s">
        <v>22</v>
      </c>
      <c r="F56" s="2">
        <v>45.84</v>
      </c>
      <c r="G56" s="2">
        <v>45.84</v>
      </c>
      <c r="H56" s="329">
        <v>0</v>
      </c>
      <c r="I56" s="48">
        <v>0</v>
      </c>
      <c r="J56" s="365">
        <v>0</v>
      </c>
      <c r="K56" s="353">
        <v>0</v>
      </c>
      <c r="L56" s="365">
        <v>3178.8000000000466</v>
      </c>
      <c r="M56">
        <v>0</v>
      </c>
      <c r="N56" s="134"/>
      <c r="O56" s="788">
        <v>2.07E-2</v>
      </c>
      <c r="P56" s="134">
        <v>3.8999999999999998E-3</v>
      </c>
      <c r="Q56" s="436"/>
      <c r="R56" s="48"/>
      <c r="S56" s="48"/>
    </row>
    <row r="57" spans="1:20" ht="21.95" customHeight="1" x14ac:dyDescent="0.25">
      <c r="A57" s="50"/>
      <c r="B57" s="50"/>
      <c r="C57" s="51"/>
      <c r="E57" s="22" t="s">
        <v>42</v>
      </c>
      <c r="F57" s="2">
        <v>130.22999999999999</v>
      </c>
      <c r="G57" s="2">
        <v>130.22999999999999</v>
      </c>
      <c r="H57" s="329">
        <v>0</v>
      </c>
      <c r="I57" s="48">
        <v>0</v>
      </c>
      <c r="J57" s="365">
        <v>0</v>
      </c>
      <c r="K57" s="353">
        <v>0</v>
      </c>
      <c r="L57" s="365">
        <v>128.08999999999833</v>
      </c>
      <c r="M57">
        <v>0</v>
      </c>
      <c r="O57" s="788">
        <v>2.18E-2</v>
      </c>
      <c r="P57" s="134">
        <v>-3.0099999999999998E-2</v>
      </c>
      <c r="Q57" s="436"/>
      <c r="R57" s="48"/>
      <c r="S57" s="48"/>
    </row>
    <row r="58" spans="1:20" ht="21.95" customHeight="1" x14ac:dyDescent="0.25">
      <c r="A58" s="50"/>
      <c r="B58" s="50"/>
      <c r="C58" s="51"/>
      <c r="E58" s="22" t="s">
        <v>270</v>
      </c>
      <c r="F58" s="2">
        <v>58.95</v>
      </c>
      <c r="G58" s="2">
        <v>58.95</v>
      </c>
      <c r="H58" s="49">
        <v>0</v>
      </c>
      <c r="I58" s="48">
        <v>0</v>
      </c>
      <c r="J58" s="365">
        <v>0</v>
      </c>
      <c r="K58" s="353">
        <v>0</v>
      </c>
      <c r="L58" s="365">
        <v>427.92000000000007</v>
      </c>
      <c r="M58">
        <v>0</v>
      </c>
      <c r="O58" s="788">
        <v>0</v>
      </c>
      <c r="P58" s="134">
        <v>-2.5999999999999999E-3</v>
      </c>
      <c r="Q58" s="148"/>
      <c r="S58" s="48"/>
      <c r="T58" s="48"/>
    </row>
    <row r="59" spans="1:20" ht="21.95" customHeight="1" x14ac:dyDescent="0.25">
      <c r="A59" s="50"/>
      <c r="B59" s="51"/>
      <c r="C59" s="51"/>
      <c r="E59" s="22" t="s">
        <v>170</v>
      </c>
      <c r="F59" s="2">
        <v>106.41</v>
      </c>
      <c r="G59" s="2">
        <v>106.41</v>
      </c>
      <c r="H59" s="49">
        <v>0</v>
      </c>
      <c r="I59" s="48">
        <v>0</v>
      </c>
      <c r="J59" s="365">
        <v>0</v>
      </c>
      <c r="K59" s="353">
        <v>0</v>
      </c>
      <c r="L59" s="48">
        <v>1368.9000000000015</v>
      </c>
      <c r="M59">
        <v>0</v>
      </c>
      <c r="N59" s="134"/>
      <c r="O59" s="788">
        <v>1.14E-2</v>
      </c>
      <c r="P59" s="134">
        <v>2.2100000000000002E-2</v>
      </c>
      <c r="R59" s="48"/>
      <c r="S59" s="48"/>
      <c r="T59" s="48"/>
    </row>
    <row r="60" spans="1:20" ht="21.95" customHeight="1" x14ac:dyDescent="0.25">
      <c r="A60" s="50"/>
      <c r="B60" s="50"/>
      <c r="C60" s="51"/>
      <c r="E60" s="22" t="s">
        <v>8</v>
      </c>
      <c r="F60" s="2">
        <v>75.38</v>
      </c>
      <c r="G60" s="2">
        <v>75.38</v>
      </c>
      <c r="H60" s="49">
        <v>0</v>
      </c>
      <c r="I60" s="48">
        <v>0</v>
      </c>
      <c r="J60" s="365">
        <v>0</v>
      </c>
      <c r="K60" s="353">
        <v>0</v>
      </c>
      <c r="L60" s="365">
        <v>121.94999999999982</v>
      </c>
      <c r="M60">
        <v>0</v>
      </c>
      <c r="N60" s="134"/>
      <c r="O60" s="788">
        <v>1.67E-2</v>
      </c>
      <c r="P60" s="134">
        <v>-1.04E-2</v>
      </c>
      <c r="R60" s="48"/>
    </row>
    <row r="61" spans="1:20" ht="21.95" customHeight="1" x14ac:dyDescent="0.25">
      <c r="A61" s="60"/>
      <c r="B61" s="61"/>
      <c r="C61" s="60"/>
      <c r="E61" s="22" t="s">
        <v>10</v>
      </c>
      <c r="F61" s="2">
        <v>48.07</v>
      </c>
      <c r="G61" s="2">
        <v>48.07</v>
      </c>
      <c r="H61" s="329">
        <v>0</v>
      </c>
      <c r="I61" s="48">
        <v>0</v>
      </c>
      <c r="J61" s="365">
        <v>0</v>
      </c>
      <c r="K61" s="353">
        <v>0</v>
      </c>
      <c r="L61" s="365">
        <v>1128.3800000000047</v>
      </c>
      <c r="M61">
        <v>0</v>
      </c>
      <c r="N61" s="134"/>
      <c r="O61" s="788">
        <v>1.2500000000000001E-2</v>
      </c>
      <c r="P61" s="134">
        <v>1.52E-2</v>
      </c>
      <c r="R61" s="48"/>
      <c r="S61" s="48"/>
    </row>
    <row r="62" spans="1:20" ht="21.95" customHeight="1" x14ac:dyDescent="0.25">
      <c r="A62" s="50"/>
      <c r="B62" s="51"/>
      <c r="C62" s="51"/>
      <c r="E62" s="22" t="s">
        <v>224</v>
      </c>
      <c r="F62" s="2">
        <v>41.82</v>
      </c>
      <c r="G62" s="2">
        <v>41.82</v>
      </c>
      <c r="H62" s="49">
        <v>0</v>
      </c>
      <c r="I62" s="48">
        <v>0</v>
      </c>
      <c r="J62" s="365">
        <v>0</v>
      </c>
      <c r="K62" s="353">
        <v>0</v>
      </c>
      <c r="L62" s="365">
        <v>4376.9599999999991</v>
      </c>
      <c r="M62">
        <v>0</v>
      </c>
      <c r="N62" s="134"/>
      <c r="O62" s="788">
        <v>4.0899999999999999E-2</v>
      </c>
      <c r="P62" s="134">
        <v>3.6200000000000003E-2</v>
      </c>
      <c r="Q62" s="148"/>
      <c r="R62" s="48"/>
      <c r="S62" s="48"/>
    </row>
    <row r="63" spans="1:20" ht="21.95" customHeight="1" x14ac:dyDescent="0.25">
      <c r="A63" s="50"/>
      <c r="B63" s="51"/>
      <c r="C63" s="51"/>
      <c r="E63" s="22" t="s">
        <v>350</v>
      </c>
      <c r="F63" s="2">
        <v>72.86</v>
      </c>
      <c r="G63" s="2">
        <v>72.86</v>
      </c>
      <c r="H63" s="329">
        <v>0</v>
      </c>
      <c r="I63" s="48">
        <v>0</v>
      </c>
      <c r="J63" s="365">
        <v>0</v>
      </c>
      <c r="K63" s="353">
        <v>0</v>
      </c>
      <c r="L63" s="365">
        <v>2060.4300000000003</v>
      </c>
      <c r="M63">
        <v>0</v>
      </c>
      <c r="N63" s="134"/>
      <c r="O63" s="788">
        <v>4.3499999999999997E-2</v>
      </c>
      <c r="P63" s="134">
        <v>-3.7600000000000001E-2</v>
      </c>
      <c r="Q63" s="148"/>
      <c r="R63" s="48"/>
      <c r="S63" s="48"/>
    </row>
    <row r="64" spans="1:20" ht="21.95" customHeight="1" x14ac:dyDescent="0.25">
      <c r="A64" s="50"/>
      <c r="B64" s="51"/>
      <c r="C64" s="51"/>
      <c r="E64" s="22" t="s">
        <v>24</v>
      </c>
      <c r="F64" s="2">
        <v>63.97</v>
      </c>
      <c r="G64" s="2">
        <v>63.97</v>
      </c>
      <c r="H64" s="329">
        <v>0</v>
      </c>
      <c r="I64" s="48">
        <v>0</v>
      </c>
      <c r="J64" s="365">
        <v>0</v>
      </c>
      <c r="K64" s="353">
        <v>0</v>
      </c>
      <c r="L64" s="365">
        <v>937.36999999999534</v>
      </c>
      <c r="M64">
        <v>0</v>
      </c>
      <c r="N64" s="134"/>
      <c r="O64" s="788">
        <v>0</v>
      </c>
      <c r="P64" s="134">
        <v>1E-3</v>
      </c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45</v>
      </c>
      <c r="F65" s="2">
        <v>93.65</v>
      </c>
      <c r="G65" s="2">
        <v>93.65</v>
      </c>
      <c r="H65" s="49">
        <v>0</v>
      </c>
      <c r="I65" s="48">
        <v>0</v>
      </c>
      <c r="J65" s="365">
        <v>0</v>
      </c>
      <c r="K65" s="353">
        <v>0</v>
      </c>
      <c r="L65" s="365">
        <v>523.61999999999898</v>
      </c>
      <c r="M65">
        <v>0</v>
      </c>
      <c r="N65" s="134"/>
      <c r="O65" s="788">
        <v>1.67E-2</v>
      </c>
      <c r="P65" s="134">
        <v>-1.46E-2</v>
      </c>
      <c r="T65" s="48"/>
    </row>
    <row r="66" spans="1:20" ht="21.95" customHeight="1" x14ac:dyDescent="0.25">
      <c r="A66" s="50"/>
      <c r="B66" s="50"/>
      <c r="C66" s="51"/>
      <c r="E66" s="22" t="s">
        <v>47</v>
      </c>
      <c r="F66" s="2">
        <v>140.03</v>
      </c>
      <c r="G66" s="2">
        <v>140.03</v>
      </c>
      <c r="H66" s="49">
        <v>0</v>
      </c>
      <c r="I66" s="48">
        <v>0</v>
      </c>
      <c r="J66" s="365">
        <v>0</v>
      </c>
      <c r="K66" s="353">
        <v>0</v>
      </c>
      <c r="L66" s="48">
        <v>-168.6200000000008</v>
      </c>
      <c r="M66">
        <v>0</v>
      </c>
      <c r="N66" s="134"/>
      <c r="O66" s="788">
        <v>2.18E-2</v>
      </c>
      <c r="P66" s="134">
        <v>-1.84E-2</v>
      </c>
      <c r="Q66" s="148"/>
      <c r="R66" s="48"/>
      <c r="S66" s="48"/>
      <c r="T66" s="48"/>
    </row>
    <row r="67" spans="1:20" ht="21.95" customHeight="1" x14ac:dyDescent="0.25">
      <c r="A67" s="50"/>
      <c r="B67" s="50"/>
      <c r="C67" s="51"/>
      <c r="E67" s="22" t="s">
        <v>33</v>
      </c>
      <c r="F67" s="2">
        <v>249.62</v>
      </c>
      <c r="G67" s="2">
        <v>249.62</v>
      </c>
      <c r="H67" s="49">
        <v>0</v>
      </c>
      <c r="I67" s="48">
        <v>0</v>
      </c>
      <c r="J67" s="365">
        <v>0</v>
      </c>
      <c r="K67" s="353">
        <v>0</v>
      </c>
      <c r="L67" s="48">
        <v>780.73999999999796</v>
      </c>
      <c r="M67">
        <v>0</v>
      </c>
      <c r="N67" s="134"/>
      <c r="O67" s="788">
        <v>1.8599999999999998E-2</v>
      </c>
      <c r="P67" s="134">
        <v>2.8999999999999998E-3</v>
      </c>
      <c r="Q67" s="148"/>
      <c r="S67" s="48"/>
    </row>
    <row r="68" spans="1:20" ht="21.95" customHeight="1" x14ac:dyDescent="0.25">
      <c r="A68" s="50"/>
      <c r="B68" s="50"/>
      <c r="C68" s="50"/>
      <c r="E68" s="22" t="s">
        <v>13</v>
      </c>
      <c r="F68" s="2">
        <v>66.59</v>
      </c>
      <c r="G68" s="2">
        <v>66.59</v>
      </c>
      <c r="H68" s="49">
        <v>0</v>
      </c>
      <c r="I68" s="48">
        <v>0</v>
      </c>
      <c r="J68" s="365">
        <v>0</v>
      </c>
      <c r="K68" s="353">
        <v>0</v>
      </c>
      <c r="L68" s="48">
        <v>1461.5600000000013</v>
      </c>
      <c r="M68">
        <v>0</v>
      </c>
      <c r="N68" s="134"/>
      <c r="O68" s="788">
        <v>0</v>
      </c>
      <c r="P68" s="134">
        <v>8.0000000000000004E-4</v>
      </c>
      <c r="S68" s="48"/>
    </row>
    <row r="69" spans="1:20" ht="21.95" customHeight="1" x14ac:dyDescent="0.25">
      <c r="A69" s="50"/>
      <c r="B69" s="50"/>
      <c r="C69" s="51"/>
      <c r="E69" s="22" t="s">
        <v>52</v>
      </c>
      <c r="F69" s="2">
        <v>68.84</v>
      </c>
      <c r="G69" s="2">
        <v>68.84</v>
      </c>
      <c r="H69" s="49">
        <v>0</v>
      </c>
      <c r="I69" s="48">
        <v>0</v>
      </c>
      <c r="J69" s="365">
        <v>0</v>
      </c>
      <c r="K69" s="353">
        <v>0</v>
      </c>
      <c r="L69" s="48">
        <v>1056.739999999998</v>
      </c>
      <c r="M69">
        <v>0</v>
      </c>
      <c r="N69" s="134"/>
      <c r="O69" s="788">
        <v>2.1999999999999999E-2</v>
      </c>
      <c r="P69" s="134">
        <v>-7.1999999999999998E-3</v>
      </c>
      <c r="Q69" s="48"/>
      <c r="R69" s="48"/>
      <c r="S69" s="48"/>
      <c r="T69" s="48"/>
    </row>
    <row r="70" spans="1:20" ht="21.95" customHeight="1" x14ac:dyDescent="0.25">
      <c r="A70" s="50"/>
      <c r="B70" s="50"/>
      <c r="C70" s="51"/>
      <c r="E70" s="22" t="s">
        <v>63</v>
      </c>
      <c r="F70" s="2">
        <v>105.98</v>
      </c>
      <c r="G70" s="2">
        <v>105.98</v>
      </c>
      <c r="H70" s="49">
        <v>0</v>
      </c>
      <c r="I70" s="48">
        <v>0</v>
      </c>
      <c r="J70" s="365">
        <v>0</v>
      </c>
      <c r="K70" s="353">
        <v>0</v>
      </c>
      <c r="L70" s="365">
        <v>257.30999999999949</v>
      </c>
      <c r="M70">
        <v>0</v>
      </c>
      <c r="N70" s="134"/>
      <c r="O70" s="788">
        <v>1.38E-2</v>
      </c>
      <c r="P70" s="134">
        <v>-4.1999999999999997E-3</v>
      </c>
      <c r="Q70" s="148"/>
      <c r="R70" s="48"/>
      <c r="S70" s="48"/>
      <c r="T70" s="48"/>
    </row>
    <row r="71" spans="1:20" ht="21.95" customHeight="1" x14ac:dyDescent="0.25">
      <c r="A71" s="50"/>
      <c r="B71" s="50"/>
      <c r="C71" s="51"/>
      <c r="E71" s="22" t="s">
        <v>9</v>
      </c>
      <c r="F71" s="2">
        <v>8.7200000000000006</v>
      </c>
      <c r="G71" s="2">
        <v>8.7200000000000006</v>
      </c>
      <c r="H71" s="329">
        <v>0</v>
      </c>
      <c r="I71" s="48">
        <v>0</v>
      </c>
      <c r="J71" s="365">
        <v>-8332.1133333333346</v>
      </c>
      <c r="K71" s="353">
        <v>0</v>
      </c>
      <c r="L71" s="365">
        <v>-7897.1833333333343</v>
      </c>
      <c r="M71">
        <v>0</v>
      </c>
      <c r="N71" s="134"/>
      <c r="O71" s="788">
        <v>0.04</v>
      </c>
      <c r="P71" s="134">
        <v>-5.4199999999999998E-2</v>
      </c>
      <c r="Q71" s="148"/>
      <c r="R71" s="48"/>
      <c r="S71" s="48"/>
      <c r="T71" s="48"/>
    </row>
    <row r="72" spans="1:20" ht="21.95" customHeight="1" x14ac:dyDescent="0.25">
      <c r="A72" s="50"/>
      <c r="B72" s="50"/>
      <c r="C72" s="51"/>
      <c r="E72" s="22" t="s">
        <v>53</v>
      </c>
      <c r="F72" s="2">
        <v>73.510000000000005</v>
      </c>
      <c r="G72" s="2">
        <v>73.510000000000005</v>
      </c>
      <c r="H72" s="49">
        <v>0</v>
      </c>
      <c r="I72" s="48">
        <v>0</v>
      </c>
      <c r="J72" s="365">
        <v>0</v>
      </c>
      <c r="K72" s="353">
        <v>0</v>
      </c>
      <c r="L72" s="365">
        <v>33.940000000000055</v>
      </c>
      <c r="M72">
        <v>0</v>
      </c>
      <c r="N72" s="134"/>
      <c r="O72" s="788">
        <v>7.4000000000000003E-3</v>
      </c>
      <c r="P72" s="134">
        <v>-5.4999999999999997E-3</v>
      </c>
      <c r="Q72" s="148"/>
      <c r="R72" s="48"/>
      <c r="S72" s="48"/>
    </row>
    <row r="73" spans="1:20" ht="21.95" customHeight="1" x14ac:dyDescent="0.25">
      <c r="A73" s="50"/>
      <c r="B73" s="50"/>
      <c r="C73" s="50"/>
      <c r="E73" s="22" t="s">
        <v>56</v>
      </c>
      <c r="F73" s="2">
        <v>40.770000000000003</v>
      </c>
      <c r="G73" s="2">
        <v>40.770000000000003</v>
      </c>
      <c r="H73" s="329">
        <v>0</v>
      </c>
      <c r="I73" s="48">
        <v>0</v>
      </c>
      <c r="J73" s="365">
        <v>0</v>
      </c>
      <c r="K73" s="353">
        <v>0</v>
      </c>
      <c r="L73" s="365">
        <v>36.819999999999709</v>
      </c>
      <c r="M73">
        <v>0</v>
      </c>
      <c r="N73" s="134"/>
      <c r="O73" s="788">
        <v>4.2999999999999997E-2</v>
      </c>
      <c r="P73" s="134">
        <v>-7.7999999999999996E-3</v>
      </c>
    </row>
    <row r="74" spans="1:20" ht="21.95" customHeight="1" x14ac:dyDescent="0.25">
      <c r="A74" s="50"/>
      <c r="B74" s="50"/>
      <c r="C74" s="51"/>
      <c r="E74" s="22" t="s">
        <v>0</v>
      </c>
      <c r="F74" s="2">
        <v>207.84</v>
      </c>
      <c r="G74" s="2">
        <v>207.84</v>
      </c>
      <c r="H74" s="329">
        <v>0</v>
      </c>
      <c r="I74" s="48">
        <v>0</v>
      </c>
      <c r="J74" s="365">
        <v>0</v>
      </c>
      <c r="K74" s="353">
        <v>0</v>
      </c>
      <c r="L74" s="365">
        <v>465.57999999999993</v>
      </c>
      <c r="M74">
        <v>0</v>
      </c>
      <c r="N74" s="134"/>
      <c r="O74" s="788">
        <v>3.8999999999999998E-3</v>
      </c>
      <c r="P74" s="134">
        <v>-1.32E-2</v>
      </c>
    </row>
    <row r="75" spans="1:20" ht="21.95" customHeight="1" x14ac:dyDescent="0.25">
      <c r="A75" s="50"/>
      <c r="B75" s="51"/>
      <c r="C75" s="51"/>
      <c r="E75" s="22" t="s">
        <v>39</v>
      </c>
      <c r="F75" s="2">
        <v>45.15</v>
      </c>
      <c r="G75" s="2">
        <v>45.15</v>
      </c>
      <c r="H75" s="329">
        <v>0</v>
      </c>
      <c r="I75" s="48">
        <v>0</v>
      </c>
      <c r="J75" s="365">
        <v>0</v>
      </c>
      <c r="K75" s="353">
        <v>0</v>
      </c>
      <c r="L75" s="365">
        <v>529.88000000000284</v>
      </c>
      <c r="M75">
        <v>0</v>
      </c>
      <c r="N75" s="134"/>
      <c r="O75" s="788">
        <v>2.3E-2</v>
      </c>
      <c r="P75" s="134">
        <v>3.3E-3</v>
      </c>
    </row>
    <row r="76" spans="1:20" ht="21.95" customHeight="1" x14ac:dyDescent="0.25">
      <c r="A76" s="50"/>
      <c r="B76" s="50"/>
      <c r="C76" s="51"/>
      <c r="E76" s="22" t="s">
        <v>54</v>
      </c>
      <c r="F76" s="2">
        <v>126.46</v>
      </c>
      <c r="G76" s="2">
        <v>126.46</v>
      </c>
      <c r="H76" s="49">
        <v>0</v>
      </c>
      <c r="I76" s="48">
        <v>0</v>
      </c>
      <c r="J76" s="365">
        <v>0</v>
      </c>
      <c r="K76" s="353">
        <v>0</v>
      </c>
      <c r="L76" s="48">
        <v>114.84999999999991</v>
      </c>
      <c r="M76">
        <v>0</v>
      </c>
      <c r="N76" s="134"/>
      <c r="O76" s="788">
        <v>2.35E-2</v>
      </c>
      <c r="P76" s="134">
        <v>-2.1499999999999998E-2</v>
      </c>
    </row>
    <row r="77" spans="1:20" ht="21.95" customHeight="1" x14ac:dyDescent="0.25">
      <c r="A77" s="50"/>
      <c r="B77" s="50"/>
      <c r="C77" s="51"/>
      <c r="E77" s="22" t="s">
        <v>51</v>
      </c>
      <c r="F77" s="2">
        <v>226.66</v>
      </c>
      <c r="G77" s="2">
        <v>226.66</v>
      </c>
      <c r="H77" s="329">
        <v>0</v>
      </c>
      <c r="I77" s="48">
        <v>0</v>
      </c>
      <c r="J77" s="365">
        <v>0</v>
      </c>
      <c r="K77" s="353">
        <v>0</v>
      </c>
      <c r="L77" s="365">
        <v>176.70000000000073</v>
      </c>
      <c r="M77">
        <v>0</v>
      </c>
      <c r="O77" s="788">
        <v>1.52E-2</v>
      </c>
      <c r="P77" s="134">
        <v>-1.17E-2</v>
      </c>
    </row>
    <row r="78" spans="1:20" ht="21.95" customHeight="1" x14ac:dyDescent="0.25">
      <c r="A78" s="50"/>
      <c r="B78" s="51"/>
      <c r="C78" s="51"/>
      <c r="E78" s="22"/>
      <c r="F78" s="2"/>
      <c r="G78" s="2"/>
      <c r="H78" s="329"/>
      <c r="J78" s="365"/>
      <c r="K78" s="353"/>
      <c r="L78" s="365"/>
      <c r="O78" s="788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293" priority="386">
      <formula>$O1=0</formula>
    </cfRule>
    <cfRule type="dataBar" priority="7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92" priority="342">
      <formula>$H2=0</formula>
    </cfRule>
  </conditionalFormatting>
  <conditionalFormatting sqref="J2:K4 J70:K71 J6:K6 J21:K58 J12:K19 J79:K200">
    <cfRule type="expression" dxfId="2291" priority="343">
      <formula>$J2=0</formula>
    </cfRule>
  </conditionalFormatting>
  <conditionalFormatting sqref="L70:L71 L1:L6 L79:L1048576 L8:L58">
    <cfRule type="expression" dxfId="2290" priority="341">
      <formula>$L2=0</formula>
    </cfRule>
  </conditionalFormatting>
  <conditionalFormatting sqref="M1">
    <cfRule type="expression" dxfId="2289" priority="337">
      <formula>$L2=0</formula>
    </cfRule>
  </conditionalFormatting>
  <conditionalFormatting sqref="J2:K4 J6:K6 J21:K58 J12:K19">
    <cfRule type="expression" dxfId="2288" priority="385">
      <formula>$J2&gt;0</formula>
    </cfRule>
  </conditionalFormatting>
  <conditionalFormatting sqref="L2:L6 L8:L58">
    <cfRule type="expression" dxfId="2287" priority="339">
      <formula>$L2&lt;0</formula>
    </cfRule>
    <cfRule type="expression" dxfId="2286" priority="340">
      <formula>$L2&gt;0</formula>
    </cfRule>
  </conditionalFormatting>
  <conditionalFormatting sqref="J2:K4 J70:K71 J6:K6 J21:K58 J12:K19 J79:K458">
    <cfRule type="expression" dxfId="2285" priority="384">
      <formula>$J2&lt;0</formula>
    </cfRule>
  </conditionalFormatting>
  <conditionalFormatting sqref="E59 H59:I59">
    <cfRule type="expression" dxfId="2284" priority="313">
      <formula>$H59=0</formula>
    </cfRule>
  </conditionalFormatting>
  <conditionalFormatting sqref="J59:K59">
    <cfRule type="expression" dxfId="2283" priority="314">
      <formula>$J59=0</formula>
    </cfRule>
  </conditionalFormatting>
  <conditionalFormatting sqref="L59">
    <cfRule type="expression" dxfId="2282" priority="312">
      <formula>$L60=0</formula>
    </cfRule>
  </conditionalFormatting>
  <conditionalFormatting sqref="J59:K59">
    <cfRule type="expression" dxfId="2281" priority="316">
      <formula>$J59&gt;0</formula>
    </cfRule>
  </conditionalFormatting>
  <conditionalFormatting sqref="L59">
    <cfRule type="expression" dxfId="2280" priority="310">
      <formula>$L59&lt;0</formula>
    </cfRule>
    <cfRule type="expression" dxfId="2279" priority="311">
      <formula>$L59&gt;0</formula>
    </cfRule>
  </conditionalFormatting>
  <conditionalFormatting sqref="J59:K59">
    <cfRule type="expression" dxfId="2278" priority="315">
      <formula>$J59&lt;0</formula>
    </cfRule>
  </conditionalFormatting>
  <conditionalFormatting sqref="E5 H5:I5">
    <cfRule type="expression" dxfId="2277" priority="291">
      <formula>$H5=0</formula>
    </cfRule>
  </conditionalFormatting>
  <conditionalFormatting sqref="J5:K5">
    <cfRule type="expression" dxfId="2276" priority="292">
      <formula>$J5=0</formula>
    </cfRule>
  </conditionalFormatting>
  <conditionalFormatting sqref="J5:K5">
    <cfRule type="expression" dxfId="2275" priority="294">
      <formula>$J5&gt;0</formula>
    </cfRule>
  </conditionalFormatting>
  <conditionalFormatting sqref="J5:K5">
    <cfRule type="expression" dxfId="2274" priority="293">
      <formula>$J5&lt;0</formula>
    </cfRule>
  </conditionalFormatting>
  <conditionalFormatting sqref="E60 H60:I60">
    <cfRule type="expression" dxfId="2273" priority="269">
      <formula>$H60=0</formula>
    </cfRule>
  </conditionalFormatting>
  <conditionalFormatting sqref="J60:K60">
    <cfRule type="expression" dxfId="2272" priority="270">
      <formula>$J60=0</formula>
    </cfRule>
  </conditionalFormatting>
  <conditionalFormatting sqref="L60">
    <cfRule type="expression" dxfId="2271" priority="268">
      <formula>$L61=0</formula>
    </cfRule>
  </conditionalFormatting>
  <conditionalFormatting sqref="J60:K60">
    <cfRule type="expression" dxfId="2270" priority="272">
      <formula>$J60&gt;0</formula>
    </cfRule>
  </conditionalFormatting>
  <conditionalFormatting sqref="L60">
    <cfRule type="expression" dxfId="2269" priority="266">
      <formula>$L60&lt;0</formula>
    </cfRule>
    <cfRule type="expression" dxfId="2268" priority="267">
      <formula>$L60&gt;0</formula>
    </cfRule>
  </conditionalFormatting>
  <conditionalFormatting sqref="J60:K60">
    <cfRule type="expression" dxfId="2267" priority="271">
      <formula>$J60&lt;0</formula>
    </cfRule>
  </conditionalFormatting>
  <conditionalFormatting sqref="E62 H62:I62">
    <cfRule type="expression" dxfId="2266" priority="258">
      <formula>$H62=0</formula>
    </cfRule>
  </conditionalFormatting>
  <conditionalFormatting sqref="J62:K62">
    <cfRule type="expression" dxfId="2265" priority="259">
      <formula>$J62=0</formula>
    </cfRule>
  </conditionalFormatting>
  <conditionalFormatting sqref="L62">
    <cfRule type="expression" dxfId="2264" priority="257">
      <formula>$L63=0</formula>
    </cfRule>
  </conditionalFormatting>
  <conditionalFormatting sqref="J62:K62">
    <cfRule type="expression" dxfId="2263" priority="261">
      <formula>$J62&gt;0</formula>
    </cfRule>
  </conditionalFormatting>
  <conditionalFormatting sqref="L62">
    <cfRule type="expression" dxfId="2262" priority="255">
      <formula>$L62&lt;0</formula>
    </cfRule>
    <cfRule type="expression" dxfId="2261" priority="256">
      <formula>$L62&gt;0</formula>
    </cfRule>
  </conditionalFormatting>
  <conditionalFormatting sqref="J62:K62">
    <cfRule type="expression" dxfId="2260" priority="260">
      <formula>$J62&lt;0</formula>
    </cfRule>
  </conditionalFormatting>
  <conditionalFormatting sqref="E61 H61:I61">
    <cfRule type="expression" dxfId="2259" priority="247">
      <formula>$H61=0</formula>
    </cfRule>
  </conditionalFormatting>
  <conditionalFormatting sqref="J61:K61">
    <cfRule type="expression" dxfId="2258" priority="248">
      <formula>$J61=0</formula>
    </cfRule>
  </conditionalFormatting>
  <conditionalFormatting sqref="L61">
    <cfRule type="expression" dxfId="2257" priority="246">
      <formula>$L62=0</formula>
    </cfRule>
  </conditionalFormatting>
  <conditionalFormatting sqref="J61:K61">
    <cfRule type="expression" dxfId="2256" priority="250">
      <formula>$J61&gt;0</formula>
    </cfRule>
  </conditionalFormatting>
  <conditionalFormatting sqref="L61">
    <cfRule type="expression" dxfId="2255" priority="244">
      <formula>$L61&lt;0</formula>
    </cfRule>
    <cfRule type="expression" dxfId="2254" priority="245">
      <formula>$L61&gt;0</formula>
    </cfRule>
  </conditionalFormatting>
  <conditionalFormatting sqref="J61:K61">
    <cfRule type="expression" dxfId="2253" priority="249">
      <formula>$J61&lt;0</formula>
    </cfRule>
  </conditionalFormatting>
  <conditionalFormatting sqref="E8 H8:I8">
    <cfRule type="expression" dxfId="2252" priority="232">
      <formula>$H8=0</formula>
    </cfRule>
  </conditionalFormatting>
  <conditionalFormatting sqref="J8:K8">
    <cfRule type="expression" dxfId="2251" priority="233">
      <formula>$J8=0</formula>
    </cfRule>
  </conditionalFormatting>
  <conditionalFormatting sqref="J8:K8">
    <cfRule type="expression" dxfId="2250" priority="235">
      <formula>$J8&gt;0</formula>
    </cfRule>
  </conditionalFormatting>
  <conditionalFormatting sqref="J8:K8">
    <cfRule type="expression" dxfId="2249" priority="234">
      <formula>$J8&lt;0</formula>
    </cfRule>
  </conditionalFormatting>
  <conditionalFormatting sqref="E63 H63:I63">
    <cfRule type="expression" dxfId="2248" priority="222">
      <formula>$H63=0</formula>
    </cfRule>
  </conditionalFormatting>
  <conditionalFormatting sqref="J63:K63">
    <cfRule type="expression" dxfId="2247" priority="223">
      <formula>$J63=0</formula>
    </cfRule>
  </conditionalFormatting>
  <conditionalFormatting sqref="L63">
    <cfRule type="expression" dxfId="2246" priority="221">
      <formula>$L64=0</formula>
    </cfRule>
  </conditionalFormatting>
  <conditionalFormatting sqref="J63:K63">
    <cfRule type="expression" dxfId="2245" priority="225">
      <formula>$J63&gt;0</formula>
    </cfRule>
  </conditionalFormatting>
  <conditionalFormatting sqref="L63">
    <cfRule type="expression" dxfId="2244" priority="219">
      <formula>$L63&lt;0</formula>
    </cfRule>
    <cfRule type="expression" dxfId="2243" priority="220">
      <formula>$L63&gt;0</formula>
    </cfRule>
  </conditionalFormatting>
  <conditionalFormatting sqref="J63:K63">
    <cfRule type="expression" dxfId="2242" priority="224">
      <formula>$J63&lt;0</formula>
    </cfRule>
  </conditionalFormatting>
  <conditionalFormatting sqref="E20 H20:I20">
    <cfRule type="expression" dxfId="2241" priority="212">
      <formula>$H20=0</formula>
    </cfRule>
  </conditionalFormatting>
  <conditionalFormatting sqref="J20:K20">
    <cfRule type="expression" dxfId="2240" priority="213">
      <formula>$J20=0</formula>
    </cfRule>
  </conditionalFormatting>
  <conditionalFormatting sqref="J20:K20">
    <cfRule type="expression" dxfId="2239" priority="215">
      <formula>$J20&gt;0</formula>
    </cfRule>
  </conditionalFormatting>
  <conditionalFormatting sqref="J20:K20">
    <cfRule type="expression" dxfId="2238" priority="214">
      <formula>$J20&lt;0</formula>
    </cfRule>
  </conditionalFormatting>
  <conditionalFormatting sqref="E64 H64:I64">
    <cfRule type="expression" dxfId="2237" priority="203">
      <formula>$H64=0</formula>
    </cfRule>
  </conditionalFormatting>
  <conditionalFormatting sqref="J64:K64">
    <cfRule type="expression" dxfId="2236" priority="204">
      <formula>$J64=0</formula>
    </cfRule>
  </conditionalFormatting>
  <conditionalFormatting sqref="L64">
    <cfRule type="expression" dxfId="2235" priority="202">
      <formula>$L65=0</formula>
    </cfRule>
  </conditionalFormatting>
  <conditionalFormatting sqref="J64:K64">
    <cfRule type="expression" dxfId="2234" priority="206">
      <formula>$J64&gt;0</formula>
    </cfRule>
  </conditionalFormatting>
  <conditionalFormatting sqref="L64">
    <cfRule type="expression" dxfId="2233" priority="200">
      <formula>$L64&lt;0</formula>
    </cfRule>
    <cfRule type="expression" dxfId="2232" priority="201">
      <formula>$L64&gt;0</formula>
    </cfRule>
  </conditionalFormatting>
  <conditionalFormatting sqref="J64:K64">
    <cfRule type="expression" dxfId="2231" priority="205">
      <formula>$J64&lt;0</formula>
    </cfRule>
  </conditionalFormatting>
  <conditionalFormatting sqref="E65 H65:I65">
    <cfRule type="expression" dxfId="2230" priority="196">
      <formula>$H65=0</formula>
    </cfRule>
  </conditionalFormatting>
  <conditionalFormatting sqref="J65:K65">
    <cfRule type="expression" dxfId="2229" priority="197">
      <formula>$J65=0</formula>
    </cfRule>
  </conditionalFormatting>
  <conditionalFormatting sqref="L65">
    <cfRule type="expression" dxfId="2228" priority="195">
      <formula>$L66=0</formula>
    </cfRule>
  </conditionalFormatting>
  <conditionalFormatting sqref="J65:K65">
    <cfRule type="expression" dxfId="2227" priority="199">
      <formula>$J65&gt;0</formula>
    </cfRule>
  </conditionalFormatting>
  <conditionalFormatting sqref="L65">
    <cfRule type="expression" dxfId="2226" priority="193">
      <formula>$L65&lt;0</formula>
    </cfRule>
    <cfRule type="expression" dxfId="2225" priority="194">
      <formula>$L65&gt;0</formula>
    </cfRule>
  </conditionalFormatting>
  <conditionalFormatting sqref="J65:K65">
    <cfRule type="expression" dxfId="2224" priority="198">
      <formula>$J65&lt;0</formula>
    </cfRule>
  </conditionalFormatting>
  <conditionalFormatting sqref="E11 H11:I11">
    <cfRule type="expression" dxfId="2223" priority="187">
      <formula>$H11=0</formula>
    </cfRule>
  </conditionalFormatting>
  <conditionalFormatting sqref="J11:K11">
    <cfRule type="expression" dxfId="2222" priority="188">
      <formula>$J11=0</formula>
    </cfRule>
  </conditionalFormatting>
  <conditionalFormatting sqref="J11:K11">
    <cfRule type="expression" dxfId="2221" priority="190">
      <formula>$J11&gt;0</formula>
    </cfRule>
  </conditionalFormatting>
  <conditionalFormatting sqref="J11:K11">
    <cfRule type="expression" dxfId="2220" priority="189">
      <formula>$J11&lt;0</formula>
    </cfRule>
  </conditionalFormatting>
  <conditionalFormatting sqref="E9 H9:I9">
    <cfRule type="expression" dxfId="2219" priority="180">
      <formula>$H9=0</formula>
    </cfRule>
  </conditionalFormatting>
  <conditionalFormatting sqref="J9:K9">
    <cfRule type="expression" dxfId="2218" priority="181">
      <formula>$J9=0</formula>
    </cfRule>
  </conditionalFormatting>
  <conditionalFormatting sqref="J9:K9">
    <cfRule type="expression" dxfId="2217" priority="183">
      <formula>$J9&gt;0</formula>
    </cfRule>
  </conditionalFormatting>
  <conditionalFormatting sqref="J9:K9">
    <cfRule type="expression" dxfId="2216" priority="182">
      <formula>$J9&lt;0</formula>
    </cfRule>
  </conditionalFormatting>
  <conditionalFormatting sqref="E66 H66:I66">
    <cfRule type="expression" dxfId="2215" priority="171">
      <formula>$H66=0</formula>
    </cfRule>
  </conditionalFormatting>
  <conditionalFormatting sqref="J66:K66">
    <cfRule type="expression" dxfId="2214" priority="172">
      <formula>$J66=0</formula>
    </cfRule>
  </conditionalFormatting>
  <conditionalFormatting sqref="L66">
    <cfRule type="expression" dxfId="2213" priority="170">
      <formula>$L67=0</formula>
    </cfRule>
  </conditionalFormatting>
  <conditionalFormatting sqref="J66:K66">
    <cfRule type="expression" dxfId="2212" priority="174">
      <formula>$J66&gt;0</formula>
    </cfRule>
  </conditionalFormatting>
  <conditionalFormatting sqref="L66">
    <cfRule type="expression" dxfId="2211" priority="168">
      <formula>$L66&lt;0</formula>
    </cfRule>
    <cfRule type="expression" dxfId="2210" priority="169">
      <formula>$L66&gt;0</formula>
    </cfRule>
  </conditionalFormatting>
  <conditionalFormatting sqref="J66:K66">
    <cfRule type="expression" dxfId="2209" priority="173">
      <formula>$J66&lt;0</formula>
    </cfRule>
  </conditionalFormatting>
  <conditionalFormatting sqref="O2:O6 O8:O66">
    <cfRule type="dataBar" priority="1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08" priority="162">
      <formula>$H10=0</formula>
    </cfRule>
  </conditionalFormatting>
  <conditionalFormatting sqref="J10:K10">
    <cfRule type="expression" dxfId="2207" priority="163">
      <formula>$J10=0</formula>
    </cfRule>
  </conditionalFormatting>
  <conditionalFormatting sqref="J10:K10">
    <cfRule type="expression" dxfId="2206" priority="165">
      <formula>$J10&gt;0</formula>
    </cfRule>
  </conditionalFormatting>
  <conditionalFormatting sqref="J10:K10">
    <cfRule type="expression" dxfId="2205" priority="164">
      <formula>$J10&lt;0</formula>
    </cfRule>
  </conditionalFormatting>
  <conditionalFormatting sqref="E26:E28 E30 E45:E49 E36:E43">
    <cfRule type="expression" dxfId="2204" priority="158">
      <formula>$H26=0</formula>
    </cfRule>
  </conditionalFormatting>
  <conditionalFormatting sqref="E29">
    <cfRule type="expression" dxfId="2203" priority="157">
      <formula>$H29=0</formula>
    </cfRule>
  </conditionalFormatting>
  <conditionalFormatting sqref="E31">
    <cfRule type="expression" dxfId="2202" priority="156">
      <formula>$H31=0</formula>
    </cfRule>
  </conditionalFormatting>
  <conditionalFormatting sqref="E32">
    <cfRule type="expression" dxfId="2201" priority="155">
      <formula>$H32=0</formula>
    </cfRule>
  </conditionalFormatting>
  <conditionalFormatting sqref="E44">
    <cfRule type="expression" dxfId="2200" priority="154">
      <formula>$H44=0</formula>
    </cfRule>
  </conditionalFormatting>
  <conditionalFormatting sqref="E35">
    <cfRule type="expression" dxfId="2199" priority="153">
      <formula>$H35=0</formula>
    </cfRule>
  </conditionalFormatting>
  <conditionalFormatting sqref="E33">
    <cfRule type="expression" dxfId="2198" priority="152">
      <formula>$H33=0</formula>
    </cfRule>
  </conditionalFormatting>
  <conditionalFormatting sqref="E34">
    <cfRule type="expression" dxfId="2197" priority="151">
      <formula>$H34=0</formula>
    </cfRule>
  </conditionalFormatting>
  <conditionalFormatting sqref="E67 H67:I67">
    <cfRule type="expression" dxfId="2196" priority="147">
      <formula>$H67=0</formula>
    </cfRule>
  </conditionalFormatting>
  <conditionalFormatting sqref="J67:K67">
    <cfRule type="expression" dxfId="2195" priority="148">
      <formula>$J67=0</formula>
    </cfRule>
  </conditionalFormatting>
  <conditionalFormatting sqref="L67">
    <cfRule type="expression" dxfId="2194" priority="146">
      <formula>$L68=0</formula>
    </cfRule>
  </conditionalFormatting>
  <conditionalFormatting sqref="J67:K67">
    <cfRule type="expression" dxfId="2193" priority="150">
      <formula>$J67&gt;0</formula>
    </cfRule>
  </conditionalFormatting>
  <conditionalFormatting sqref="L67">
    <cfRule type="expression" dxfId="2192" priority="144">
      <formula>$L67&lt;0</formula>
    </cfRule>
    <cfRule type="expression" dxfId="2191" priority="145">
      <formula>$L67&gt;0</formula>
    </cfRule>
  </conditionalFormatting>
  <conditionalFormatting sqref="J67:K67">
    <cfRule type="expression" dxfId="2190" priority="149">
      <formula>$J67&lt;0</formula>
    </cfRule>
  </conditionalFormatting>
  <conditionalFormatting sqref="E69 H69:I69">
    <cfRule type="expression" dxfId="2189" priority="140">
      <formula>$H69=0</formula>
    </cfRule>
  </conditionalFormatting>
  <conditionalFormatting sqref="J69:K69">
    <cfRule type="expression" dxfId="2188" priority="141">
      <formula>$J69=0</formula>
    </cfRule>
  </conditionalFormatting>
  <conditionalFormatting sqref="L69">
    <cfRule type="expression" dxfId="2187" priority="139">
      <formula>$L70=0</formula>
    </cfRule>
  </conditionalFormatting>
  <conditionalFormatting sqref="J69:K69">
    <cfRule type="expression" dxfId="2186" priority="143">
      <formula>$J69&gt;0</formula>
    </cfRule>
  </conditionalFormatting>
  <conditionalFormatting sqref="L69">
    <cfRule type="expression" dxfId="2185" priority="137">
      <formula>$L69&lt;0</formula>
    </cfRule>
    <cfRule type="expression" dxfId="2184" priority="138">
      <formula>$L69&gt;0</formula>
    </cfRule>
  </conditionalFormatting>
  <conditionalFormatting sqref="J69:K69">
    <cfRule type="expression" dxfId="2183" priority="142">
      <formula>$J69&lt;0</formula>
    </cfRule>
  </conditionalFormatting>
  <conditionalFormatting sqref="E68 H68:I68">
    <cfRule type="expression" dxfId="2182" priority="133">
      <formula>$H68=0</formula>
    </cfRule>
  </conditionalFormatting>
  <conditionalFormatting sqref="J68:K68">
    <cfRule type="expression" dxfId="2181" priority="134">
      <formula>$J68=0</formula>
    </cfRule>
  </conditionalFormatting>
  <conditionalFormatting sqref="L68">
    <cfRule type="expression" dxfId="2180" priority="132">
      <formula>$L69=0</formula>
    </cfRule>
  </conditionalFormatting>
  <conditionalFormatting sqref="J68:K68">
    <cfRule type="expression" dxfId="2179" priority="136">
      <formula>$J68&gt;0</formula>
    </cfRule>
  </conditionalFormatting>
  <conditionalFormatting sqref="L68">
    <cfRule type="expression" dxfId="2178" priority="130">
      <formula>$L68&lt;0</formula>
    </cfRule>
    <cfRule type="expression" dxfId="2177" priority="131">
      <formula>$L68&gt;0</formula>
    </cfRule>
  </conditionalFormatting>
  <conditionalFormatting sqref="J68:K68">
    <cfRule type="expression" dxfId="2176" priority="135">
      <formula>$J68&lt;0</formula>
    </cfRule>
  </conditionalFormatting>
  <conditionalFormatting sqref="O67:O7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75" priority="125">
      <formula>$H69=0</formula>
    </cfRule>
  </conditionalFormatting>
  <conditionalFormatting sqref="J69:K69">
    <cfRule type="expression" dxfId="2174" priority="126">
      <formula>$J69=0</formula>
    </cfRule>
  </conditionalFormatting>
  <conditionalFormatting sqref="L69">
    <cfRule type="expression" dxfId="2173" priority="124">
      <formula>$L70=0</formula>
    </cfRule>
  </conditionalFormatting>
  <conditionalFormatting sqref="J69:K69">
    <cfRule type="expression" dxfId="2172" priority="128">
      <formula>$J69&gt;0</formula>
    </cfRule>
  </conditionalFormatting>
  <conditionalFormatting sqref="L69">
    <cfRule type="expression" dxfId="2171" priority="122">
      <formula>$L69&lt;0</formula>
    </cfRule>
    <cfRule type="expression" dxfId="2170" priority="123">
      <formula>$L69&gt;0</formula>
    </cfRule>
  </conditionalFormatting>
  <conditionalFormatting sqref="J69:K69">
    <cfRule type="expression" dxfId="2169" priority="127">
      <formula>$J69&lt;0</formula>
    </cfRule>
  </conditionalFormatting>
  <conditionalFormatting sqref="E71 H71:I71">
    <cfRule type="expression" dxfId="2168" priority="118">
      <formula>$H71=0</formula>
    </cfRule>
  </conditionalFormatting>
  <conditionalFormatting sqref="J71:K71">
    <cfRule type="expression" dxfId="2167" priority="119">
      <formula>$J71=0</formula>
    </cfRule>
  </conditionalFormatting>
  <conditionalFormatting sqref="L71">
    <cfRule type="expression" dxfId="2166" priority="117">
      <formula>$L72=0</formula>
    </cfRule>
  </conditionalFormatting>
  <conditionalFormatting sqref="J71:K71">
    <cfRule type="expression" dxfId="2165" priority="121">
      <formula>$J71&gt;0</formula>
    </cfRule>
  </conditionalFormatting>
  <conditionalFormatting sqref="L71">
    <cfRule type="expression" dxfId="2164" priority="115">
      <formula>$L71&lt;0</formula>
    </cfRule>
    <cfRule type="expression" dxfId="2163" priority="116">
      <formula>$L71&gt;0</formula>
    </cfRule>
  </conditionalFormatting>
  <conditionalFormatting sqref="J71:K71">
    <cfRule type="expression" dxfId="2162" priority="120">
      <formula>$J71&lt;0</formula>
    </cfRule>
  </conditionalFormatting>
  <conditionalFormatting sqref="E70 H70:I70">
    <cfRule type="expression" dxfId="2161" priority="111">
      <formula>$H70=0</formula>
    </cfRule>
  </conditionalFormatting>
  <conditionalFormatting sqref="J70:K70">
    <cfRule type="expression" dxfId="2160" priority="112">
      <formula>$J70=0</formula>
    </cfRule>
  </conditionalFormatting>
  <conditionalFormatting sqref="L70">
    <cfRule type="expression" dxfId="2159" priority="110">
      <formula>$L71=0</formula>
    </cfRule>
  </conditionalFormatting>
  <conditionalFormatting sqref="J70:K70">
    <cfRule type="expression" dxfId="2158" priority="114">
      <formula>$J70&gt;0</formula>
    </cfRule>
  </conditionalFormatting>
  <conditionalFormatting sqref="L70">
    <cfRule type="expression" dxfId="2157" priority="108">
      <formula>$L70&lt;0</formula>
    </cfRule>
    <cfRule type="expression" dxfId="2156" priority="109">
      <formula>$L70&gt;0</formula>
    </cfRule>
  </conditionalFormatting>
  <conditionalFormatting sqref="J70:K70">
    <cfRule type="expression" dxfId="2155" priority="113">
      <formula>$J70&lt;0</formula>
    </cfRule>
  </conditionalFormatting>
  <conditionalFormatting sqref="O73:O74">
    <cfRule type="expression" dxfId="2154" priority="102">
      <formula>$O73=0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53" priority="100">
      <formula>$J73=0</formula>
    </cfRule>
  </conditionalFormatting>
  <conditionalFormatting sqref="L73:L74">
    <cfRule type="expression" dxfId="2152" priority="99">
      <formula>$L74=0</formula>
    </cfRule>
  </conditionalFormatting>
  <conditionalFormatting sqref="J73:K74">
    <cfRule type="expression" dxfId="2151" priority="101">
      <formula>$J73&lt;0</formula>
    </cfRule>
  </conditionalFormatting>
  <conditionalFormatting sqref="E72 H72:I72">
    <cfRule type="expression" dxfId="2150" priority="95">
      <formula>$H72=0</formula>
    </cfRule>
  </conditionalFormatting>
  <conditionalFormatting sqref="J72:K72">
    <cfRule type="expression" dxfId="2149" priority="96">
      <formula>$J72=0</formula>
    </cfRule>
  </conditionalFormatting>
  <conditionalFormatting sqref="L72">
    <cfRule type="expression" dxfId="2148" priority="94">
      <formula>$L73=0</formula>
    </cfRule>
  </conditionalFormatting>
  <conditionalFormatting sqref="J72:K72">
    <cfRule type="expression" dxfId="2147" priority="98">
      <formula>$J72&gt;0</formula>
    </cfRule>
  </conditionalFormatting>
  <conditionalFormatting sqref="L72">
    <cfRule type="expression" dxfId="2146" priority="92">
      <formula>$L72&lt;0</formula>
    </cfRule>
    <cfRule type="expression" dxfId="2145" priority="93">
      <formula>$L72&gt;0</formula>
    </cfRule>
  </conditionalFormatting>
  <conditionalFormatting sqref="J72:K72">
    <cfRule type="expression" dxfId="2144" priority="97">
      <formula>$J72&lt;0</formula>
    </cfRule>
  </conditionalFormatting>
  <conditionalFormatting sqref="O72:O74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43" priority="87">
      <formula>$H72=0</formula>
    </cfRule>
  </conditionalFormatting>
  <conditionalFormatting sqref="J72:K72">
    <cfRule type="expression" dxfId="2142" priority="88">
      <formula>$J72=0</formula>
    </cfRule>
  </conditionalFormatting>
  <conditionalFormatting sqref="L72">
    <cfRule type="expression" dxfId="2141" priority="86">
      <formula>$L73=0</formula>
    </cfRule>
  </conditionalFormatting>
  <conditionalFormatting sqref="J72:K72">
    <cfRule type="expression" dxfId="2140" priority="90">
      <formula>$J72&gt;0</formula>
    </cfRule>
  </conditionalFormatting>
  <conditionalFormatting sqref="L72">
    <cfRule type="expression" dxfId="2139" priority="84">
      <formula>$L72&lt;0</formula>
    </cfRule>
    <cfRule type="expression" dxfId="2138" priority="85">
      <formula>$L72&gt;0</formula>
    </cfRule>
  </conditionalFormatting>
  <conditionalFormatting sqref="J72:K72">
    <cfRule type="expression" dxfId="2137" priority="89">
      <formula>$J72&lt;0</formula>
    </cfRule>
  </conditionalFormatting>
  <conditionalFormatting sqref="E74 H74:I74">
    <cfRule type="expression" dxfId="2136" priority="80">
      <formula>$H74=0</formula>
    </cfRule>
  </conditionalFormatting>
  <conditionalFormatting sqref="J74:K74">
    <cfRule type="expression" dxfId="2135" priority="81">
      <formula>$J74=0</formula>
    </cfRule>
  </conditionalFormatting>
  <conditionalFormatting sqref="L74">
    <cfRule type="expression" dxfId="2134" priority="79">
      <formula>$L75=0</formula>
    </cfRule>
  </conditionalFormatting>
  <conditionalFormatting sqref="J74:K74">
    <cfRule type="expression" dxfId="2133" priority="83">
      <formula>$J74&gt;0</formula>
    </cfRule>
  </conditionalFormatting>
  <conditionalFormatting sqref="L74">
    <cfRule type="expression" dxfId="2132" priority="77">
      <formula>$L74&lt;0</formula>
    </cfRule>
    <cfRule type="expression" dxfId="2131" priority="78">
      <formula>$L74&gt;0</formula>
    </cfRule>
  </conditionalFormatting>
  <conditionalFormatting sqref="J74:K74">
    <cfRule type="expression" dxfId="2130" priority="82">
      <formula>$J74&lt;0</formula>
    </cfRule>
  </conditionalFormatting>
  <conditionalFormatting sqref="E73 H73:I73">
    <cfRule type="expression" dxfId="2129" priority="73">
      <formula>$H73=0</formula>
    </cfRule>
  </conditionalFormatting>
  <conditionalFormatting sqref="J73:K73">
    <cfRule type="expression" dxfId="2128" priority="74">
      <formula>$J73=0</formula>
    </cfRule>
  </conditionalFormatting>
  <conditionalFormatting sqref="L73">
    <cfRule type="expression" dxfId="2127" priority="72">
      <formula>$L74=0</formula>
    </cfRule>
  </conditionalFormatting>
  <conditionalFormatting sqref="J73:K73">
    <cfRule type="expression" dxfId="2126" priority="76">
      <formula>$J73&gt;0</formula>
    </cfRule>
  </conditionalFormatting>
  <conditionalFormatting sqref="L73">
    <cfRule type="expression" dxfId="2125" priority="70">
      <formula>$L73&lt;0</formula>
    </cfRule>
    <cfRule type="expression" dxfId="2124" priority="71">
      <formula>$L73&gt;0</formula>
    </cfRule>
  </conditionalFormatting>
  <conditionalFormatting sqref="J73:K73">
    <cfRule type="expression" dxfId="2123" priority="75">
      <formula>$J73&lt;0</formula>
    </cfRule>
  </conditionalFormatting>
  <conditionalFormatting sqref="O75">
    <cfRule type="expression" dxfId="2122" priority="64">
      <formula>$O75=0</formula>
    </cfRule>
    <cfRule type="dataBar" priority="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21" priority="62">
      <formula>$J75=0</formula>
    </cfRule>
  </conditionalFormatting>
  <conditionalFormatting sqref="L75">
    <cfRule type="expression" dxfId="2120" priority="61">
      <formula>$L76=0</formula>
    </cfRule>
  </conditionalFormatting>
  <conditionalFormatting sqref="J75:K75">
    <cfRule type="expression" dxfId="2119" priority="63">
      <formula>$J75&lt;0</formula>
    </cfRule>
  </conditionalFormatting>
  <conditionalFormatting sqref="O75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18" priority="56">
      <formula>$H75=0</formula>
    </cfRule>
  </conditionalFormatting>
  <conditionalFormatting sqref="J75:K75">
    <cfRule type="expression" dxfId="2117" priority="57">
      <formula>$J75=0</formula>
    </cfRule>
  </conditionalFormatting>
  <conditionalFormatting sqref="L75">
    <cfRule type="expression" dxfId="2116" priority="55">
      <formula>$L76=0</formula>
    </cfRule>
  </conditionalFormatting>
  <conditionalFormatting sqref="J75:K75">
    <cfRule type="expression" dxfId="2115" priority="59">
      <formula>$J75&gt;0</formula>
    </cfRule>
  </conditionalFormatting>
  <conditionalFormatting sqref="L75">
    <cfRule type="expression" dxfId="2114" priority="53">
      <formula>$L75&lt;0</formula>
    </cfRule>
    <cfRule type="expression" dxfId="2113" priority="54">
      <formula>$L75&gt;0</formula>
    </cfRule>
  </conditionalFormatting>
  <conditionalFormatting sqref="J75:K75">
    <cfRule type="expression" dxfId="2112" priority="58">
      <formula>$J75&lt;0</formula>
    </cfRule>
  </conditionalFormatting>
  <conditionalFormatting sqref="E7 H7:I7">
    <cfRule type="expression" dxfId="2111" priority="48">
      <formula>$H7=0</formula>
    </cfRule>
  </conditionalFormatting>
  <conditionalFormatting sqref="J7:K7">
    <cfRule type="expression" dxfId="2110" priority="49">
      <formula>$J7=0</formula>
    </cfRule>
  </conditionalFormatting>
  <conditionalFormatting sqref="L7">
    <cfRule type="expression" dxfId="2109" priority="47">
      <formula>$L8=0</formula>
    </cfRule>
  </conditionalFormatting>
  <conditionalFormatting sqref="J7:K7">
    <cfRule type="expression" dxfId="2108" priority="51">
      <formula>$J7&gt;0</formula>
    </cfRule>
  </conditionalFormatting>
  <conditionalFormatting sqref="L7">
    <cfRule type="expression" dxfId="2107" priority="45">
      <formula>$L7&lt;0</formula>
    </cfRule>
    <cfRule type="expression" dxfId="2106" priority="46">
      <formula>$L7&gt;0</formula>
    </cfRule>
  </conditionalFormatting>
  <conditionalFormatting sqref="J7:K7">
    <cfRule type="expression" dxfId="2105" priority="50">
      <formula>$J7&lt;0</formula>
    </cfRule>
  </conditionalFormatting>
  <conditionalFormatting sqref="O7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76 P79:P104857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04" priority="40">
      <formula>$O76=0</formula>
    </cfRule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103" priority="38">
      <formula>$J76=0</formula>
    </cfRule>
  </conditionalFormatting>
  <conditionalFormatting sqref="L76">
    <cfRule type="expression" dxfId="2102" priority="37">
      <formula>$L77=0</formula>
    </cfRule>
  </conditionalFormatting>
  <conditionalFormatting sqref="J76:K76">
    <cfRule type="expression" dxfId="2101" priority="39">
      <formula>$J76&lt;0</formula>
    </cfRule>
  </conditionalFormatting>
  <conditionalFormatting sqref="O7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100" priority="32">
      <formula>$H76=0</formula>
    </cfRule>
  </conditionalFormatting>
  <conditionalFormatting sqref="J76:K76">
    <cfRule type="expression" dxfId="2099" priority="33">
      <formula>$J76=0</formula>
    </cfRule>
  </conditionalFormatting>
  <conditionalFormatting sqref="L76">
    <cfRule type="expression" dxfId="2098" priority="31">
      <formula>$L77=0</formula>
    </cfRule>
  </conditionalFormatting>
  <conditionalFormatting sqref="J76:K76">
    <cfRule type="expression" dxfId="2097" priority="35">
      <formula>$J76&gt;0</formula>
    </cfRule>
  </conditionalFormatting>
  <conditionalFormatting sqref="L76">
    <cfRule type="expression" dxfId="2096" priority="29">
      <formula>$L76&lt;0</formula>
    </cfRule>
    <cfRule type="expression" dxfId="2095" priority="30">
      <formula>$L76&gt;0</formula>
    </cfRule>
  </conditionalFormatting>
  <conditionalFormatting sqref="J76:K76">
    <cfRule type="expression" dxfId="2094" priority="34">
      <formula>$J76&lt;0</formula>
    </cfRule>
  </conditionalFormatting>
  <conditionalFormatting sqref="O77">
    <cfRule type="expression" dxfId="2093" priority="27">
      <formula>$O77=0</formula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092" priority="25">
      <formula>$J77=0</formula>
    </cfRule>
  </conditionalFormatting>
  <conditionalFormatting sqref="L77">
    <cfRule type="expression" dxfId="2091" priority="24">
      <formula>$L78=0</formula>
    </cfRule>
  </conditionalFormatting>
  <conditionalFormatting sqref="J77:K77">
    <cfRule type="expression" dxfId="2090" priority="26">
      <formula>$J77&lt;0</formula>
    </cfRule>
  </conditionalFormatting>
  <conditionalFormatting sqref="O7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089" priority="19">
      <formula>$H77=0</formula>
    </cfRule>
  </conditionalFormatting>
  <conditionalFormatting sqref="J77:K77">
    <cfRule type="expression" dxfId="2088" priority="20">
      <formula>$J77=0</formula>
    </cfRule>
  </conditionalFormatting>
  <conditionalFormatting sqref="L77">
    <cfRule type="expression" dxfId="2087" priority="18">
      <formula>$L78=0</formula>
    </cfRule>
  </conditionalFormatting>
  <conditionalFormatting sqref="J77:K77">
    <cfRule type="expression" dxfId="2086" priority="22">
      <formula>$J77&gt;0</formula>
    </cfRule>
  </conditionalFormatting>
  <conditionalFormatting sqref="L77">
    <cfRule type="expression" dxfId="2085" priority="16">
      <formula>$L77&lt;0</formula>
    </cfRule>
    <cfRule type="expression" dxfId="2084" priority="17">
      <formula>$L77&gt;0</formula>
    </cfRule>
  </conditionalFormatting>
  <conditionalFormatting sqref="J77:K77">
    <cfRule type="expression" dxfId="2083" priority="21">
      <formula>$J77&lt;0</formula>
    </cfRule>
  </conditionalFormatting>
  <conditionalFormatting sqref="P78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082" priority="13">
      <formula>$O78=0</formula>
    </cfRule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081" priority="11">
      <formula>$J78=0</formula>
    </cfRule>
  </conditionalFormatting>
  <conditionalFormatting sqref="L78">
    <cfRule type="expression" dxfId="2080" priority="10">
      <formula>$L79=0</formula>
    </cfRule>
  </conditionalFormatting>
  <conditionalFormatting sqref="J78:K78">
    <cfRule type="expression" dxfId="2079" priority="12">
      <formula>$J78&lt;0</formula>
    </cfRule>
  </conditionalFormatting>
  <conditionalFormatting sqref="O7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078" priority="5">
      <formula>$H78=0</formula>
    </cfRule>
  </conditionalFormatting>
  <conditionalFormatting sqref="J78:K78">
    <cfRule type="expression" dxfId="2077" priority="6">
      <formula>$J78=0</formula>
    </cfRule>
  </conditionalFormatting>
  <conditionalFormatting sqref="L78">
    <cfRule type="expression" dxfId="2076" priority="4">
      <formula>$L79=0</formula>
    </cfRule>
  </conditionalFormatting>
  <conditionalFormatting sqref="J78:K78">
    <cfRule type="expression" dxfId="2075" priority="8">
      <formula>$J78&gt;0</formula>
    </cfRule>
  </conditionalFormatting>
  <conditionalFormatting sqref="L78">
    <cfRule type="expression" dxfId="2074" priority="2">
      <formula>$L78&lt;0</formula>
    </cfRule>
    <cfRule type="expression" dxfId="2073" priority="3">
      <formula>$L78&gt;0</formula>
    </cfRule>
  </conditionalFormatting>
  <conditionalFormatting sqref="J78:K78">
    <cfRule type="expression" dxfId="2072" priority="7">
      <formula>$J78&lt;0</formula>
    </cfRule>
  </conditionalFormatting>
  <conditionalFormatting sqref="P7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{4D2298B7-35C4-4AAA-A191-C8121AC82200}</x14:id>
        </ext>
      </extLst>
    </cfRule>
  </conditionalFormatting>
  <hyperlinks>
    <hyperlink ref="E30" location="BIIB!A1" display="BIIB"/>
    <hyperlink ref="E31" location="MYL!A1" display="MYL"/>
    <hyperlink ref="E7" location="SIG!A1" display="SIG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13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43" location="CVS!A1" display="CVS"/>
    <hyperlink ref="E44" location="ADBE!A1" display="ADBE"/>
    <hyperlink ref="E2" location="MRO!A1" display="MRO"/>
    <hyperlink ref="E23" location="GE!A1" display="GE"/>
    <hyperlink ref="E3" location="KR!A1" display="KR"/>
    <hyperlink ref="E45" location="F!A1" display="F"/>
    <hyperlink ref="E46" location="JNJ!A1" display="JNJ"/>
    <hyperlink ref="E4" location="ULTA!A1" display="ULTA"/>
    <hyperlink ref="E29" location="FRC!A1" display="FRC"/>
    <hyperlink ref="E18" location="AAP!A1" display="AAP"/>
    <hyperlink ref="E20" location="T!A1" display="T"/>
    <hyperlink ref="E26" location="COST!A1" display="COST"/>
    <hyperlink ref="E47" location="CPN!A1" display="CPN"/>
    <hyperlink ref="E48" location="EW!A1" display="EW"/>
    <hyperlink ref="E49" location="TJX!A1" display="TJX"/>
    <hyperlink ref="E11" location="WBA!A1" display="WBA"/>
    <hyperlink ref="E50" location="AZO!A1" display="AZO"/>
    <hyperlink ref="E24" location="KHC!A1" display="KHC"/>
    <hyperlink ref="E15" location="KBWY!A1" display="KBWY"/>
    <hyperlink ref="E25" location="AYI!A1" display="AYI"/>
    <hyperlink ref="E8" location="DIA!A1" display="DIA"/>
    <hyperlink ref="E27" location="ICE!A1" display="ICE"/>
    <hyperlink ref="E51" location="NKE!A1" display="NKE"/>
    <hyperlink ref="E12" location="MOS!A1" display="MOS"/>
    <hyperlink ref="E52" location="VGK!A1" display="VGK"/>
    <hyperlink ref="E28" location="CMG!A1" display="CMG"/>
    <hyperlink ref="E22" location="HAS!A1" display="HAS"/>
    <hyperlink ref="E5" location="HSIC!A1" display="HSIC"/>
    <hyperlink ref="E9" location="PDCO!A1" display="PDCO"/>
    <hyperlink ref="E53" location="MU!A1" display="MU"/>
    <hyperlink ref="E54" location="IP!A1" display="IP"/>
    <hyperlink ref="E55" location="INTC!A1" display="INTC"/>
    <hyperlink ref="E56" location="HES!A1" display="HES"/>
    <hyperlink ref="E57" location="UNP!A1" display="UNP"/>
    <hyperlink ref="E58" location="NCLH!A1" display="NCLH"/>
    <hyperlink ref="E6" location="SPY!A1" display="SPY"/>
    <hyperlink ref="E59" location="SWKS!A1" display="SWKS"/>
    <hyperlink ref="E60" location="CNI!A1" display="CNI"/>
    <hyperlink ref="E14" location="WFC!A1" display="WFC"/>
    <hyperlink ref="E61" location="AA!A1" display="AA"/>
    <hyperlink ref="E62" location="CF!A1" display="CF"/>
    <hyperlink ref="E63" location="TGT!A1" display="TGT"/>
    <hyperlink ref="E10" location="NWL!A1" display="NWL"/>
    <hyperlink ref="E64" location="KORS!A1" display="KORS"/>
    <hyperlink ref="E65" location="ALL!A1" display="ALL"/>
    <hyperlink ref="E66" location="NSC!A1" display="NSC"/>
    <hyperlink ref="E67" location="AVGO!A1" display="AVGO"/>
    <hyperlink ref="E68" location="UAL!A1" display="UAL"/>
    <hyperlink ref="E69" location="CAH!A1" display="CAH"/>
    <hyperlink ref="E19" location="DAL!A1" display="DAL"/>
    <hyperlink ref="E16" location="TEVA!A1" display="TEVA"/>
    <hyperlink ref="E70" location="DIS!A1" display="DIS"/>
    <hyperlink ref="E71" location="FTR!A1" display="FTR"/>
    <hyperlink ref="E21" location="GILD!A1" display="GILD"/>
    <hyperlink ref="E72" location="WWD!A1" display="WWD"/>
    <hyperlink ref="E17" location="GIS!A1" display="GIS"/>
    <hyperlink ref="E73" location="GM!A1" display="GM"/>
    <hyperlink ref="E74" location="TMO!A1" display="TMO"/>
    <hyperlink ref="E75" location="TKR!A1" display="TKR"/>
    <hyperlink ref="E76" location="UTX!A1" display="UTX"/>
    <hyperlink ref="E7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P2:P76 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4D2298B7-35C4-4AAA-A191-C8121AC822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H262" sqref="H26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0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0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0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0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393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0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0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1083.5500000000004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47491.859666668272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46263.22966666834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46261.700000000012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9.6666683311923407E-3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/>
      <c r="T291" s="416"/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1083.5500000000004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071" priority="7">
      <formula>#REF!&gt;0</formula>
    </cfRule>
    <cfRule type="expression" dxfId="207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91"/>
  <sheetViews>
    <sheetView topLeftCell="AA1" zoomScaleNormal="100" workbookViewId="0">
      <pane ySplit="1" topLeftCell="A2" activePane="bottomLeft" state="frozen"/>
      <selection pane="bottomLeft" activeCell="AT12" sqref="AT1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822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285</v>
      </c>
      <c r="Y1" s="341" t="s">
        <v>983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46261.700000000012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7">
        <f t="shared" ref="Y587" si="2428">-(E587-N587)</f>
        <v>-0.18066736778552528</v>
      </c>
    </row>
    <row r="588" spans="1:25" ht="20.100000000000001" customHeight="1" x14ac:dyDescent="0.25">
      <c r="A588" s="163">
        <f t="shared" ref="A588" si="2429">B588-$B$2</f>
        <v>918</v>
      </c>
      <c r="B588" s="172">
        <v>43151</v>
      </c>
      <c r="C588" s="215">
        <v>2716.26</v>
      </c>
      <c r="D588" s="171">
        <f t="shared" ref="D588" si="2430">(C588-C587)/C587</f>
        <v>-5.8414036936994766E-3</v>
      </c>
      <c r="E588" s="209">
        <f t="shared" ref="E588" si="2431">(C588-$C$2)/$C$2</f>
        <v>0.29195601301345109</v>
      </c>
      <c r="F588" s="219">
        <v>7234.3</v>
      </c>
      <c r="G588" s="171">
        <f t="shared" ref="G588" si="2432">(F588-F587)/F587</f>
        <v>-7.1276034400353822E-4</v>
      </c>
      <c r="H588" s="203">
        <f t="shared" ref="H588" si="2433">(F588-F$2)/F$2</f>
        <v>0.42080248247147328</v>
      </c>
      <c r="I588" s="221">
        <v>445228.37</v>
      </c>
      <c r="J588" s="173">
        <v>400000</v>
      </c>
      <c r="K588" s="173">
        <f t="shared" ref="K588" si="2434">I588-I587-J588+J587</f>
        <v>-2323.5599999999977</v>
      </c>
      <c r="L588" s="171">
        <f t="shared" ref="L588" si="2435">K588/I587</f>
        <v>-5.191710378726325E-3</v>
      </c>
      <c r="M588" s="182">
        <f t="shared" ref="M588" si="2436">I588-J588</f>
        <v>45228.369999999995</v>
      </c>
      <c r="N588" s="184">
        <f t="shared" ref="N588" si="2437">M588/J588</f>
        <v>0.11307092499999999</v>
      </c>
      <c r="O588" s="183">
        <f t="shared" ref="O588" si="2438">N588/(A588/365.25)</f>
        <v>4.4988186662581697E-2</v>
      </c>
      <c r="P588" s="182" t="b">
        <f t="shared" ref="P588" si="2439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ref="X588" si="2440">O588/W588</f>
        <v>0.15805819884557604</v>
      </c>
      <c r="Y588" s="807">
        <f t="shared" ref="Y588" si="2441">-(E588-N588)</f>
        <v>-0.1788850880134511</v>
      </c>
    </row>
    <row r="589" spans="1:25" ht="20.100000000000001" customHeight="1" x14ac:dyDescent="0.25">
      <c r="A589" s="163">
        <f t="shared" ref="A589" si="2442">B589-$B$2</f>
        <v>919</v>
      </c>
      <c r="B589" s="172">
        <v>43152</v>
      </c>
      <c r="C589" s="215">
        <v>2701.33</v>
      </c>
      <c r="D589" s="171">
        <f t="shared" ref="D589" si="2443">(C589-C588)/C588</f>
        <v>-5.496528314668069E-3</v>
      </c>
      <c r="E589" s="209">
        <f t="shared" ref="E589" si="2444">(C589-$C$2)/$C$2</f>
        <v>0.284854740206617</v>
      </c>
      <c r="F589" s="219">
        <v>7218.22</v>
      </c>
      <c r="G589" s="171">
        <f t="shared" ref="G589" si="2445">(F589-F588)/F588</f>
        <v>-2.2227444258601284E-3</v>
      </c>
      <c r="H589" s="203">
        <f t="shared" ref="H589" si="2446">(F589-F$2)/F$2</f>
        <v>0.41764440167331157</v>
      </c>
      <c r="I589" s="221">
        <v>442526.81</v>
      </c>
      <c r="J589" s="173">
        <v>400000</v>
      </c>
      <c r="K589" s="173">
        <f t="shared" ref="K589" si="2447">I589-I588-J589+J588</f>
        <v>-2701.5599999999977</v>
      </c>
      <c r="L589" s="171">
        <f t="shared" ref="L589" si="2448">K589/I588</f>
        <v>-6.0678074040969084E-3</v>
      </c>
      <c r="M589" s="182">
        <f t="shared" ref="M589" si="2449">I589-J589</f>
        <v>42526.81</v>
      </c>
      <c r="N589" s="184">
        <f t="shared" ref="N589" si="2450">M589/J589</f>
        <v>0.106317025</v>
      </c>
      <c r="O589" s="183">
        <f t="shared" ref="O589" si="2451">N589/(A589/365.25)</f>
        <v>4.2254943831610443E-2</v>
      </c>
      <c r="P589" s="182" t="b">
        <f t="shared" ref="P589" si="2452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53">I589-R589</f>
        <v>115344.20000000001</v>
      </c>
      <c r="T589" s="173">
        <v>-31702</v>
      </c>
      <c r="U589" s="173">
        <f t="shared" ref="U589" si="2454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ref="X589" si="2455">O589/W589</f>
        <v>0.14856498042386479</v>
      </c>
      <c r="Y589" s="807">
        <f t="shared" ref="Y589" si="2456">-(E589-N589)</f>
        <v>-0.17853771520661699</v>
      </c>
    </row>
    <row r="590" spans="1:25" ht="20.100000000000001" customHeight="1" x14ac:dyDescent="0.25">
      <c r="A590" s="163">
        <f t="shared" ref="A590" si="2457">B590-$B$2</f>
        <v>920</v>
      </c>
      <c r="B590" s="172">
        <v>43153</v>
      </c>
      <c r="C590" s="215">
        <v>2703.96</v>
      </c>
      <c r="D590" s="171">
        <f t="shared" ref="D590" si="2458">(C590-C589)/C589</f>
        <v>9.735944886408211E-4</v>
      </c>
      <c r="E590" s="209">
        <f t="shared" ref="E590" si="2459">(C590-$C$2)/$C$2</f>
        <v>0.2861056677003862</v>
      </c>
      <c r="F590" s="219">
        <v>7210.08</v>
      </c>
      <c r="G590" s="171">
        <f t="shared" ref="G590" si="2460">(F590-F589)/F589</f>
        <v>-1.1277018433907982E-3</v>
      </c>
      <c r="H590" s="203">
        <f t="shared" ref="H590" si="2461">(F590-F$2)/F$2</f>
        <v>0.41604572146827196</v>
      </c>
      <c r="I590" s="221">
        <v>441168.86</v>
      </c>
      <c r="J590" s="173">
        <v>400000</v>
      </c>
      <c r="K590" s="173">
        <f t="shared" ref="K590" si="2462">I590-I589-J590+J589</f>
        <v>-1357.9500000000116</v>
      </c>
      <c r="L590" s="171">
        <f t="shared" ref="L590" si="2463">K590/I589</f>
        <v>-3.0686276386282939E-3</v>
      </c>
      <c r="M590" s="182">
        <f t="shared" ref="M590" si="2464">I590-J590</f>
        <v>41168.859999999986</v>
      </c>
      <c r="N590" s="184">
        <f t="shared" ref="N590" si="2465">M590/J590</f>
        <v>0.10292214999999996</v>
      </c>
      <c r="O590" s="183">
        <f t="shared" ref="O590" si="2466">N590/(A590/365.25)</f>
        <v>4.0861212269021729E-2</v>
      </c>
      <c r="P590" s="182" t="b">
        <f t="shared" ref="P590" si="2467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68">I590-R590</f>
        <v>115344.20999999996</v>
      </c>
      <c r="T590" s="173">
        <v>-31901</v>
      </c>
      <c r="U590" s="173">
        <f t="shared" ref="U590" si="2469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ref="X590" si="2470">O590/W590</f>
        <v>0.14378229295437445</v>
      </c>
      <c r="Y590" s="807">
        <f t="shared" ref="Y590" si="2471">-(E590-N590)</f>
        <v>-0.18318351770038624</v>
      </c>
    </row>
    <row r="591" spans="1:25" ht="20.100000000000001" customHeight="1" x14ac:dyDescent="0.25">
      <c r="A591" s="163">
        <f t="shared" ref="A591" si="2472">B591-$B$2</f>
        <v>921</v>
      </c>
      <c r="B591" s="172">
        <v>43154</v>
      </c>
      <c r="C591" s="215">
        <v>2747.3</v>
      </c>
      <c r="D591" s="171">
        <f t="shared" ref="D591" si="2473">(C591-C590)/C590</f>
        <v>1.6028343614550564E-2</v>
      </c>
      <c r="E591" s="209">
        <f t="shared" ref="E591" si="2474">(C591-$C$2)/$C$2</f>
        <v>0.306719811266909</v>
      </c>
      <c r="F591" s="219">
        <v>7337.39</v>
      </c>
      <c r="G591" s="171">
        <f t="shared" ref="G591" si="2475">(F591-F590)/F590</f>
        <v>1.7657224330381964E-2</v>
      </c>
      <c r="H591" s="203">
        <f t="shared" ref="H591" si="2476">(F591-F$2)/F$2</f>
        <v>0.4410491584343148</v>
      </c>
      <c r="I591" s="221">
        <v>446261.7</v>
      </c>
      <c r="J591" s="173">
        <v>400000</v>
      </c>
      <c r="K591" s="173">
        <f t="shared" ref="K591" si="2477">I591-I590-J591+J590</f>
        <v>5092.8400000000256</v>
      </c>
      <c r="L591" s="171">
        <f t="shared" ref="L591" si="2478">K591/I590</f>
        <v>1.154396980784189E-2</v>
      </c>
      <c r="M591" s="182">
        <f t="shared" ref="M591" si="2479">I591-J591</f>
        <v>46261.700000000012</v>
      </c>
      <c r="N591" s="184">
        <f t="shared" ref="N591" si="2480">M591/J591</f>
        <v>0.11565425000000003</v>
      </c>
      <c r="O591" s="183">
        <f t="shared" ref="O591" si="2481">N591/(A591/365.25)</f>
        <v>4.5866139861563529E-2</v>
      </c>
      <c r="P591" s="182" t="b">
        <f t="shared" ref="P591" si="2482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83">I591-R591</f>
        <v>117928.15000000002</v>
      </c>
      <c r="T591" s="173">
        <v>-31711</v>
      </c>
      <c r="U591" s="173">
        <f t="shared" ref="U591" si="2484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ref="X591" si="2485">O591/W591</f>
        <v>0.16147910023595438</v>
      </c>
      <c r="Y591" s="807">
        <f t="shared" ref="Y591" si="2486">-(E591-N591)</f>
        <v>-0.19106556126690899</v>
      </c>
    </row>
  </sheetData>
  <conditionalFormatting sqref="D3:D59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287.45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287.45</v>
      </c>
      <c r="R4" s="503">
        <v>-1.5100000000000001E-2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1" t="s">
        <v>78</v>
      </c>
      <c r="P42" s="811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316.19499999999999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313.32050000000004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310.44600000000003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307.57150000000001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304.697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301.82249999999999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298.94799999999998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296.07350000000002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293.19900000000001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290.3245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287.45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284.57549999999998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281.70099999999996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278.82649999999995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275.952</v>
      </c>
      <c r="U57" s="481"/>
    </row>
    <row r="58" spans="1:21" x14ac:dyDescent="0.25">
      <c r="O58" s="81">
        <v>0.95</v>
      </c>
      <c r="P58" s="81">
        <f t="shared" si="3"/>
        <v>273.07749999999999</v>
      </c>
      <c r="U58" s="481"/>
    </row>
    <row r="59" spans="1:21" x14ac:dyDescent="0.25">
      <c r="O59" s="81">
        <v>0.94</v>
      </c>
      <c r="P59" s="81">
        <f t="shared" si="3"/>
        <v>270.20299999999997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267.32850000000002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264.45400000000001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261.5795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258.70499999999998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069" priority="58">
      <formula>F19&gt;0</formula>
    </cfRule>
    <cfRule type="expression" dxfId="206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067" priority="47">
      <formula>H25&gt;0</formula>
    </cfRule>
    <cfRule type="expression" dxfId="2066" priority="48">
      <formula>H25&lt;0</formula>
    </cfRule>
  </conditionalFormatting>
  <conditionalFormatting sqref="M39">
    <cfRule type="expression" dxfId="2065" priority="45">
      <formula>M39&gt;0</formula>
    </cfRule>
    <cfRule type="expression" dxfId="2064" priority="46">
      <formula>M39&lt;0</formula>
    </cfRule>
  </conditionalFormatting>
  <conditionalFormatting sqref="F61:F67">
    <cfRule type="expression" dxfId="2063" priority="43">
      <formula>F61&gt;0</formula>
    </cfRule>
    <cfRule type="expression" dxfId="2062" priority="44">
      <formula>F61&lt;0</formula>
    </cfRule>
  </conditionalFormatting>
  <conditionalFormatting sqref="H61:H67">
    <cfRule type="expression" dxfId="2061" priority="41">
      <formula>H61&gt;0</formula>
    </cfRule>
    <cfRule type="expression" dxfId="2060" priority="42">
      <formula>H61&lt;0</formula>
    </cfRule>
  </conditionalFormatting>
  <conditionalFormatting sqref="F21:F24">
    <cfRule type="expression" dxfId="2059" priority="39">
      <formula>F21&gt;0</formula>
    </cfRule>
    <cfRule type="expression" dxfId="2058" priority="40">
      <formula>F21&lt;0</formula>
    </cfRule>
  </conditionalFormatting>
  <conditionalFormatting sqref="H21:H24">
    <cfRule type="expression" dxfId="2057" priority="37">
      <formula>H21&gt;0</formula>
    </cfRule>
    <cfRule type="expression" dxfId="2056" priority="38">
      <formula>H21&lt;0</formula>
    </cfRule>
  </conditionalFormatting>
  <conditionalFormatting sqref="I25:I28">
    <cfRule type="expression" dxfId="2055" priority="31">
      <formula>I25&gt;0</formula>
    </cfRule>
    <cfRule type="expression" dxfId="2054" priority="32">
      <formula>I25&lt;0</formula>
    </cfRule>
  </conditionalFormatting>
  <conditionalFormatting sqref="I21:I24">
    <cfRule type="expression" dxfId="2053" priority="29">
      <formula>I21&gt;0</formula>
    </cfRule>
    <cfRule type="expression" dxfId="2052" priority="30">
      <formula>I21&lt;0</formula>
    </cfRule>
  </conditionalFormatting>
  <conditionalFormatting sqref="H29">
    <cfRule type="expression" dxfId="2051" priority="27">
      <formula>H29&gt;0</formula>
    </cfRule>
    <cfRule type="expression" dxfId="2050" priority="28">
      <formula>H29&lt;0</formula>
    </cfRule>
  </conditionalFormatting>
  <conditionalFormatting sqref="H30">
    <cfRule type="expression" dxfId="2049" priority="25">
      <formula>H30&gt;0</formula>
    </cfRule>
    <cfRule type="expression" dxfId="2048" priority="26">
      <formula>H30&lt;0</formula>
    </cfRule>
  </conditionalFormatting>
  <conditionalFormatting sqref="H31">
    <cfRule type="expression" dxfId="2047" priority="23">
      <formula>H31&gt;0</formula>
    </cfRule>
    <cfRule type="expression" dxfId="2046" priority="24">
      <formula>H31&lt;0</formula>
    </cfRule>
  </conditionalFormatting>
  <conditionalFormatting sqref="Q7">
    <cfRule type="expression" dxfId="2045" priority="21">
      <formula>Q7&gt;0</formula>
    </cfRule>
    <cfRule type="expression" dxfId="2044" priority="22">
      <formula>Q7&lt;0</formula>
    </cfRule>
  </conditionalFormatting>
  <conditionalFormatting sqref="Q8">
    <cfRule type="expression" dxfId="2043" priority="19">
      <formula>Q8&gt;0</formula>
    </cfRule>
    <cfRule type="expression" dxfId="2042" priority="20">
      <formula>Q8&lt;0</formula>
    </cfRule>
  </conditionalFormatting>
  <conditionalFormatting sqref="F73:F82">
    <cfRule type="expression" dxfId="2041" priority="17">
      <formula>F73&gt;0</formula>
    </cfRule>
    <cfRule type="expression" dxfId="2040" priority="18">
      <formula>F73&lt;0</formula>
    </cfRule>
  </conditionalFormatting>
  <conditionalFormatting sqref="H73:H76">
    <cfRule type="expression" dxfId="2039" priority="15">
      <formula>H73&gt;0</formula>
    </cfRule>
    <cfRule type="expression" dxfId="2038" priority="16">
      <formula>H73&lt;0</formula>
    </cfRule>
  </conditionalFormatting>
  <conditionalFormatting sqref="F69:F72">
    <cfRule type="expression" dxfId="2037" priority="13">
      <formula>F69&gt;0</formula>
    </cfRule>
    <cfRule type="expression" dxfId="2036" priority="14">
      <formula>F69&lt;0</formula>
    </cfRule>
  </conditionalFormatting>
  <conditionalFormatting sqref="H69:H72">
    <cfRule type="expression" dxfId="2035" priority="11">
      <formula>H69&gt;0</formula>
    </cfRule>
    <cfRule type="expression" dxfId="2034" priority="12">
      <formula>H69&lt;0</formula>
    </cfRule>
  </conditionalFormatting>
  <conditionalFormatting sqref="I73:I76">
    <cfRule type="expression" dxfId="2033" priority="9">
      <formula>I73&gt;0</formula>
    </cfRule>
    <cfRule type="expression" dxfId="2032" priority="10">
      <formula>I73&lt;0</formula>
    </cfRule>
  </conditionalFormatting>
  <conditionalFormatting sqref="I69:I72">
    <cfRule type="expression" dxfId="2031" priority="7">
      <formula>I69&gt;0</formula>
    </cfRule>
    <cfRule type="expression" dxfId="2030" priority="8">
      <formula>I69&lt;0</formula>
    </cfRule>
  </conditionalFormatting>
  <conditionalFormatting sqref="H77">
    <cfRule type="expression" dxfId="2029" priority="5">
      <formula>H77&gt;0</formula>
    </cfRule>
    <cfRule type="expression" dxfId="2028" priority="6">
      <formula>H77&lt;0</formula>
    </cfRule>
  </conditionalFormatting>
  <conditionalFormatting sqref="H78">
    <cfRule type="expression" dxfId="2027" priority="3">
      <formula>H78&gt;0</formula>
    </cfRule>
    <cfRule type="expression" dxfId="2026" priority="4">
      <formula>H78&lt;0</formula>
    </cfRule>
  </conditionalFormatting>
  <conditionalFormatting sqref="H79">
    <cfRule type="expression" dxfId="2025" priority="1">
      <formula>H79&gt;0</formula>
    </cfRule>
    <cfRule type="expression" dxfId="202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41.34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41.34</v>
      </c>
      <c r="R4" s="503">
        <v>-1.9E-2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1" t="s">
        <v>78</v>
      </c>
      <c r="P42" s="81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45.474000000000011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45.060600000000008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44.647200000000005</v>
      </c>
      <c r="Q45" s="2"/>
      <c r="T45" s="106" t="s">
        <v>99</v>
      </c>
      <c r="U45" s="359" t="s">
        <v>584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44.233800000000009</v>
      </c>
      <c r="Q46" s="2"/>
      <c r="T46" s="106" t="s">
        <v>100</v>
      </c>
      <c r="U46" s="359" t="s">
        <v>585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43.820400000000006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43.407000000000004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42.993600000000008</v>
      </c>
      <c r="Q49" s="2"/>
      <c r="T49" s="106" t="s">
        <v>121</v>
      </c>
      <c r="U49" s="359" t="s">
        <v>434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42.580200000000005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42.166800000000002</v>
      </c>
      <c r="Q51" s="2"/>
      <c r="T51" s="106" t="s">
        <v>104</v>
      </c>
      <c r="U51" s="359" t="s">
        <v>586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41.753400000000006</v>
      </c>
      <c r="Q52" s="2"/>
      <c r="T52" s="106" t="s">
        <v>105</v>
      </c>
      <c r="U52" s="359" t="s">
        <v>424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40.926600000000001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40.513200000000005</v>
      </c>
      <c r="Q55" s="2"/>
      <c r="T55" s="106" t="s">
        <v>107</v>
      </c>
      <c r="U55" s="359" t="s">
        <v>587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40.099800000000002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39.686399999999999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39.273000000000003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38.8596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38.446200000000005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38.032800000000002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37.619400000000006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37.206000000000003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23" priority="29">
      <formula>N19&gt;0</formula>
    </cfRule>
    <cfRule type="expression" dxfId="202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21" priority="23">
      <formula>F22&gt;0</formula>
    </cfRule>
    <cfRule type="expression" dxfId="2020" priority="24">
      <formula>F22&lt;0</formula>
    </cfRule>
  </conditionalFormatting>
  <conditionalFormatting sqref="H22:H31">
    <cfRule type="expression" dxfId="2019" priority="21">
      <formula>H22&gt;0</formula>
    </cfRule>
    <cfRule type="expression" dxfId="2018" priority="22">
      <formula>H22&lt;0</formula>
    </cfRule>
  </conditionalFormatting>
  <conditionalFormatting sqref="I21:J31">
    <cfRule type="expression" dxfId="2017" priority="19">
      <formula>I21&gt;0</formula>
    </cfRule>
    <cfRule type="expression" dxfId="2016" priority="20">
      <formula>I21&lt;0</formula>
    </cfRule>
  </conditionalFormatting>
  <conditionalFormatting sqref="Q8">
    <cfRule type="expression" dxfId="2015" priority="11">
      <formula>Q8&gt;0</formula>
    </cfRule>
    <cfRule type="expression" dxfId="2014" priority="12">
      <formula>Q8&lt;0</formula>
    </cfRule>
  </conditionalFormatting>
  <conditionalFormatting sqref="Q7">
    <cfRule type="expression" dxfId="2013" priority="13">
      <formula>Q7&gt;0</formula>
    </cfRule>
    <cfRule type="expression" dxfId="2012" priority="14">
      <formula>Q7&lt;0</formula>
    </cfRule>
  </conditionalFormatting>
  <conditionalFormatting sqref="F56:F66">
    <cfRule type="expression" dxfId="2011" priority="9">
      <formula>F56&gt;0</formula>
    </cfRule>
    <cfRule type="expression" dxfId="2010" priority="10">
      <formula>F56&lt;0</formula>
    </cfRule>
  </conditionalFormatting>
  <conditionalFormatting sqref="H56:H66">
    <cfRule type="expression" dxfId="2009" priority="7">
      <formula>H56&gt;0</formula>
    </cfRule>
    <cfRule type="expression" dxfId="2008" priority="8">
      <formula>H56&lt;0</formula>
    </cfRule>
  </conditionalFormatting>
  <conditionalFormatting sqref="I56:I66">
    <cfRule type="expression" dxfId="2007" priority="5">
      <formula>I56&gt;0</formula>
    </cfRule>
    <cfRule type="expression" dxfId="2006" priority="6">
      <formula>I56&lt;0</formula>
    </cfRule>
  </conditionalFormatting>
  <conditionalFormatting sqref="F21">
    <cfRule type="expression" dxfId="2005" priority="3">
      <formula>F21&gt;0</formula>
    </cfRule>
    <cfRule type="expression" dxfId="2004" priority="4">
      <formula>F21&lt;0</formula>
    </cfRule>
  </conditionalFormatting>
  <conditionalFormatting sqref="H21">
    <cfRule type="expression" dxfId="2003" priority="1">
      <formula>H21&gt;0</formula>
    </cfRule>
    <cfRule type="expression" dxfId="200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/>
      <c r="M3" s="3"/>
      <c r="O3" s="11" t="s">
        <v>58</v>
      </c>
      <c r="Q3" s="225">
        <f>IF(Q2=0, Q4, (F22-K22-M22)/Q2)</f>
        <v>54.98449999999999</v>
      </c>
      <c r="T3" s="1">
        <v>43112</v>
      </c>
      <c r="U3" t="s">
        <v>934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52.25</v>
      </c>
      <c r="R4" s="226">
        <v>3.04E-2</v>
      </c>
      <c r="T4" s="1">
        <v>43114</v>
      </c>
      <c r="U4" t="s">
        <v>932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10450</v>
      </c>
      <c r="T5" s="1">
        <v>43117</v>
      </c>
      <c r="U5" t="s">
        <v>945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10996.899999999998</v>
      </c>
      <c r="AB6" s="229"/>
      <c r="AE6" s="229"/>
    </row>
    <row r="7" spans="1:31" x14ac:dyDescent="0.25">
      <c r="A7" t="s">
        <v>829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610.96999999999753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-546.89999999999782</v>
      </c>
      <c r="T8" s="159">
        <v>43167</v>
      </c>
      <c r="U8" t="s">
        <v>933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-4.973219725559002E-2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2.3732057416267941E-2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250</v>
      </c>
      <c r="I23" s="349"/>
      <c r="J23" s="349"/>
      <c r="K23" s="350">
        <f>SumByColor($A$23,K2:K21)</f>
        <v>14259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799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801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813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9" si="17">C39*(E39-D39)</f>
        <v>-545.00000000000023</v>
      </c>
      <c r="G39" s="39">
        <f t="shared" ref="G39:G49" si="18">D39*C39</f>
        <v>6238</v>
      </c>
      <c r="H39" s="226">
        <f t="shared" ref="H39:H49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57.475000000000001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56.952500000000008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56.430000000000007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55.907500000000006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55.385000000000005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54.862500000000004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54.34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53.817500000000003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53.295000000000002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52.772500000000001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20"/>
        <v>52.25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20"/>
        <v>51.727499999999999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51.204999999999998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50.682499999999997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50.16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49.637499999999996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49.114999999999995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48.592500000000001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48.07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47.547499999999999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47.024999999999999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353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353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391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348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415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456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478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478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001" priority="54">
      <formula>N23&gt;0</formula>
    </cfRule>
    <cfRule type="expression" dxfId="200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99" priority="48">
      <formula>F79&gt;0</formula>
    </cfRule>
    <cfRule type="expression" dxfId="1998" priority="49">
      <formula>F79&lt;0</formula>
    </cfRule>
  </conditionalFormatting>
  <conditionalFormatting sqref="H79:H97 H101:H118">
    <cfRule type="expression" dxfId="1997" priority="46">
      <formula>H79&gt;0</formula>
    </cfRule>
    <cfRule type="expression" dxfId="1996" priority="47">
      <formula>H79&lt;0</formula>
    </cfRule>
  </conditionalFormatting>
  <conditionalFormatting sqref="I75:I97 I100:I118">
    <cfRule type="expression" dxfId="1995" priority="44">
      <formula>I75&gt;0</formula>
    </cfRule>
    <cfRule type="expression" dxfId="1994" priority="45">
      <formula>I75&lt;0</formula>
    </cfRule>
  </conditionalFormatting>
  <conditionalFormatting sqref="Q7">
    <cfRule type="expression" dxfId="1993" priority="42">
      <formula>Q7&gt;0</formula>
    </cfRule>
    <cfRule type="expression" dxfId="1992" priority="43">
      <formula>Q7&lt;0</formula>
    </cfRule>
  </conditionalFormatting>
  <conditionalFormatting sqref="Q8">
    <cfRule type="expression" dxfId="1991" priority="40">
      <formula>Q8&gt;0</formula>
    </cfRule>
    <cfRule type="expression" dxfId="1990" priority="41">
      <formula>Q8&lt;0</formula>
    </cfRule>
  </conditionalFormatting>
  <conditionalFormatting sqref="F75:F78">
    <cfRule type="expression" dxfId="1989" priority="38">
      <formula>F75&gt;0</formula>
    </cfRule>
    <cfRule type="expression" dxfId="1988" priority="39">
      <formula>F75&lt;0</formula>
    </cfRule>
  </conditionalFormatting>
  <conditionalFormatting sqref="H75:H78">
    <cfRule type="expression" dxfId="1987" priority="36">
      <formula>H75&gt;0</formula>
    </cfRule>
    <cfRule type="expression" dxfId="1986" priority="37">
      <formula>H75&lt;0</formula>
    </cfRule>
  </conditionalFormatting>
  <conditionalFormatting sqref="F100:F114">
    <cfRule type="expression" dxfId="1985" priority="30">
      <formula>F100&gt;0</formula>
    </cfRule>
    <cfRule type="expression" dxfId="1984" priority="31">
      <formula>F100&lt;0</formula>
    </cfRule>
  </conditionalFormatting>
  <conditionalFormatting sqref="H100:H114">
    <cfRule type="expression" dxfId="1983" priority="28">
      <formula>H100&gt;0</formula>
    </cfRule>
    <cfRule type="expression" dxfId="1982" priority="29">
      <formula>H100&lt;0</formula>
    </cfRule>
  </conditionalFormatting>
  <conditionalFormatting sqref="F29:F61">
    <cfRule type="expression" dxfId="1981" priority="26">
      <formula>F29&gt;0</formula>
    </cfRule>
    <cfRule type="expression" dxfId="1980" priority="27">
      <formula>F29&lt;0</formula>
    </cfRule>
  </conditionalFormatting>
  <conditionalFormatting sqref="H29:H61">
    <cfRule type="expression" dxfId="1979" priority="24">
      <formula>H29&gt;0</formula>
    </cfRule>
    <cfRule type="expression" dxfId="1978" priority="25">
      <formula>H29&lt;0</formula>
    </cfRule>
  </conditionalFormatting>
  <conditionalFormatting sqref="J38:J68">
    <cfRule type="expression" dxfId="1977" priority="22">
      <formula>J38&gt;0</formula>
    </cfRule>
    <cfRule type="expression" dxfId="1976" priority="23">
      <formula>J38&lt;0</formula>
    </cfRule>
  </conditionalFormatting>
  <conditionalFormatting sqref="J43">
    <cfRule type="expression" dxfId="1975" priority="20">
      <formula>J43&gt;0</formula>
    </cfRule>
    <cfRule type="expression" dxfId="1974" priority="21">
      <formula>J43&lt;0</formula>
    </cfRule>
  </conditionalFormatting>
  <conditionalFormatting sqref="Q9">
    <cfRule type="expression" dxfId="1973" priority="14">
      <formula>Q9&gt;0</formula>
    </cfRule>
    <cfRule type="expression" dxfId="1972" priority="15">
      <formula>Q9&lt;0</formula>
    </cfRule>
  </conditionalFormatting>
  <conditionalFormatting sqref="R4">
    <cfRule type="expression" dxfId="1971" priority="16">
      <formula>R4&gt;0</formula>
    </cfRule>
    <cfRule type="expression" dxfId="197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69" priority="11">
      <formula>F120&gt;0</formula>
    </cfRule>
    <cfRule type="expression" dxfId="1968" priority="12">
      <formula>F120&lt;0</formula>
    </cfRule>
  </conditionalFormatting>
  <conditionalFormatting sqref="H120:H160">
    <cfRule type="expression" dxfId="1967" priority="9">
      <formula>H120&gt;0</formula>
    </cfRule>
    <cfRule type="expression" dxfId="1966" priority="10">
      <formula>H120&lt;0</formula>
    </cfRule>
  </conditionalFormatting>
  <conditionalFormatting sqref="J129:J160">
    <cfRule type="expression" dxfId="1965" priority="7">
      <formula>J129&gt;0</formula>
    </cfRule>
    <cfRule type="expression" dxfId="1964" priority="8">
      <formula>J129&lt;0</formula>
    </cfRule>
  </conditionalFormatting>
  <conditionalFormatting sqref="J134">
    <cfRule type="expression" dxfId="1963" priority="5">
      <formula>J134&gt;0</formula>
    </cfRule>
    <cfRule type="expression" dxfId="1962" priority="6">
      <formula>J134&lt;0</formula>
    </cfRule>
  </conditionalFormatting>
  <conditionalFormatting sqref="J31:J40">
    <cfRule type="expression" dxfId="1961" priority="3">
      <formula>J31&gt;0</formula>
    </cfRule>
    <cfRule type="expression" dxfId="1960" priority="4">
      <formula>J31&lt;0</formula>
    </cfRule>
  </conditionalFormatting>
  <conditionalFormatting sqref="J36:J37">
    <cfRule type="expression" dxfId="1959" priority="1">
      <formula>J36&gt;0</formula>
    </cfRule>
    <cfRule type="expression" dxfId="195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171.85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171.85</v>
      </c>
      <c r="R4" s="503">
        <v>-3.3999999999999998E-3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1" t="s">
        <v>78</v>
      </c>
      <c r="P42" s="811"/>
      <c r="T42" s="106" t="s">
        <v>99</v>
      </c>
      <c r="U42" s="359" t="s">
        <v>588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189.035</v>
      </c>
      <c r="Q43" s="2"/>
      <c r="T43" s="106" t="s">
        <v>100</v>
      </c>
      <c r="U43" s="359" t="s">
        <v>589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187.31650000000002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185.59800000000001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183.87950000000001</v>
      </c>
      <c r="Q46" s="2"/>
      <c r="T46" s="106" t="s">
        <v>121</v>
      </c>
      <c r="U46" s="359" t="s">
        <v>398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182.161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180.4425</v>
      </c>
      <c r="Q48" s="2"/>
      <c r="T48" s="106" t="s">
        <v>104</v>
      </c>
      <c r="U48" s="359" t="s">
        <v>590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178.72399999999999</v>
      </c>
      <c r="Q49" s="2"/>
      <c r="T49" s="106" t="s">
        <v>105</v>
      </c>
      <c r="U49" s="359" t="s">
        <v>591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177.00550000000001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175.28700000000001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173.5685</v>
      </c>
      <c r="Q52" s="2"/>
      <c r="T52" s="106" t="s">
        <v>107</v>
      </c>
      <c r="U52" s="359" t="s">
        <v>592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171.85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170.13149999999999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168.41299999999998</v>
      </c>
      <c r="Q55" s="2"/>
      <c r="T55" s="106" t="s">
        <v>108</v>
      </c>
      <c r="U55" s="359" t="s">
        <v>547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166.69449999999998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164.976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163.25749999999999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161.53899999999999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159.82050000000001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158.102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156.3835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154.66499999999999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1957" priority="35">
      <formula>N19&gt;0</formula>
    </cfRule>
    <cfRule type="expression" dxfId="195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55" priority="21">
      <formula>F25&gt;0</formula>
    </cfRule>
    <cfRule type="expression" dxfId="1954" priority="22">
      <formula>F25&lt;0</formula>
    </cfRule>
  </conditionalFormatting>
  <conditionalFormatting sqref="H25:H47">
    <cfRule type="expression" dxfId="1953" priority="19">
      <formula>H25&gt;0</formula>
    </cfRule>
    <cfRule type="expression" dxfId="1952" priority="20">
      <formula>H25&lt;0</formula>
    </cfRule>
  </conditionalFormatting>
  <conditionalFormatting sqref="I25:I27">
    <cfRule type="expression" dxfId="1951" priority="15">
      <formula>I25&gt;0</formula>
    </cfRule>
    <cfRule type="expression" dxfId="1950" priority="16">
      <formula>I25&lt;0</formula>
    </cfRule>
  </conditionalFormatting>
  <conditionalFormatting sqref="Q7">
    <cfRule type="expression" dxfId="1949" priority="5">
      <formula>Q7&gt;0</formula>
    </cfRule>
    <cfRule type="expression" dxfId="1948" priority="6">
      <formula>Q7&lt;0</formula>
    </cfRule>
  </conditionalFormatting>
  <conditionalFormatting sqref="Q8">
    <cfRule type="expression" dxfId="1947" priority="3">
      <formula>Q8&gt;0</formula>
    </cfRule>
    <cfRule type="expression" dxfId="194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97.19</v>
      </c>
      <c r="T3" s="1">
        <v>42572</v>
      </c>
      <c r="U3" t="s">
        <v>238</v>
      </c>
      <c r="W3" s="130">
        <v>42830</v>
      </c>
      <c r="X3" s="10" t="s">
        <v>296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97.19</v>
      </c>
      <c r="R4" s="486">
        <v>4.0000000000000001E-3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106.90900000000001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105.9371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104.96520000000001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103.9933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103.0214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102.04950000000001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101.0776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100.1057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99.133799999999994</v>
      </c>
      <c r="Q49" s="2"/>
      <c r="T49" s="91" t="s">
        <v>103</v>
      </c>
      <c r="U49" s="127" t="s">
        <v>528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98.161900000000003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97.19</v>
      </c>
      <c r="Q51" s="2"/>
      <c r="T51" s="91" t="s">
        <v>104</v>
      </c>
      <c r="U51" s="127" t="s">
        <v>593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96.218099999999993</v>
      </c>
      <c r="Q52" s="2"/>
      <c r="T52" s="91" t="s">
        <v>105</v>
      </c>
      <c r="U52" s="127" t="s">
        <v>483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95.246200000000002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94.274299999999997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93.302399999999992</v>
      </c>
      <c r="T55" s="91" t="s">
        <v>107</v>
      </c>
      <c r="U55" s="127" t="s">
        <v>594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92.330499999999986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91.358599999999996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90.386700000000005</v>
      </c>
      <c r="T58" s="91" t="s">
        <v>108</v>
      </c>
      <c r="U58" s="127" t="s">
        <v>555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89.4148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88.442899999999995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87.471000000000004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45" priority="9">
      <formula>F36&gt;0</formula>
    </cfRule>
    <cfRule type="expression" dxfId="1944" priority="10">
      <formula>F36&lt;0</formula>
    </cfRule>
  </conditionalFormatting>
  <conditionalFormatting sqref="F25:F35">
    <cfRule type="expression" dxfId="1943" priority="7">
      <formula>F25&gt;0</formula>
    </cfRule>
    <cfRule type="expression" dxfId="1942" priority="8">
      <formula>F25&lt;0</formula>
    </cfRule>
  </conditionalFormatting>
  <conditionalFormatting sqref="H25:H35">
    <cfRule type="expression" dxfId="1941" priority="5">
      <formula>H25&gt;0</formula>
    </cfRule>
    <cfRule type="expression" dxfId="1940" priority="6">
      <formula>H25&lt;0</formula>
    </cfRule>
  </conditionalFormatting>
  <conditionalFormatting sqref="Q7">
    <cfRule type="expression" dxfId="1939" priority="3">
      <formula>Q7&gt;0</formula>
    </cfRule>
    <cfRule type="expression" dxfId="1938" priority="4">
      <formula>Q7&lt;0</formula>
    </cfRule>
  </conditionalFormatting>
  <conditionalFormatting sqref="Q8">
    <cfRule type="expression" dxfId="1937" priority="1">
      <formula>Q8&gt;0</formula>
    </cfRule>
    <cfRule type="expression" dxfId="193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94.56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94.56</v>
      </c>
      <c r="R4" s="508">
        <v>-3.2500000000000001E-2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737</v>
      </c>
      <c r="P20" s="7" t="s">
        <v>738</v>
      </c>
      <c r="Q20" s="7" t="s">
        <v>739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740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741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742</v>
      </c>
      <c r="P23" s="7" t="s">
        <v>743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7" t="s">
        <v>724</v>
      </c>
      <c r="P24" s="7" t="s">
        <v>744</v>
      </c>
      <c r="Q24" s="7" t="s">
        <v>744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742</v>
      </c>
      <c r="P25" s="7" t="s">
        <v>745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746</v>
      </c>
      <c r="P26" s="7" t="s">
        <v>738</v>
      </c>
      <c r="Q26" s="7" t="s">
        <v>739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741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724</v>
      </c>
      <c r="P29" s="7" t="s">
        <v>744</v>
      </c>
      <c r="Q29" s="7" t="s">
        <v>744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747</v>
      </c>
      <c r="P30" s="7" t="s">
        <v>738</v>
      </c>
      <c r="Q30" s="7" t="s">
        <v>739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740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104.01600000000001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103.07040000000001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102.12480000000001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101.17920000000001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100.23360000000001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99.288000000000011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98.342400000000012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97.396799999999999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96.4512</v>
      </c>
      <c r="Q49" s="2"/>
      <c r="T49" s="91" t="s">
        <v>121</v>
      </c>
      <c r="U49" s="127" t="s">
        <v>520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95.505600000000001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94.56</v>
      </c>
      <c r="Q51" s="2"/>
      <c r="T51" s="91" t="s">
        <v>104</v>
      </c>
      <c r="U51" s="127" t="s">
        <v>595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93.614400000000003</v>
      </c>
      <c r="Q52" s="2"/>
      <c r="T52" s="91" t="s">
        <v>105</v>
      </c>
      <c r="U52" s="127" t="s">
        <v>314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92.668800000000005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91.723200000000006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90.777599999999993</v>
      </c>
      <c r="T55" s="91" t="s">
        <v>107</v>
      </c>
      <c r="U55" s="127" t="s">
        <v>596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89.831999999999994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88.886399999999995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87.94080000000001</v>
      </c>
      <c r="T58" s="91" t="s">
        <v>108</v>
      </c>
      <c r="U58" s="127" t="s">
        <v>556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86.995200000000011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86.049599999999998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85.103999999999999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35" priority="37">
      <formula>F25&gt;0</formula>
    </cfRule>
    <cfRule type="expression" dxfId="1934" priority="38">
      <formula>F25&lt;0</formula>
    </cfRule>
  </conditionalFormatting>
  <conditionalFormatting sqref="Q7">
    <cfRule type="expression" dxfId="1933" priority="35">
      <formula>Q7&gt;0</formula>
    </cfRule>
    <cfRule type="expression" dxfId="1932" priority="36">
      <formula>Q7&lt;0</formula>
    </cfRule>
  </conditionalFormatting>
  <conditionalFormatting sqref="Q8">
    <cfRule type="expression" dxfId="1931" priority="33">
      <formula>Q8&gt;0</formula>
    </cfRule>
    <cfRule type="expression" dxfId="1930" priority="34">
      <formula>Q8&lt;0</formula>
    </cfRule>
  </conditionalFormatting>
  <conditionalFormatting sqref="F44:F46">
    <cfRule type="expression" dxfId="1929" priority="31">
      <formula>F44&gt;0</formula>
    </cfRule>
    <cfRule type="expression" dxfId="1928" priority="32">
      <formula>F44&lt;0</formula>
    </cfRule>
  </conditionalFormatting>
  <conditionalFormatting sqref="H44:H46">
    <cfRule type="expression" dxfId="1927" priority="29">
      <formula>H44&gt;0</formula>
    </cfRule>
    <cfRule type="expression" dxfId="1926" priority="30">
      <formula>H44&lt;0</formula>
    </cfRule>
  </conditionalFormatting>
  <conditionalFormatting sqref="F89:F110">
    <cfRule type="expression" dxfId="1925" priority="27">
      <formula>F89&gt;0</formula>
    </cfRule>
    <cfRule type="expression" dxfId="1924" priority="28">
      <formula>F89&lt;0</formula>
    </cfRule>
  </conditionalFormatting>
  <conditionalFormatting sqref="H89:H110">
    <cfRule type="expression" dxfId="1923" priority="25">
      <formula>H89&gt;0</formula>
    </cfRule>
    <cfRule type="expression" dxfId="1922" priority="26">
      <formula>H89&lt;0</formula>
    </cfRule>
  </conditionalFormatting>
  <conditionalFormatting sqref="Q10">
    <cfRule type="expression" dxfId="1921" priority="23">
      <formula>Q10&gt;0</formula>
    </cfRule>
    <cfRule type="expression" dxfId="1920" priority="24">
      <formula>Q10&lt;0</formula>
    </cfRule>
  </conditionalFormatting>
  <conditionalFormatting sqref="J25:J38">
    <cfRule type="expression" dxfId="1919" priority="21">
      <formula>J25&gt;0</formula>
    </cfRule>
    <cfRule type="expression" dxfId="1918" priority="22">
      <formula>J25&lt;0</formula>
    </cfRule>
  </conditionalFormatting>
  <conditionalFormatting sqref="K25:K38">
    <cfRule type="expression" dxfId="1917" priority="19">
      <formula>K25&gt;0</formula>
    </cfRule>
    <cfRule type="expression" dxfId="1916" priority="20">
      <formula>K25&lt;0</formula>
    </cfRule>
  </conditionalFormatting>
  <conditionalFormatting sqref="L25:L38">
    <cfRule type="expression" dxfId="1915" priority="17">
      <formula>L25&gt;0</formula>
    </cfRule>
    <cfRule type="expression" dxfId="1914" priority="18">
      <formula>L25&lt;0</formula>
    </cfRule>
  </conditionalFormatting>
  <conditionalFormatting sqref="J40">
    <cfRule type="expression" dxfId="1913" priority="15">
      <formula>J40&gt;0</formula>
    </cfRule>
    <cfRule type="expression" dxfId="1912" priority="16">
      <formula>J40&lt;0</formula>
    </cfRule>
  </conditionalFormatting>
  <conditionalFormatting sqref="L39">
    <cfRule type="expression" dxfId="1911" priority="11">
      <formula>L39&gt;0</formula>
    </cfRule>
    <cfRule type="expression" dxfId="1910" priority="12">
      <formula>L39&lt;0</formula>
    </cfRule>
  </conditionalFormatting>
  <conditionalFormatting sqref="F39">
    <cfRule type="expression" dxfId="1909" priority="9">
      <formula>F39&gt;0</formula>
    </cfRule>
    <cfRule type="expression" dxfId="1908" priority="10">
      <formula>F39&lt;0</formula>
    </cfRule>
  </conditionalFormatting>
  <conditionalFormatting sqref="H39">
    <cfRule type="expression" dxfId="1907" priority="7">
      <formula>H39&gt;0</formula>
    </cfRule>
    <cfRule type="expression" dxfId="1906" priority="8">
      <formula>H39&lt;0</formula>
    </cfRule>
  </conditionalFormatting>
  <conditionalFormatting sqref="J41">
    <cfRule type="expression" dxfId="1905" priority="5">
      <formula>J41&gt;0</formula>
    </cfRule>
    <cfRule type="expression" dxfId="1904" priority="6">
      <formula>J41&lt;0</formula>
    </cfRule>
  </conditionalFormatting>
  <conditionalFormatting sqref="J43">
    <cfRule type="expression" dxfId="1903" priority="3">
      <formula>J43&gt;0</formula>
    </cfRule>
    <cfRule type="expression" dxfId="1902" priority="4">
      <formula>J43&lt;0</formula>
    </cfRule>
  </conditionalFormatting>
  <conditionalFormatting sqref="J44">
    <cfRule type="expression" dxfId="1901" priority="1">
      <formula>J44&gt;0</formula>
    </cfRule>
    <cfRule type="expression" dxfId="190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31.57</v>
      </c>
      <c r="R4" s="486">
        <v>-7.9000000000000008E-3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542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7" t="s">
        <v>433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597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336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598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28.413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99" priority="31">
      <formula>F29&gt;0</formula>
    </cfRule>
    <cfRule type="expression" dxfId="1898" priority="32">
      <formula>F29&lt;0</formula>
    </cfRule>
  </conditionalFormatting>
  <conditionalFormatting sqref="F29 F31:F35">
    <cfRule type="expression" dxfId="1897" priority="33">
      <formula>F29&gt;0</formula>
    </cfRule>
    <cfRule type="expression" dxfId="1896" priority="34">
      <formula>F29&lt;0</formula>
    </cfRule>
  </conditionalFormatting>
  <conditionalFormatting sqref="H29 H31:H35">
    <cfRule type="expression" dxfId="1895" priority="29">
      <formula>H29&gt;0</formula>
    </cfRule>
    <cfRule type="expression" dxfId="1894" priority="30">
      <formula>H29&lt;0</formula>
    </cfRule>
  </conditionalFormatting>
  <conditionalFormatting sqref="F21:F28">
    <cfRule type="expression" dxfId="1893" priority="27">
      <formula>F21&gt;0</formula>
    </cfRule>
    <cfRule type="expression" dxfId="1892" priority="28">
      <formula>F21&lt;0</formula>
    </cfRule>
  </conditionalFormatting>
  <conditionalFormatting sqref="H21:H28">
    <cfRule type="expression" dxfId="1891" priority="25">
      <formula>H21&gt;0</formula>
    </cfRule>
    <cfRule type="expression" dxfId="1890" priority="26">
      <formula>H21&lt;0</formula>
    </cfRule>
  </conditionalFormatting>
  <conditionalFormatting sqref="Q8">
    <cfRule type="expression" dxfId="1889" priority="21">
      <formula>Q8&gt;0</formula>
    </cfRule>
    <cfRule type="expression" dxfId="1888" priority="22">
      <formula>Q8&lt;0</formula>
    </cfRule>
  </conditionalFormatting>
  <conditionalFormatting sqref="Q7">
    <cfRule type="expression" dxfId="1887" priority="23">
      <formula>Q7&gt;0</formula>
    </cfRule>
    <cfRule type="expression" dxfId="1886" priority="24">
      <formula>Q7&lt;0</formula>
    </cfRule>
  </conditionalFormatting>
  <conditionalFormatting sqref="F30">
    <cfRule type="expression" dxfId="1885" priority="19">
      <formula>F30&gt;0</formula>
    </cfRule>
    <cfRule type="expression" dxfId="1884" priority="20">
      <formula>F30&lt;0</formula>
    </cfRule>
  </conditionalFormatting>
  <conditionalFormatting sqref="H30">
    <cfRule type="expression" dxfId="1883" priority="17">
      <formula>H30&gt;0</formula>
    </cfRule>
    <cfRule type="expression" dxfId="1882" priority="18">
      <formula>H30&lt;0</formula>
    </cfRule>
  </conditionalFormatting>
  <conditionalFormatting sqref="F68 F70:F74">
    <cfRule type="expression" dxfId="1881" priority="13">
      <formula>F68&gt;0</formula>
    </cfRule>
    <cfRule type="expression" dxfId="1880" priority="14">
      <formula>F68&lt;0</formula>
    </cfRule>
  </conditionalFormatting>
  <conditionalFormatting sqref="F68 F70:F74">
    <cfRule type="expression" dxfId="1879" priority="15">
      <formula>F68&gt;0</formula>
    </cfRule>
    <cfRule type="expression" dxfId="1878" priority="16">
      <formula>F68&lt;0</formula>
    </cfRule>
  </conditionalFormatting>
  <conditionalFormatting sqref="H68 H70:H74">
    <cfRule type="expression" dxfId="1877" priority="11">
      <formula>H68&gt;0</formula>
    </cfRule>
    <cfRule type="expression" dxfId="1876" priority="12">
      <formula>H68&lt;0</formula>
    </cfRule>
  </conditionalFormatting>
  <conditionalFormatting sqref="F60:F67">
    <cfRule type="expression" dxfId="1875" priority="9">
      <formula>F60&gt;0</formula>
    </cfRule>
    <cfRule type="expression" dxfId="1874" priority="10">
      <formula>F60&lt;0</formula>
    </cfRule>
  </conditionalFormatting>
  <conditionalFormatting sqref="H60:H67">
    <cfRule type="expression" dxfId="1873" priority="7">
      <formula>H60&gt;0</formula>
    </cfRule>
    <cfRule type="expression" dxfId="1872" priority="8">
      <formula>H60&lt;0</formula>
    </cfRule>
  </conditionalFormatting>
  <conditionalFormatting sqref="F69">
    <cfRule type="expression" dxfId="1871" priority="5">
      <formula>F69&gt;0</formula>
    </cfRule>
    <cfRule type="expression" dxfId="1870" priority="6">
      <formula>F69&lt;0</formula>
    </cfRule>
  </conditionalFormatting>
  <conditionalFormatting sqref="H69">
    <cfRule type="expression" dxfId="1869" priority="3">
      <formula>H69&gt;0</formula>
    </cfRule>
    <cfRule type="expression" dxfId="1868" priority="4">
      <formula>H69&lt;0</formula>
    </cfRule>
  </conditionalFormatting>
  <conditionalFormatting sqref="Q10">
    <cfRule type="expression" dxfId="1867" priority="1">
      <formula>Q10&gt;0</formula>
    </cfRule>
    <cfRule type="expression" dxfId="186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37.130000000000003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37.130000000000003</v>
      </c>
      <c r="R4" s="486">
        <v>-8.8000000000000005E-3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289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1" t="s">
        <v>78</v>
      </c>
      <c r="P40" s="81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40.843000000000004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40.471700000000006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40.100400000000008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39.729100000000003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39.357800000000005</v>
      </c>
      <c r="Q45" s="2"/>
      <c r="T45" s="91" t="s">
        <v>99</v>
      </c>
      <c r="U45" s="127" t="s">
        <v>599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38.986500000000007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38.615200000000002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38.243900000000004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37.872600000000006</v>
      </c>
      <c r="Q49" s="2"/>
      <c r="T49" s="91" t="s">
        <v>121</v>
      </c>
      <c r="U49" s="127" t="s">
        <v>434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37.501300000000001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37.130000000000003</v>
      </c>
      <c r="Q51" s="2"/>
      <c r="T51" s="91" t="s">
        <v>104</v>
      </c>
      <c r="U51" s="127" t="s">
        <v>600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36.758700000000005</v>
      </c>
      <c r="Q52" s="2"/>
      <c r="T52" s="91" t="s">
        <v>105</v>
      </c>
      <c r="U52" s="127" t="s">
        <v>548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36.3874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36.016100000000002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35.644800000000004</v>
      </c>
      <c r="T55" s="91" t="s">
        <v>107</v>
      </c>
      <c r="U55" s="127" t="s">
        <v>601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35.273499999999999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34.902200000000001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34.530900000000003</v>
      </c>
      <c r="T58" s="91" t="s">
        <v>108</v>
      </c>
      <c r="U58" s="127" t="s">
        <v>549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34.159600000000005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33.788300000000007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33.417000000000002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65" priority="11">
      <formula>F33&gt;0</formula>
    </cfRule>
    <cfRule type="expression" dxfId="1864" priority="12">
      <formula>F33&lt;0</formula>
    </cfRule>
  </conditionalFormatting>
  <conditionalFormatting sqref="Q7">
    <cfRule type="expression" dxfId="1863" priority="9">
      <formula>Q7&gt;0</formula>
    </cfRule>
    <cfRule type="expression" dxfId="1862" priority="10">
      <formula>Q7&lt;0</formula>
    </cfRule>
  </conditionalFormatting>
  <conditionalFormatting sqref="Q8">
    <cfRule type="expression" dxfId="1861" priority="7">
      <formula>Q8&gt;0</formula>
    </cfRule>
    <cfRule type="expression" dxfId="1860" priority="8">
      <formula>Q8&lt;0</formula>
    </cfRule>
  </conditionalFormatting>
  <conditionalFormatting sqref="F25:F32">
    <cfRule type="expression" dxfId="1859" priority="5">
      <formula>F25&gt;0</formula>
    </cfRule>
    <cfRule type="expression" dxfId="1858" priority="6">
      <formula>F25&lt;0</formula>
    </cfRule>
  </conditionalFormatting>
  <conditionalFormatting sqref="H25:H32">
    <cfRule type="expression" dxfId="1857" priority="3">
      <formula>H25&gt;0</formula>
    </cfRule>
    <cfRule type="expression" dxfId="1856" priority="4">
      <formula>H25&lt;0</formula>
    </cfRule>
  </conditionalFormatting>
  <conditionalFormatting sqref="Q10">
    <cfRule type="expression" dxfId="1855" priority="1">
      <formula>Q10&gt;0</formula>
    </cfRule>
    <cfRule type="expression" dxfId="185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333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465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13.059716666666667</v>
      </c>
      <c r="T3" s="581" t="s">
        <v>490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</v>
      </c>
      <c r="R4" s="486">
        <v>-1.1900000000000001E-2</v>
      </c>
      <c r="T4" s="159" t="s">
        <v>491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6000</v>
      </c>
      <c r="T5" t="s">
        <v>492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-552.41000000000531</v>
      </c>
      <c r="R7">
        <v>300</v>
      </c>
      <c r="T7" s="1">
        <v>43453</v>
      </c>
      <c r="U7" t="s">
        <v>888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-1835.83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-0.23428660397175538</v>
      </c>
      <c r="T9" s="29">
        <v>43103</v>
      </c>
      <c r="U9" t="s">
        <v>878</v>
      </c>
      <c r="X9" s="134"/>
    </row>
    <row r="10" spans="1:24" x14ac:dyDescent="0.25">
      <c r="A10" t="s">
        <v>829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879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880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5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889</v>
      </c>
      <c r="X13" s="134"/>
    </row>
    <row r="14" spans="1:24" x14ac:dyDescent="0.25">
      <c r="B14" s="485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11" t="s">
        <v>78</v>
      </c>
      <c r="P15" s="811"/>
      <c r="T15" s="1">
        <v>43114</v>
      </c>
      <c r="U15" t="s">
        <v>921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11.5</v>
      </c>
      <c r="U16" s="486" t="s">
        <v>922</v>
      </c>
      <c r="X16" s="134"/>
    </row>
    <row r="17" spans="1:24" x14ac:dyDescent="0.25">
      <c r="O17" s="81">
        <v>1.1399999999999999</v>
      </c>
      <c r="P17" s="81">
        <f t="shared" si="4"/>
        <v>11.399999999999999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1.1299999999999999</v>
      </c>
      <c r="P18" s="81">
        <f t="shared" si="4"/>
        <v>11.299999999999999</v>
      </c>
      <c r="T18" s="1">
        <v>43140</v>
      </c>
      <c r="U18" t="s">
        <v>980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11.200000000000001</v>
      </c>
      <c r="X19" s="134"/>
    </row>
    <row r="20" spans="1:24" x14ac:dyDescent="0.25">
      <c r="O20" s="81">
        <v>1.1100000000000001</v>
      </c>
      <c r="P20" s="81">
        <f t="shared" si="5"/>
        <v>11.100000000000001</v>
      </c>
      <c r="T20" s="1">
        <v>43152</v>
      </c>
      <c r="U20" t="s">
        <v>984</v>
      </c>
      <c r="X20" s="134"/>
    </row>
    <row r="21" spans="1:24" x14ac:dyDescent="0.25">
      <c r="O21" s="81">
        <v>1.1000000000000001</v>
      </c>
      <c r="P21" s="81">
        <f t="shared" si="5"/>
        <v>11</v>
      </c>
      <c r="X21" s="134"/>
    </row>
    <row r="22" spans="1:24" x14ac:dyDescent="0.25">
      <c r="O22" s="81">
        <v>1.0900000000000001</v>
      </c>
      <c r="P22" s="81">
        <f t="shared" si="5"/>
        <v>10.9</v>
      </c>
      <c r="T22" s="1">
        <v>43160</v>
      </c>
      <c r="U22" t="s">
        <v>928</v>
      </c>
      <c r="X22" s="134"/>
    </row>
    <row r="23" spans="1:24" x14ac:dyDescent="0.25">
      <c r="O23" s="81">
        <v>1.08</v>
      </c>
      <c r="P23" s="81">
        <f t="shared" si="5"/>
        <v>10.8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513</v>
      </c>
      <c r="O24" s="81">
        <v>1.07</v>
      </c>
      <c r="P24" s="81">
        <f t="shared" ref="P24:P26" si="6">O24*$Q$4</f>
        <v>10.700000000000001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10.600000000000001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10.4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10.3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10.199999999999999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9.8000000000000007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9.6999999999999993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9.3999999999999986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962</v>
      </c>
      <c r="J38" s="39">
        <v>880</v>
      </c>
      <c r="K38" s="39"/>
      <c r="L38" s="4"/>
      <c r="O38" s="81">
        <v>0.93</v>
      </c>
      <c r="P38" s="81">
        <f t="shared" si="19"/>
        <v>9.3000000000000007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9.2000000000000011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9.1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963</v>
      </c>
      <c r="J42" s="39">
        <v>736</v>
      </c>
      <c r="K42" s="39"/>
      <c r="L42" s="4"/>
      <c r="O42" s="81">
        <v>0.89</v>
      </c>
      <c r="P42" s="81">
        <f t="shared" ref="P42:P44" si="26">O42*$Q$4</f>
        <v>8.9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8.8000000000000007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8.6999999999999993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" si="27">C46*(E46-D46)</f>
        <v>-1728.0000000000005</v>
      </c>
      <c r="G46" s="39">
        <f t="shared" ref="G46" si="28">D46*C46</f>
        <v>7836</v>
      </c>
      <c r="H46" s="226">
        <f t="shared" ref="H46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497</v>
      </c>
      <c r="T47" s="581" t="s">
        <v>490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501</v>
      </c>
      <c r="T48" s="22" t="s">
        <v>500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502</v>
      </c>
      <c r="T49" s="22" t="s">
        <v>503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504</v>
      </c>
      <c r="T50" s="22" t="s">
        <v>505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508</v>
      </c>
      <c r="T53" s="22" t="s">
        <v>498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507</v>
      </c>
      <c r="T54" s="22" t="s">
        <v>499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506</v>
      </c>
      <c r="T55" s="22" t="s">
        <v>509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286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347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341</v>
      </c>
      <c r="J103" s="39"/>
      <c r="K103" s="39"/>
    </row>
    <row r="104" spans="1:11" x14ac:dyDescent="0.25">
      <c r="A104" t="s">
        <v>347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378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389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397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418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347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347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446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53" priority="73">
      <formula>F32&gt;0</formula>
    </cfRule>
    <cfRule type="expression" dxfId="1852" priority="74">
      <formula>F32&lt;0</formula>
    </cfRule>
  </conditionalFormatting>
  <conditionalFormatting sqref="Q7">
    <cfRule type="expression" dxfId="1851" priority="71">
      <formula>Q7&gt;0</formula>
    </cfRule>
    <cfRule type="expression" dxfId="1850" priority="72">
      <formula>Q7&lt;0</formula>
    </cfRule>
  </conditionalFormatting>
  <conditionalFormatting sqref="Q8">
    <cfRule type="expression" dxfId="1849" priority="69">
      <formula>Q8&gt;0</formula>
    </cfRule>
    <cfRule type="expression" dxfId="184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47" priority="61">
      <formula>M58&gt;0</formula>
    </cfRule>
    <cfRule type="expression" dxfId="1846" priority="62">
      <formula>M58&lt;0</formula>
    </cfRule>
  </conditionalFormatting>
  <conditionalFormatting sqref="Q10">
    <cfRule type="expression" dxfId="1845" priority="59">
      <formula>Q10&gt;0</formula>
    </cfRule>
    <cfRule type="expression" dxfId="1844" priority="60">
      <formula>Q10&lt;0</formula>
    </cfRule>
  </conditionalFormatting>
  <conditionalFormatting sqref="F29:F31">
    <cfRule type="expression" dxfId="1843" priority="57">
      <formula>F29&gt;0</formula>
    </cfRule>
    <cfRule type="expression" dxfId="1842" priority="58">
      <formula>F29&lt;0</formula>
    </cfRule>
  </conditionalFormatting>
  <conditionalFormatting sqref="H29:H31">
    <cfRule type="expression" dxfId="1841" priority="55">
      <formula>H29&gt;0</formula>
    </cfRule>
    <cfRule type="expression" dxfId="1840" priority="56">
      <formula>H29&lt;0</formula>
    </cfRule>
  </conditionalFormatting>
  <conditionalFormatting sqref="F83:F94">
    <cfRule type="expression" dxfId="1839" priority="53">
      <formula>F83&gt;0</formula>
    </cfRule>
    <cfRule type="expression" dxfId="1838" priority="54">
      <formula>F83&lt;0</formula>
    </cfRule>
  </conditionalFormatting>
  <conditionalFormatting sqref="H83:H94">
    <cfRule type="expression" dxfId="1837" priority="51">
      <formula>H83&gt;0</formula>
    </cfRule>
    <cfRule type="expression" dxfId="1836" priority="52">
      <formula>H83&lt;0</formula>
    </cfRule>
  </conditionalFormatting>
  <conditionalFormatting sqref="J41">
    <cfRule type="expression" dxfId="1835" priority="49">
      <formula>J41&gt;0</formula>
    </cfRule>
    <cfRule type="expression" dxfId="1834" priority="50">
      <formula>J41&lt;0</formula>
    </cfRule>
  </conditionalFormatting>
  <conditionalFormatting sqref="J49 J39:J47">
    <cfRule type="expression" dxfId="1833" priority="47">
      <formula>J39&gt;0</formula>
    </cfRule>
    <cfRule type="expression" dxfId="1832" priority="48">
      <formula>J39&lt;0</formula>
    </cfRule>
  </conditionalFormatting>
  <conditionalFormatting sqref="F48 H48">
    <cfRule type="expression" dxfId="1831" priority="45">
      <formula>F48&gt;0</formula>
    </cfRule>
    <cfRule type="expression" dxfId="1830" priority="46">
      <formula>F48&lt;0</formula>
    </cfRule>
  </conditionalFormatting>
  <conditionalFormatting sqref="J48">
    <cfRule type="expression" dxfId="1829" priority="43">
      <formula>J48&gt;0</formula>
    </cfRule>
    <cfRule type="expression" dxfId="1828" priority="44">
      <formula>J48&lt;0</formula>
    </cfRule>
  </conditionalFormatting>
  <conditionalFormatting sqref="K45:K52">
    <cfRule type="expression" dxfId="1827" priority="41">
      <formula>K45&gt;0</formula>
    </cfRule>
    <cfRule type="expression" dxfId="1826" priority="42">
      <formula>K45&lt;0</formula>
    </cfRule>
  </conditionalFormatting>
  <conditionalFormatting sqref="K45:K52">
    <cfRule type="expression" dxfId="1825" priority="39">
      <formula>K45&gt;0</formula>
    </cfRule>
    <cfRule type="expression" dxfId="1824" priority="40">
      <formula>K45&lt;0</formula>
    </cfRule>
  </conditionalFormatting>
  <conditionalFormatting sqref="F102:F118 H102:H118 H120:H128 F120:F128">
    <cfRule type="expression" dxfId="1823" priority="35">
      <formula>F102&gt;0</formula>
    </cfRule>
    <cfRule type="expression" dxfId="1822" priority="36">
      <formula>F102&lt;0</formula>
    </cfRule>
  </conditionalFormatting>
  <conditionalFormatting sqref="F96:F101">
    <cfRule type="expression" dxfId="1821" priority="33">
      <formula>F96&gt;0</formula>
    </cfRule>
    <cfRule type="expression" dxfId="1820" priority="34">
      <formula>F96&lt;0</formula>
    </cfRule>
  </conditionalFormatting>
  <conditionalFormatting sqref="H96:H101">
    <cfRule type="expression" dxfId="1819" priority="31">
      <formula>H96&gt;0</formula>
    </cfRule>
    <cfRule type="expression" dxfId="1818" priority="32">
      <formula>H96&lt;0</formula>
    </cfRule>
  </conditionalFormatting>
  <conditionalFormatting sqref="J112">
    <cfRule type="expression" dxfId="1817" priority="29">
      <formula>J112&gt;0</formula>
    </cfRule>
    <cfRule type="expression" dxfId="1816" priority="30">
      <formula>J112&lt;0</formula>
    </cfRule>
  </conditionalFormatting>
  <conditionalFormatting sqref="J110:J118 J120">
    <cfRule type="expression" dxfId="1815" priority="27">
      <formula>J110&gt;0</formula>
    </cfRule>
    <cfRule type="expression" dxfId="1814" priority="28">
      <formula>J110&lt;0</formula>
    </cfRule>
  </conditionalFormatting>
  <conditionalFormatting sqref="F119 H119">
    <cfRule type="expression" dxfId="1813" priority="25">
      <formula>F119&gt;0</formula>
    </cfRule>
    <cfRule type="expression" dxfId="1812" priority="26">
      <formula>F119&lt;0</formula>
    </cfRule>
  </conditionalFormatting>
  <conditionalFormatting sqref="J119">
    <cfRule type="expression" dxfId="1811" priority="23">
      <formula>J119&gt;0</formula>
    </cfRule>
    <cfRule type="expression" dxfId="1810" priority="24">
      <formula>J119&lt;0</formula>
    </cfRule>
  </conditionalFormatting>
  <conditionalFormatting sqref="K112:K123">
    <cfRule type="expression" dxfId="1809" priority="21">
      <formula>K112&gt;0</formula>
    </cfRule>
    <cfRule type="expression" dxfId="1808" priority="22">
      <formula>K112&lt;0</formula>
    </cfRule>
  </conditionalFormatting>
  <conditionalFormatting sqref="K110:K123">
    <cfRule type="expression" dxfId="1807" priority="19">
      <formula>K110&gt;0</formula>
    </cfRule>
    <cfRule type="expression" dxfId="1806" priority="20">
      <formula>K110&lt;0</formula>
    </cfRule>
  </conditionalFormatting>
  <conditionalFormatting sqref="J121">
    <cfRule type="expression" dxfId="1805" priority="17">
      <formula>J121&gt;0</formula>
    </cfRule>
    <cfRule type="expression" dxfId="1804" priority="18">
      <formula>J121&lt;0</formula>
    </cfRule>
  </conditionalFormatting>
  <conditionalFormatting sqref="F25:F28">
    <cfRule type="expression" dxfId="1803" priority="15">
      <formula>F25&gt;0</formula>
    </cfRule>
    <cfRule type="expression" dxfId="1802" priority="16">
      <formula>F25&lt;0</formula>
    </cfRule>
  </conditionalFormatting>
  <conditionalFormatting sqref="H25:H28">
    <cfRule type="expression" dxfId="1801" priority="13">
      <formula>H25&gt;0</formula>
    </cfRule>
    <cfRule type="expression" dxfId="1800" priority="14">
      <formula>H25&lt;0</formula>
    </cfRule>
  </conditionalFormatting>
  <conditionalFormatting sqref="J27:J29">
    <cfRule type="expression" dxfId="1799" priority="11">
      <formula>J27&gt;0</formula>
    </cfRule>
    <cfRule type="expression" dxfId="1798" priority="12">
      <formula>J27&lt;0</formula>
    </cfRule>
  </conditionalFormatting>
  <conditionalFormatting sqref="J30:J31">
    <cfRule type="expression" dxfId="1797" priority="9">
      <formula>J30&gt;0</formula>
    </cfRule>
    <cfRule type="expression" dxfId="1796" priority="10">
      <formula>J30&lt;0</formula>
    </cfRule>
  </conditionalFormatting>
  <conditionalFormatting sqref="J33">
    <cfRule type="expression" dxfId="1795" priority="7">
      <formula>J33&gt;0</formula>
    </cfRule>
    <cfRule type="expression" dxfId="1794" priority="8">
      <formula>J33&lt;0</formula>
    </cfRule>
  </conditionalFormatting>
  <conditionalFormatting sqref="J34">
    <cfRule type="expression" dxfId="1793" priority="5">
      <formula>J34&gt;0</formula>
    </cfRule>
    <cfRule type="expression" dxfId="1792" priority="6">
      <formula>J34&lt;0</formula>
    </cfRule>
  </conditionalFormatting>
  <conditionalFormatting sqref="J35:J43">
    <cfRule type="expression" dxfId="1791" priority="3">
      <formula>J35&gt;0</formula>
    </cfRule>
    <cfRule type="expression" dxfId="179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57.73</v>
      </c>
      <c r="R4" s="486">
        <v>-9.2999999999999992E-3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317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1" t="s">
        <v>78</v>
      </c>
      <c r="P40" s="81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62.925699999999999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62.348399999999998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61.771099999999997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61.193800000000003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60.616500000000002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60.039200000000001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59.4619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58.884599999999999</v>
      </c>
      <c r="Q49" s="2"/>
      <c r="T49" s="91" t="s">
        <v>103</v>
      </c>
      <c r="U49" s="127" t="s">
        <v>380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58.307299999999998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57.73</v>
      </c>
      <c r="Q51" s="2"/>
      <c r="T51" s="91" t="s">
        <v>104</v>
      </c>
      <c r="U51" s="127" t="s">
        <v>602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57.152699999999996</v>
      </c>
      <c r="Q52" s="2"/>
      <c r="T52" s="91" t="s">
        <v>105</v>
      </c>
      <c r="U52" s="127" t="s">
        <v>484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56.575399999999995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55.998099999999994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55.420799999999993</v>
      </c>
      <c r="T55" s="91" t="s">
        <v>107</v>
      </c>
      <c r="U55" s="127" t="s">
        <v>603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54.843499999999992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54.266199999999991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53.688899999999997</v>
      </c>
      <c r="T58" s="91" t="s">
        <v>108</v>
      </c>
      <c r="U58" s="127" t="s">
        <v>550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53.111600000000003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52.534300000000002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51.957000000000001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89" priority="15">
      <formula>F39&gt;0</formula>
    </cfRule>
    <cfRule type="expression" dxfId="1788" priority="16">
      <formula>F39&lt;0</formula>
    </cfRule>
  </conditionalFormatting>
  <conditionalFormatting sqref="Q7">
    <cfRule type="expression" dxfId="1787" priority="13">
      <formula>Q7&gt;0</formula>
    </cfRule>
    <cfRule type="expression" dxfId="1786" priority="14">
      <formula>Q7&lt;0</formula>
    </cfRule>
  </conditionalFormatting>
  <conditionalFormatting sqref="Q8">
    <cfRule type="expression" dxfId="1785" priority="11">
      <formula>Q8&gt;0</formula>
    </cfRule>
    <cfRule type="expression" dxfId="1784" priority="12">
      <formula>Q8&lt;0</formula>
    </cfRule>
  </conditionalFormatting>
  <conditionalFormatting sqref="F25:F38">
    <cfRule type="expression" dxfId="1783" priority="9">
      <formula>F25&gt;0</formula>
    </cfRule>
    <cfRule type="expression" dxfId="1782" priority="10">
      <formula>F25&lt;0</formula>
    </cfRule>
  </conditionalFormatting>
  <conditionalFormatting sqref="H25:H38">
    <cfRule type="expression" dxfId="1781" priority="7">
      <formula>H25&gt;0</formula>
    </cfRule>
    <cfRule type="expression" dxfId="178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79" priority="3">
      <formula>M55&gt;0</formula>
    </cfRule>
    <cfRule type="expression" dxfId="1778" priority="4">
      <formula>M55&lt;0</formula>
    </cfRule>
  </conditionalFormatting>
  <conditionalFormatting sqref="Q10">
    <cfRule type="expression" dxfId="1777" priority="1">
      <formula>Q10&gt;0</formula>
    </cfRule>
    <cfRule type="expression" dxfId="177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38.51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38.51</v>
      </c>
      <c r="R4" s="486">
        <v>-1.17E-2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356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1" t="s">
        <v>78</v>
      </c>
      <c r="P40" s="81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42.361000000000004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41.975900000000003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320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41.590800000000002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41.2057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40.820599999999999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40.435499999999998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40.050399999999996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39.665300000000002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39.280200000000001</v>
      </c>
      <c r="Q49" s="2"/>
      <c r="T49" s="91" t="s">
        <v>103</v>
      </c>
      <c r="U49" s="127" t="s">
        <v>604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38.895099999999999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38.51</v>
      </c>
      <c r="Q51" s="2"/>
      <c r="T51" s="91" t="s">
        <v>104</v>
      </c>
      <c r="U51" s="127" t="s">
        <v>605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38.124899999999997</v>
      </c>
      <c r="Q52" s="2"/>
      <c r="T52" s="91" t="s">
        <v>105</v>
      </c>
      <c r="U52" s="127" t="s">
        <v>321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37.739799999999995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37.354699999999994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36.9696</v>
      </c>
      <c r="T55" s="91" t="s">
        <v>107</v>
      </c>
      <c r="U55" s="127" t="s">
        <v>606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36.584499999999998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36.199399999999997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35.814300000000003</v>
      </c>
      <c r="T58" s="91" t="s">
        <v>108</v>
      </c>
      <c r="U58" s="127" t="s">
        <v>521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35.429200000000002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35.0441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34.658999999999999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75" priority="27">
      <formula>F27&gt;0</formula>
    </cfRule>
    <cfRule type="expression" dxfId="177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73" priority="15">
      <formula>Q8&gt;0</formula>
    </cfRule>
    <cfRule type="expression" dxfId="1772" priority="16">
      <formula>Q8&lt;0</formula>
    </cfRule>
  </conditionalFormatting>
  <conditionalFormatting sqref="Q7">
    <cfRule type="expression" dxfId="1771" priority="17">
      <formula>Q7&gt;0</formula>
    </cfRule>
    <cfRule type="expression" dxfId="1770" priority="18">
      <formula>Q7&lt;0</formula>
    </cfRule>
  </conditionalFormatting>
  <conditionalFormatting sqref="F37:F38">
    <cfRule type="expression" dxfId="1769" priority="13">
      <formula>F37&gt;0</formula>
    </cfRule>
    <cfRule type="expression" dxfId="1768" priority="14">
      <formula>F37&lt;0</formula>
    </cfRule>
  </conditionalFormatting>
  <conditionalFormatting sqref="H37:H38">
    <cfRule type="expression" dxfId="1767" priority="11">
      <formula>H37&gt;0</formula>
    </cfRule>
    <cfRule type="expression" dxfId="1766" priority="12">
      <formula>H37&lt;0</formula>
    </cfRule>
  </conditionalFormatting>
  <conditionalFormatting sqref="F23:F26 H23:H26">
    <cfRule type="expression" dxfId="1765" priority="9">
      <formula>F23&gt;0</formula>
    </cfRule>
    <cfRule type="expression" dxfId="1764" priority="10">
      <formula>F23&lt;0</formula>
    </cfRule>
  </conditionalFormatting>
  <conditionalFormatting sqref="Q10">
    <cfRule type="expression" dxfId="1763" priority="3">
      <formula>Q10&gt;0</formula>
    </cfRule>
    <cfRule type="expression" dxfId="1762" priority="4">
      <formula>Q10&lt;0</formula>
    </cfRule>
  </conditionalFormatting>
  <conditionalFormatting sqref="F22 H22">
    <cfRule type="expression" dxfId="1761" priority="1">
      <formula>F22&gt;0</formula>
    </cfRule>
    <cfRule type="expression" dxfId="1760" priority="2">
      <formula>F22&lt;0</formula>
    </cfRule>
  </conditionalFormatting>
  <conditionalFormatting sqref="M41">
    <cfRule type="expression" dxfId="1759" priority="5">
      <formula>M41&gt;0</formula>
    </cfRule>
    <cfRule type="expression" dxfId="175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67.349999999999994</v>
      </c>
      <c r="T3" s="1"/>
      <c r="W3" s="130">
        <v>42830</v>
      </c>
      <c r="X3" s="10" t="s">
        <v>335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67.349999999999994</v>
      </c>
      <c r="R4" s="486">
        <v>-2.3300000000000001E-2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74.084999999999994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73.411500000000004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72.738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72.064499999999995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71.390999999999991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70.717500000000001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70.043999999999997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303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69.370499999999993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68.696999999999989</v>
      </c>
      <c r="Q49" s="2"/>
      <c r="T49" s="91" t="s">
        <v>103</v>
      </c>
      <c r="U49" s="127" t="s">
        <v>493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68.023499999999999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67.349999999999994</v>
      </c>
      <c r="Q51" s="2"/>
      <c r="T51" s="91" t="s">
        <v>104</v>
      </c>
      <c r="U51" s="127" t="s">
        <v>607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66.67649999999999</v>
      </c>
      <c r="Q52" s="2"/>
      <c r="T52" s="91" t="s">
        <v>105</v>
      </c>
      <c r="U52" s="127" t="s">
        <v>375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66.003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65.329499999999996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64.655999999999992</v>
      </c>
      <c r="T55" s="91" t="s">
        <v>107</v>
      </c>
      <c r="U55" s="127" t="s">
        <v>608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63.982499999999995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63.30899999999999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62.6355</v>
      </c>
      <c r="T58" s="91" t="s">
        <v>108</v>
      </c>
      <c r="U58" s="127" t="s">
        <v>557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61.961999999999996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61.288499999999999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60.614999999999995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344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355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372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372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396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432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448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466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57" priority="29">
      <formula>F25&gt;0</formula>
    </cfRule>
    <cfRule type="expression" dxfId="1756" priority="30">
      <formula>F25&lt;0</formula>
    </cfRule>
  </conditionalFormatting>
  <conditionalFormatting sqref="Q7">
    <cfRule type="expression" dxfId="1755" priority="27">
      <formula>Q7&gt;0</formula>
    </cfRule>
    <cfRule type="expression" dxfId="1754" priority="28">
      <formula>Q7&lt;0</formula>
    </cfRule>
  </conditionalFormatting>
  <conditionalFormatting sqref="Q8">
    <cfRule type="expression" dxfId="1753" priority="25">
      <formula>Q8&gt;0</formula>
    </cfRule>
    <cfRule type="expression" dxfId="1752" priority="26">
      <formula>Q8&lt;0</formula>
    </cfRule>
  </conditionalFormatting>
  <conditionalFormatting sqref="Q10">
    <cfRule type="expression" dxfId="1751" priority="13">
      <formula>Q10&gt;0</formula>
    </cfRule>
    <cfRule type="expression" dxfId="1750" priority="14">
      <formula>Q10&lt;0</formula>
    </cfRule>
  </conditionalFormatting>
  <conditionalFormatting sqref="M46">
    <cfRule type="expression" dxfId="1749" priority="11">
      <formula>M46&gt;0</formula>
    </cfRule>
    <cfRule type="expression" dxfId="1748" priority="12">
      <formula>M46&lt;0</formula>
    </cfRule>
  </conditionalFormatting>
  <conditionalFormatting sqref="F80:F88 H80:H88">
    <cfRule type="expression" dxfId="1747" priority="9">
      <formula>F80&gt;0</formula>
    </cfRule>
    <cfRule type="expression" dxfId="1746" priority="10">
      <formula>F80&lt;0</formula>
    </cfRule>
  </conditionalFormatting>
  <conditionalFormatting sqref="F75:F79">
    <cfRule type="expression" dxfId="1745" priority="7">
      <formula>F75&gt;0</formula>
    </cfRule>
    <cfRule type="expression" dxfId="1744" priority="8">
      <formula>F75&lt;0</formula>
    </cfRule>
  </conditionalFormatting>
  <conditionalFormatting sqref="H75:H79">
    <cfRule type="expression" dxfId="1743" priority="5">
      <formula>H75&gt;0</formula>
    </cfRule>
    <cfRule type="expression" dxfId="1742" priority="6">
      <formula>H75&lt;0</formula>
    </cfRule>
  </conditionalFormatting>
  <conditionalFormatting sqref="F71:F74">
    <cfRule type="expression" dxfId="1741" priority="3">
      <formula>F71&gt;0</formula>
    </cfRule>
    <cfRule type="expression" dxfId="1740" priority="4">
      <formula>F71&lt;0</formula>
    </cfRule>
  </conditionalFormatting>
  <conditionalFormatting sqref="H71:H74">
    <cfRule type="expression" dxfId="1739" priority="1">
      <formula>H71&gt;0</formula>
    </cfRule>
    <cfRule type="expression" dxfId="173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31.61</v>
      </c>
      <c r="R4" s="508">
        <v>-0.05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34.771000000000001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34.454900000000002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34.138800000000003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33.822700000000005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33.506599999999999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33.1905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32.874400000000001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32.558300000000003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32.242199999999997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31.926099999999998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31.61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31.293900000000001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30.977799999999998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30.6617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30.345599999999997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30.029499999999999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29.713399999999996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29.397300000000001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29.081199999999999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28.7651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28.449000000000002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37" priority="21">
      <formula>F47&gt;0</formula>
    </cfRule>
    <cfRule type="expression" dxfId="1736" priority="22">
      <formula>F47&lt;0</formula>
    </cfRule>
  </conditionalFormatting>
  <conditionalFormatting sqref="Q7">
    <cfRule type="expression" dxfId="1735" priority="19">
      <formula>Q7&gt;0</formula>
    </cfRule>
    <cfRule type="expression" dxfId="1734" priority="20">
      <formula>Q7&lt;0</formula>
    </cfRule>
  </conditionalFormatting>
  <conditionalFormatting sqref="Q8">
    <cfRule type="expression" dxfId="1733" priority="17">
      <formula>Q8&gt;0</formula>
    </cfRule>
    <cfRule type="expression" dxfId="1732" priority="18">
      <formula>Q8&lt;0</formula>
    </cfRule>
  </conditionalFormatting>
  <conditionalFormatting sqref="F25:F46">
    <cfRule type="expression" dxfId="1731" priority="15">
      <formula>F25&gt;0</formula>
    </cfRule>
    <cfRule type="expression" dxfId="1730" priority="16">
      <formula>F25&lt;0</formula>
    </cfRule>
  </conditionalFormatting>
  <conditionalFormatting sqref="H25:H46">
    <cfRule type="expression" dxfId="1729" priority="13">
      <formula>H25&gt;0</formula>
    </cfRule>
    <cfRule type="expression" dxfId="1728" priority="14">
      <formula>H25&lt;0</formula>
    </cfRule>
  </conditionalFormatting>
  <conditionalFormatting sqref="F89:F110">
    <cfRule type="expression" dxfId="1727" priority="11">
      <formula>F89&gt;0</formula>
    </cfRule>
    <cfRule type="expression" dxfId="1726" priority="12">
      <formula>F89&lt;0</formula>
    </cfRule>
  </conditionalFormatting>
  <conditionalFormatting sqref="H89:H110">
    <cfRule type="expression" dxfId="1725" priority="9">
      <formula>H89&gt;0</formula>
    </cfRule>
    <cfRule type="expression" dxfId="1724" priority="10">
      <formula>H89&lt;0</formula>
    </cfRule>
  </conditionalFormatting>
  <conditionalFormatting sqref="Q10">
    <cfRule type="expression" dxfId="1723" priority="7">
      <formula>Q10&gt;0</formula>
    </cfRule>
    <cfRule type="expression" dxfId="1722" priority="8">
      <formula>Q10&lt;0</formula>
    </cfRule>
  </conditionalFormatting>
  <conditionalFormatting sqref="J25:J38">
    <cfRule type="expression" dxfId="1721" priority="5">
      <formula>J25&gt;0</formula>
    </cfRule>
    <cfRule type="expression" dxfId="1720" priority="6">
      <formula>J25&lt;0</formula>
    </cfRule>
  </conditionalFormatting>
  <conditionalFormatting sqref="K25:K38">
    <cfRule type="expression" dxfId="1719" priority="3">
      <formula>K25&gt;0</formula>
    </cfRule>
    <cfRule type="expression" dxfId="1718" priority="4">
      <formula>K25&lt;0</formula>
    </cfRule>
  </conditionalFormatting>
  <conditionalFormatting sqref="L25:L38">
    <cfRule type="expression" dxfId="1717" priority="1">
      <formula>L25&gt;0</formula>
    </cfRule>
    <cfRule type="expression" dxfId="17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66.77</v>
      </c>
      <c r="R4" s="486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73.447000000000003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72.779300000000006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72.111599999999996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71.443899999999999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70.776200000000003</v>
      </c>
      <c r="Q45" s="2"/>
      <c r="T45" s="91" t="s">
        <v>99</v>
      </c>
      <c r="U45" s="127" t="s">
        <v>609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70.108499999999992</v>
      </c>
      <c r="Q46" s="2"/>
      <c r="T46" s="91" t="s">
        <v>100</v>
      </c>
      <c r="U46" s="127" t="s">
        <v>610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69.440799999999996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68.773099999999999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68.105400000000003</v>
      </c>
      <c r="Q49" s="2"/>
      <c r="T49" s="91" t="s">
        <v>121</v>
      </c>
      <c r="U49" s="127" t="s">
        <v>398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67.437699999999992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66.77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66.1023</v>
      </c>
      <c r="Q52" s="2"/>
      <c r="T52" s="91" t="s">
        <v>105</v>
      </c>
      <c r="U52" s="127" t="s">
        <v>429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65.434599999999989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64.766899999999993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64.099199999999996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63.431499999999993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62.763799999999989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62.0961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61.428399999999996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60.7607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60.092999999999996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15" priority="23">
      <formula>F34&gt;0</formula>
    </cfRule>
    <cfRule type="expression" dxfId="1714" priority="24">
      <formula>F34&lt;0</formula>
    </cfRule>
  </conditionalFormatting>
  <conditionalFormatting sqref="Q7">
    <cfRule type="expression" dxfId="1713" priority="21">
      <formula>Q7&gt;0</formula>
    </cfRule>
    <cfRule type="expression" dxfId="1712" priority="22">
      <formula>Q7&lt;0</formula>
    </cfRule>
  </conditionalFormatting>
  <conditionalFormatting sqref="Q8">
    <cfRule type="expression" dxfId="1711" priority="19">
      <formula>Q8&gt;0</formula>
    </cfRule>
    <cfRule type="expression" dxfId="1710" priority="20">
      <formula>Q8&lt;0</formula>
    </cfRule>
  </conditionalFormatting>
  <conditionalFormatting sqref="F25:F33">
    <cfRule type="expression" dxfId="1709" priority="17">
      <formula>F25&gt;0</formula>
    </cfRule>
    <cfRule type="expression" dxfId="1708" priority="18">
      <formula>F25&lt;0</formula>
    </cfRule>
  </conditionalFormatting>
  <conditionalFormatting sqref="H25:H33">
    <cfRule type="expression" dxfId="1707" priority="15">
      <formula>H25&gt;0</formula>
    </cfRule>
    <cfRule type="expression" dxfId="1706" priority="16">
      <formula>H25&lt;0</formula>
    </cfRule>
  </conditionalFormatting>
  <conditionalFormatting sqref="M46">
    <cfRule type="expression" dxfId="1705" priority="13">
      <formula>M46&gt;0</formula>
    </cfRule>
    <cfRule type="expression" dxfId="1704" priority="14">
      <formula>M46&lt;0</formula>
    </cfRule>
  </conditionalFormatting>
  <conditionalFormatting sqref="F79:F87 H79:H87">
    <cfRule type="expression" dxfId="1703" priority="11">
      <formula>F79&gt;0</formula>
    </cfRule>
    <cfRule type="expression" dxfId="1702" priority="12">
      <formula>F79&lt;0</formula>
    </cfRule>
  </conditionalFormatting>
  <conditionalFormatting sqref="F70:F78">
    <cfRule type="expression" dxfId="1701" priority="9">
      <formula>F70&gt;0</formula>
    </cfRule>
    <cfRule type="expression" dxfId="1700" priority="10">
      <formula>F70&lt;0</formula>
    </cfRule>
  </conditionalFormatting>
  <conditionalFormatting sqref="H70:H78">
    <cfRule type="expression" dxfId="1699" priority="7">
      <formula>H70&gt;0</formula>
    </cfRule>
    <cfRule type="expression" dxfId="1698" priority="8">
      <formula>H70&lt;0</formula>
    </cfRule>
  </conditionalFormatting>
  <conditionalFormatting sqref="J27:K27 J30:K30 J33:K33 J36:K36 J39:K39 J42:K42">
    <cfRule type="expression" dxfId="1697" priority="5">
      <formula>J27&gt;0</formula>
    </cfRule>
    <cfRule type="expression" dxfId="1696" priority="6">
      <formula>J27&lt;0</formula>
    </cfRule>
  </conditionalFormatting>
  <conditionalFormatting sqref="J28:K29 J31:K32 J34:K35 J37:K38 J40:K41">
    <cfRule type="expression" dxfId="1695" priority="3">
      <formula>J28&gt;0</formula>
    </cfRule>
    <cfRule type="expression" dxfId="1694" priority="4">
      <formula>J28&lt;0</formula>
    </cfRule>
  </conditionalFormatting>
  <conditionalFormatting sqref="L27:L42">
    <cfRule type="expression" dxfId="1693" priority="1">
      <formula>L27&gt;0</formula>
    </cfRule>
    <cfRule type="expression" dxfId="169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24.86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24.86</v>
      </c>
      <c r="R4" s="486">
        <v>-1.9699999999999999E-2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27.346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27.0974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26.848800000000001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26.600200000000001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26.351600000000001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26.103000000000002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25.854400000000002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25.605799999999999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25.357199999999999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25.108599999999999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24.86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24.6114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24.3628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24.1142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23.865599999999997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23.616999999999997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23.368399999999998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23.119800000000001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22.871200000000002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22.622599999999998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22.373999999999999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711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691" priority="9">
      <formula>F57&gt;0</formula>
    </cfRule>
    <cfRule type="expression" dxfId="1690" priority="10">
      <formula>F57&lt;0</formula>
    </cfRule>
  </conditionalFormatting>
  <conditionalFormatting sqref="Q7">
    <cfRule type="expression" dxfId="1689" priority="7">
      <formula>Q7&gt;0</formula>
    </cfRule>
    <cfRule type="expression" dxfId="1688" priority="8">
      <formula>Q7&lt;0</formula>
    </cfRule>
  </conditionalFormatting>
  <conditionalFormatting sqref="Q8">
    <cfRule type="expression" dxfId="1687" priority="5">
      <formula>Q8&gt;0</formula>
    </cfRule>
    <cfRule type="expression" dxfId="1686" priority="6">
      <formula>Q8&lt;0</formula>
    </cfRule>
  </conditionalFormatting>
  <conditionalFormatting sqref="F25:F56">
    <cfRule type="expression" dxfId="1685" priority="3">
      <formula>F25&gt;0</formula>
    </cfRule>
    <cfRule type="expression" dxfId="1684" priority="4">
      <formula>F25&lt;0</formula>
    </cfRule>
  </conditionalFormatting>
  <conditionalFormatting sqref="H25:H56">
    <cfRule type="expression" dxfId="1683" priority="1">
      <formula>H25&gt;0</formula>
    </cfRule>
    <cfRule type="expression" dxfId="168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70.66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70.66</v>
      </c>
      <c r="R4" s="486">
        <v>-1.7500000000000002E-2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77.725999999999999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77.019400000000005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76.312799999999996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75.606200000000001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74.899600000000007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74.192999999999998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73.486400000000003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72.779799999999994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72.0732</v>
      </c>
      <c r="Q49" s="2"/>
      <c r="T49" s="91" t="s">
        <v>103</v>
      </c>
      <c r="U49" s="127" t="s">
        <v>485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71.366599999999991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70.66</v>
      </c>
      <c r="Q51" s="2"/>
      <c r="T51" s="91" t="s">
        <v>104</v>
      </c>
      <c r="U51" s="127" t="s">
        <v>613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69.953400000000002</v>
      </c>
      <c r="Q52" s="2"/>
      <c r="T52" s="91" t="s">
        <v>105</v>
      </c>
      <c r="U52" s="127" t="s">
        <v>310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69.246799999999993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68.540199999999999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67.83359999999999</v>
      </c>
      <c r="T55" s="91" t="s">
        <v>107</v>
      </c>
      <c r="U55" s="127" t="s">
        <v>614</v>
      </c>
      <c r="W55" s="130">
        <v>42755</v>
      </c>
      <c r="X55" s="10" t="s">
        <v>352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67.126999999999995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66.420399999999987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65.713800000000006</v>
      </c>
      <c r="T58" s="91" t="s">
        <v>108</v>
      </c>
      <c r="U58" s="127" t="s">
        <v>538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65.007199999999997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64.300600000000003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63.594000000000001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379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395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395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450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452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452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482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81" priority="15">
      <formula>F57&gt;0</formula>
    </cfRule>
    <cfRule type="expression" dxfId="1680" priority="16">
      <formula>F57&lt;0</formula>
    </cfRule>
  </conditionalFormatting>
  <conditionalFormatting sqref="Q7">
    <cfRule type="expression" dxfId="1679" priority="13">
      <formula>Q7&gt;0</formula>
    </cfRule>
    <cfRule type="expression" dxfId="1678" priority="14">
      <formula>Q7&lt;0</formula>
    </cfRule>
  </conditionalFormatting>
  <conditionalFormatting sqref="Q8">
    <cfRule type="expression" dxfId="1677" priority="11">
      <formula>Q8&gt;0</formula>
    </cfRule>
    <cfRule type="expression" dxfId="1676" priority="12">
      <formula>Q8&lt;0</formula>
    </cfRule>
  </conditionalFormatting>
  <conditionalFormatting sqref="F25:F56">
    <cfRule type="expression" dxfId="1675" priority="9">
      <formula>F25&gt;0</formula>
    </cfRule>
    <cfRule type="expression" dxfId="1674" priority="10">
      <formula>F25&lt;0</formula>
    </cfRule>
  </conditionalFormatting>
  <conditionalFormatting sqref="H25:H56">
    <cfRule type="expression" dxfId="1673" priority="7">
      <formula>H25&gt;0</formula>
    </cfRule>
    <cfRule type="expression" dxfId="1672" priority="8">
      <formula>H25&lt;0</formula>
    </cfRule>
  </conditionalFormatting>
  <conditionalFormatting sqref="M58">
    <cfRule type="expression" dxfId="1671" priority="5">
      <formula>M58&gt;0</formula>
    </cfRule>
    <cfRule type="expression" dxfId="1670" priority="6">
      <formula>M58&lt;0</formula>
    </cfRule>
  </conditionalFormatting>
  <conditionalFormatting sqref="F84:F115">
    <cfRule type="expression" dxfId="1669" priority="3">
      <formula>F84&gt;0</formula>
    </cfRule>
    <cfRule type="expression" dxfId="1668" priority="4">
      <formula>F84&lt;0</formula>
    </cfRule>
  </conditionalFormatting>
  <conditionalFormatting sqref="H84:H115">
    <cfRule type="expression" dxfId="1667" priority="1">
      <formula>H84&gt;0</formula>
    </cfRule>
    <cfRule type="expression" dxfId="166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202.98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202.98</v>
      </c>
      <c r="R4" s="508">
        <v>7.0000000000000001E-3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223.27800000000002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221.2482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219.2184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217.18860000000001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215.15880000000001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213.12899999999999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211.0992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209.0694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207.03960000000001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205.00979999999998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202.98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200.9502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198.92039999999997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196.89059999999998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194.86079999999998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192.83099999999999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190.80119999999997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188.7714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186.74160000000001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184.71180000000001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182.68199999999999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5" priority="21">
      <formula>F47&gt;0</formula>
    </cfRule>
    <cfRule type="expression" dxfId="1664" priority="22">
      <formula>F47&lt;0</formula>
    </cfRule>
  </conditionalFormatting>
  <conditionalFormatting sqref="Q7">
    <cfRule type="expression" dxfId="1663" priority="19">
      <formula>Q7&gt;0</formula>
    </cfRule>
    <cfRule type="expression" dxfId="1662" priority="20">
      <formula>Q7&lt;0</formula>
    </cfRule>
  </conditionalFormatting>
  <conditionalFormatting sqref="Q8">
    <cfRule type="expression" dxfId="1661" priority="17">
      <formula>Q8&gt;0</formula>
    </cfRule>
    <cfRule type="expression" dxfId="1660" priority="18">
      <formula>Q8&lt;0</formula>
    </cfRule>
  </conditionalFormatting>
  <conditionalFormatting sqref="F25:F46">
    <cfRule type="expression" dxfId="1659" priority="15">
      <formula>F25&gt;0</formula>
    </cfRule>
    <cfRule type="expression" dxfId="1658" priority="16">
      <formula>F25&lt;0</formula>
    </cfRule>
  </conditionalFormatting>
  <conditionalFormatting sqref="H25:H46">
    <cfRule type="expression" dxfId="1657" priority="13">
      <formula>H25&gt;0</formula>
    </cfRule>
    <cfRule type="expression" dxfId="1656" priority="14">
      <formula>H25&lt;0</formula>
    </cfRule>
  </conditionalFormatting>
  <conditionalFormatting sqref="F89:F110">
    <cfRule type="expression" dxfId="1655" priority="11">
      <formula>F89&gt;0</formula>
    </cfRule>
    <cfRule type="expression" dxfId="1654" priority="12">
      <formula>F89&lt;0</formula>
    </cfRule>
  </conditionalFormatting>
  <conditionalFormatting sqref="H89:H110">
    <cfRule type="expression" dxfId="1653" priority="9">
      <formula>H89&gt;0</formula>
    </cfRule>
    <cfRule type="expression" dxfId="1652" priority="10">
      <formula>H89&lt;0</formula>
    </cfRule>
  </conditionalFormatting>
  <conditionalFormatting sqref="Q10">
    <cfRule type="expression" dxfId="1651" priority="7">
      <formula>Q10&gt;0</formula>
    </cfRule>
    <cfRule type="expression" dxfId="1650" priority="8">
      <formula>Q10&lt;0</formula>
    </cfRule>
  </conditionalFormatting>
  <conditionalFormatting sqref="J25:J38">
    <cfRule type="expression" dxfId="1649" priority="5">
      <formula>J25&gt;0</formula>
    </cfRule>
    <cfRule type="expression" dxfId="1648" priority="6">
      <formula>J25&lt;0</formula>
    </cfRule>
  </conditionalFormatting>
  <conditionalFormatting sqref="K25:K38">
    <cfRule type="expression" dxfId="1647" priority="3">
      <formula>K25&gt;0</formula>
    </cfRule>
    <cfRule type="expression" dxfId="1646" priority="4">
      <formula>K25&lt;0</formula>
    </cfRule>
  </conditionalFormatting>
  <conditionalFormatting sqref="L25:L38">
    <cfRule type="expression" dxfId="1645" priority="1">
      <formula>L25&gt;0</formula>
    </cfRule>
    <cfRule type="expression" dxfId="164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1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6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6000</v>
      </c>
      <c r="Y2" s="62">
        <v>42804</v>
      </c>
      <c r="Z2" s="812" t="s">
        <v>715</v>
      </c>
      <c r="AA2" s="812"/>
      <c r="AB2" s="812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8" si="1">H3*I3-J3</f>
        <v>3119.93</v>
      </c>
      <c r="L3" s="72">
        <v>42846</v>
      </c>
      <c r="M3" s="43">
        <v>3.25</v>
      </c>
      <c r="O3" s="11" t="s">
        <v>58</v>
      </c>
      <c r="Q3" s="493">
        <f>IF(Q2=0, Q4, (F69-K69-M69)/Q2)</f>
        <v>15.637371666666654</v>
      </c>
      <c r="Y3" s="62">
        <v>42866</v>
      </c>
      <c r="Z3" s="812" t="s">
        <v>716</v>
      </c>
      <c r="AA3" s="812"/>
      <c r="AB3" s="812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15.54</v>
      </c>
      <c r="R4" s="486">
        <v>2.3699999999999999E-2</v>
      </c>
      <c r="Y4" s="62">
        <v>43088</v>
      </c>
      <c r="Z4" s="753" t="s">
        <v>825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775</v>
      </c>
      <c r="O5" s="11" t="s">
        <v>67</v>
      </c>
      <c r="Q5" s="3">
        <f>Q4*Q2</f>
        <v>93240</v>
      </c>
      <c r="Y5" s="62">
        <v>43096</v>
      </c>
      <c r="Z5" s="753" t="s">
        <v>830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93824.229999999923</v>
      </c>
      <c r="Y6" s="62">
        <v>43103</v>
      </c>
      <c r="Z6" s="753" t="s">
        <v>881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14031.341000001703</v>
      </c>
      <c r="R7">
        <v>1100</v>
      </c>
      <c r="U7" s="179"/>
      <c r="Y7" s="62"/>
      <c r="Z7" s="753" t="s">
        <v>882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-584.22999999992317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-6.2268563248525852E-3</v>
      </c>
      <c r="Y9" s="62">
        <v>43106</v>
      </c>
      <c r="Z9" s="764" t="s">
        <v>904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M436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1.2870012870012871E-2</v>
      </c>
      <c r="R11">
        <f>0.05</f>
        <v>0.05</v>
      </c>
      <c r="Y11" s="62">
        <v>43117</v>
      </c>
      <c r="Z11" s="753" t="s">
        <v>943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949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728</v>
      </c>
      <c r="Q14" s="693" t="s">
        <v>729</v>
      </c>
      <c r="R14" s="691" t="s">
        <v>722</v>
      </c>
      <c r="S14" s="691" t="s">
        <v>723</v>
      </c>
      <c r="T14" s="693" t="s">
        <v>725</v>
      </c>
      <c r="U14" s="693" t="s">
        <v>726</v>
      </c>
      <c r="V14" s="691" t="s">
        <v>724</v>
      </c>
      <c r="W14" s="692" t="s">
        <v>727</v>
      </c>
      <c r="Y14" s="62"/>
      <c r="Z14" s="753" t="s">
        <v>952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730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731</v>
      </c>
      <c r="Q16" s="690" t="s">
        <v>721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951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950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979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1" t="s">
        <v>78</v>
      </c>
      <c r="P41" s="811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18.9588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18.8034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18.648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18.492599999999999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18.337199999999999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18.181799999999999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18.026399999999999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17.870999999999999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17.715599999999998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17.560199999999998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17.404800000000002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17.249400000000001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17.094000000000001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16.938600000000001</v>
      </c>
    </row>
    <row r="56" spans="2:16" x14ac:dyDescent="0.25">
      <c r="B56" s="751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16.783200000000001</v>
      </c>
    </row>
    <row r="57" spans="2:16" x14ac:dyDescent="0.25">
      <c r="B57" s="751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16.627800000000001</v>
      </c>
    </row>
    <row r="58" spans="2:16" x14ac:dyDescent="0.25">
      <c r="B58" s="751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16.4724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16.317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16.1616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16.0062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15.8508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15.695399999999999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15.54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15.384599999999999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15.229199999999999</v>
      </c>
    </row>
    <row r="67" spans="1:16" x14ac:dyDescent="0.25">
      <c r="C67" s="4"/>
      <c r="D67" s="235"/>
      <c r="E67" s="3"/>
      <c r="F67" s="3"/>
      <c r="O67" s="81">
        <v>0.97</v>
      </c>
      <c r="P67" s="81">
        <f t="shared" si="3"/>
        <v>15.073799999999999</v>
      </c>
    </row>
    <row r="68" spans="1:16" x14ac:dyDescent="0.25">
      <c r="G68" s="29"/>
      <c r="O68" s="81">
        <v>0.96</v>
      </c>
      <c r="P68" s="81">
        <f t="shared" si="3"/>
        <v>14.918399999999998</v>
      </c>
    </row>
    <row r="69" spans="1:16" x14ac:dyDescent="0.25">
      <c r="A69" s="31" t="s">
        <v>81</v>
      </c>
      <c r="B69" s="489"/>
      <c r="C69" s="71">
        <f>SUM(C2:C68)</f>
        <v>20300</v>
      </c>
      <c r="D69" s="18"/>
      <c r="E69" s="18"/>
      <c r="F69" s="18">
        <f>SUM(F2:F68)</f>
        <v>311743.84999999998</v>
      </c>
      <c r="G69" s="14"/>
      <c r="H69" s="71">
        <f>SUM(H2:H68)</f>
        <v>14300</v>
      </c>
      <c r="I69" s="79"/>
      <c r="J69" s="18"/>
      <c r="K69" s="18">
        <f>SUM(K2:K68)</f>
        <v>216581.37000000005</v>
      </c>
      <c r="L69" s="14"/>
      <c r="M69" s="18">
        <f>SUM(M2:M68)</f>
        <v>1338.25</v>
      </c>
      <c r="O69" s="81">
        <v>0.95</v>
      </c>
      <c r="P69" s="81">
        <f t="shared" si="3"/>
        <v>14.762999999999998</v>
      </c>
    </row>
    <row r="70" spans="1:16" ht="15.75" thickBot="1" x14ac:dyDescent="0.3">
      <c r="A70" s="347" t="s">
        <v>194</v>
      </c>
      <c r="B70" s="490"/>
      <c r="C70" s="349">
        <f>SumByColor($A$70, C2:C68)</f>
        <v>14300</v>
      </c>
      <c r="D70" s="349"/>
      <c r="E70" s="349"/>
      <c r="F70" s="350">
        <f>SumByColor($A$70, F2:F68)</f>
        <v>212324</v>
      </c>
      <c r="G70" s="349"/>
      <c r="H70" s="349">
        <f>SumByColor($A$70, H2:H68)</f>
        <v>14300</v>
      </c>
      <c r="I70" s="349"/>
      <c r="J70" s="350"/>
      <c r="K70" s="350">
        <f>SumByColor($A$70, K2:K68)</f>
        <v>216586</v>
      </c>
      <c r="L70" s="349"/>
      <c r="M70" s="350">
        <f>SumByColor($A$70, M2:M68)</f>
        <v>1338</v>
      </c>
      <c r="O70" s="81">
        <v>0.94</v>
      </c>
      <c r="P70" s="81">
        <f t="shared" si="3"/>
        <v>14.607599999999998</v>
      </c>
    </row>
    <row r="71" spans="1:16" x14ac:dyDescent="0.25">
      <c r="O71" s="81">
        <v>0.93</v>
      </c>
      <c r="P71" s="81">
        <f t="shared" si="3"/>
        <v>14.452199999999999</v>
      </c>
    </row>
    <row r="72" spans="1:16" x14ac:dyDescent="0.25">
      <c r="O72" s="81">
        <v>0.92</v>
      </c>
      <c r="P72" s="81">
        <f t="shared" si="3"/>
        <v>14.296799999999999</v>
      </c>
    </row>
    <row r="73" spans="1:16" x14ac:dyDescent="0.25">
      <c r="B73" s="491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513</v>
      </c>
      <c r="K73" s="224" t="s">
        <v>150</v>
      </c>
      <c r="L73" s="224" t="s">
        <v>978</v>
      </c>
      <c r="O73" s="81">
        <v>0.91</v>
      </c>
      <c r="P73" s="81">
        <f t="shared" si="3"/>
        <v>14.141399999999999</v>
      </c>
    </row>
    <row r="74" spans="1:16" ht="15" customHeight="1" x14ac:dyDescent="0.25">
      <c r="A74" t="s">
        <v>442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13.985999999999999</v>
      </c>
    </row>
    <row r="75" spans="1:16" x14ac:dyDescent="0.25">
      <c r="A75" t="s">
        <v>454</v>
      </c>
      <c r="B75" s="153">
        <v>42788</v>
      </c>
      <c r="C75" s="434">
        <v>6000</v>
      </c>
      <c r="D75" s="656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13.830599999999999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13.675199999999998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13.5198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13.3644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13.209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4">
        <v>6000</v>
      </c>
      <c r="D82" s="656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4">
        <v>6000</v>
      </c>
      <c r="D84" s="656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4">
        <v>6000</v>
      </c>
      <c r="D90" s="656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4">
        <v>6000</v>
      </c>
      <c r="D91" s="656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0">
        <v>8000</v>
      </c>
      <c r="D116" s="804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4">
        <v>6000</v>
      </c>
      <c r="D126" s="656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811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4">
        <v>6000</v>
      </c>
      <c r="D130" s="656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4">
        <v>6000</v>
      </c>
      <c r="D134" s="656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4">
        <v>6000</v>
      </c>
      <c r="D135" s="656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818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1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9" si="94">C156*(E156-D156)</f>
        <v>14144.999999999996</v>
      </c>
      <c r="G156" s="39">
        <f t="shared" ref="G156:G169" si="95">D156*C156</f>
        <v>63099</v>
      </c>
      <c r="H156" s="226">
        <f t="shared" ref="H156:H169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26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26" x14ac:dyDescent="0.25">
      <c r="B162" s="153">
        <v>43140</v>
      </c>
      <c r="C162" s="434">
        <v>6000</v>
      </c>
      <c r="D162" s="656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>
        <v>15.75</v>
      </c>
      <c r="J162" s="39"/>
      <c r="K162" s="39"/>
      <c r="L162" s="39"/>
    </row>
    <row r="163" spans="1:26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26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26" x14ac:dyDescent="0.25">
      <c r="A165">
        <v>800</v>
      </c>
      <c r="B165" s="153">
        <v>43146</v>
      </c>
      <c r="C165" s="10">
        <v>5000</v>
      </c>
      <c r="D165" s="237">
        <v>15.682</v>
      </c>
      <c r="E165" s="39">
        <v>16.32</v>
      </c>
      <c r="F165" s="39">
        <f t="shared" si="94"/>
        <v>3189.9999999999995</v>
      </c>
      <c r="G165" s="39">
        <f t="shared" si="95"/>
        <v>78410</v>
      </c>
      <c r="H165" s="226">
        <f t="shared" si="96"/>
        <v>4.0683586277260549E-2</v>
      </c>
      <c r="I165" s="39"/>
      <c r="J165" s="39"/>
      <c r="K165" s="39">
        <v>17807</v>
      </c>
      <c r="L165" s="39"/>
    </row>
    <row r="166" spans="1:26" x14ac:dyDescent="0.25">
      <c r="A166">
        <v>1200</v>
      </c>
      <c r="B166" s="153">
        <v>43147</v>
      </c>
      <c r="C166" s="10">
        <v>5500</v>
      </c>
      <c r="D166" s="237">
        <v>15.688000000000001</v>
      </c>
      <c r="E166" s="39">
        <v>15.69</v>
      </c>
      <c r="F166" s="39">
        <f t="shared" si="94"/>
        <v>10.999999999993904</v>
      </c>
      <c r="G166" s="39">
        <f t="shared" si="95"/>
        <v>86284</v>
      </c>
      <c r="H166" s="226">
        <f t="shared" si="96"/>
        <v>1.2748597654250966E-4</v>
      </c>
      <c r="I166" s="39"/>
      <c r="J166" s="39"/>
      <c r="K166" s="39">
        <v>14407</v>
      </c>
      <c r="L166" s="39"/>
    </row>
    <row r="167" spans="1:26" x14ac:dyDescent="0.25">
      <c r="A167">
        <v>800</v>
      </c>
      <c r="B167" s="153">
        <v>43151</v>
      </c>
      <c r="C167" s="10">
        <v>5000</v>
      </c>
      <c r="D167" s="237">
        <v>15.6388</v>
      </c>
      <c r="E167" s="39">
        <v>16.18</v>
      </c>
      <c r="F167" s="39">
        <f t="shared" si="94"/>
        <v>2705.9999999999995</v>
      </c>
      <c r="G167" s="39">
        <f t="shared" si="95"/>
        <v>78194</v>
      </c>
      <c r="H167" s="226">
        <f t="shared" si="96"/>
        <v>3.4606235772565663E-2</v>
      </c>
      <c r="I167" s="39"/>
      <c r="J167" s="39"/>
      <c r="K167" s="39">
        <v>17321</v>
      </c>
      <c r="L167" s="39"/>
    </row>
    <row r="168" spans="1:26" x14ac:dyDescent="0.25">
      <c r="A168">
        <v>800</v>
      </c>
      <c r="B168" s="153">
        <v>43151</v>
      </c>
      <c r="C168" s="10">
        <v>5500</v>
      </c>
      <c r="D168" s="237">
        <v>15.654999999999999</v>
      </c>
      <c r="E168" s="39">
        <v>15.8</v>
      </c>
      <c r="F168" s="39">
        <f t="shared" si="94"/>
        <v>797.50000000000739</v>
      </c>
      <c r="G168" s="39">
        <f t="shared" si="95"/>
        <v>86102.5</v>
      </c>
      <c r="H168" s="226">
        <f t="shared" si="96"/>
        <v>9.2622165442351554E-3</v>
      </c>
      <c r="I168" s="39"/>
      <c r="J168" s="39"/>
      <c r="K168" s="39">
        <v>15521</v>
      </c>
      <c r="L168" s="39"/>
    </row>
    <row r="169" spans="1:26" x14ac:dyDescent="0.25">
      <c r="A169">
        <v>800</v>
      </c>
      <c r="B169" s="153">
        <v>43152</v>
      </c>
      <c r="C169" s="434">
        <v>6000</v>
      </c>
      <c r="D169" s="656">
        <v>15.637</v>
      </c>
      <c r="E169" s="39">
        <v>15.3</v>
      </c>
      <c r="F169" s="39">
        <f t="shared" si="94"/>
        <v>-2021.9999999999984</v>
      </c>
      <c r="G169" s="39">
        <f t="shared" si="95"/>
        <v>93822</v>
      </c>
      <c r="H169" s="226">
        <f t="shared" si="96"/>
        <v>-2.1551448487561537E-2</v>
      </c>
      <c r="I169" s="197" t="s">
        <v>998</v>
      </c>
      <c r="J169" s="39"/>
      <c r="K169" s="39">
        <v>12591</v>
      </c>
      <c r="L169" s="39"/>
      <c r="Z169" s="808"/>
    </row>
    <row r="170" spans="1:26" x14ac:dyDescent="0.25">
      <c r="A170">
        <v>1100</v>
      </c>
      <c r="B170" s="153">
        <v>43156</v>
      </c>
      <c r="C170" s="10">
        <v>6000</v>
      </c>
      <c r="D170" s="237">
        <v>15.637</v>
      </c>
      <c r="E170" s="39">
        <v>15.54</v>
      </c>
      <c r="F170" s="39">
        <f t="shared" ref="F170" si="97">C170*(E170-D170)</f>
        <v>-582.00000000000784</v>
      </c>
      <c r="G170" s="39">
        <f t="shared" ref="G170" si="98">D170*C170</f>
        <v>93822</v>
      </c>
      <c r="H170" s="226">
        <f t="shared" ref="H170" si="99">(E170-D170)/D170</f>
        <v>-6.2032359148175035E-3</v>
      </c>
      <c r="I170" s="197"/>
      <c r="J170" s="39"/>
      <c r="K170" s="39">
        <v>14031</v>
      </c>
      <c r="L170" s="39">
        <v>63.55</v>
      </c>
      <c r="Z170" s="808"/>
    </row>
    <row r="171" spans="1:26" x14ac:dyDescent="0.25">
      <c r="B171" s="153"/>
      <c r="C171" s="10"/>
      <c r="D171" s="237"/>
      <c r="E171" s="39"/>
      <c r="F171" s="39"/>
      <c r="G171" s="39"/>
      <c r="H171" s="226"/>
      <c r="I171" s="39"/>
      <c r="J171" s="39"/>
      <c r="K171" s="39"/>
      <c r="L171" s="39"/>
      <c r="Z171" s="808"/>
    </row>
    <row r="172" spans="1:26" x14ac:dyDescent="0.25">
      <c r="B172" s="153"/>
      <c r="C172" s="10"/>
      <c r="D172" s="237"/>
      <c r="E172" s="39"/>
      <c r="F172" s="39"/>
      <c r="G172" s="39"/>
      <c r="H172" s="226"/>
      <c r="I172" s="39"/>
      <c r="J172" s="39"/>
      <c r="K172" s="39"/>
      <c r="L172" s="39"/>
      <c r="Z172" s="809"/>
    </row>
    <row r="173" spans="1:26" x14ac:dyDescent="0.25">
      <c r="B173" s="153"/>
      <c r="C173" s="10"/>
      <c r="D173" s="237"/>
      <c r="E173" s="39"/>
      <c r="F173" s="39"/>
      <c r="G173" s="39"/>
      <c r="H173" s="226"/>
      <c r="I173" s="39"/>
      <c r="J173" s="39"/>
      <c r="K173" s="39"/>
      <c r="L173" s="39"/>
      <c r="Z173" s="809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9"/>
    </row>
    <row r="176" spans="1:26" x14ac:dyDescent="0.25">
      <c r="B176" s="632" t="s">
        <v>113</v>
      </c>
      <c r="C176" s="497" t="s">
        <v>146</v>
      </c>
      <c r="D176" s="633" t="s">
        <v>145</v>
      </c>
      <c r="E176" s="499" t="s">
        <v>147</v>
      </c>
      <c r="F176" s="500" t="s">
        <v>65</v>
      </c>
      <c r="G176" s="501" t="s">
        <v>151</v>
      </c>
      <c r="H176" s="500" t="s">
        <v>88</v>
      </c>
      <c r="I176" s="501" t="s">
        <v>154</v>
      </c>
    </row>
    <row r="177" spans="2:15" x14ac:dyDescent="0.25">
      <c r="B177" s="634">
        <v>42305</v>
      </c>
      <c r="C177" s="370">
        <v>2000</v>
      </c>
      <c r="D177" s="635">
        <v>34.06</v>
      </c>
      <c r="E177" s="371">
        <v>17.68</v>
      </c>
      <c r="F177" s="371">
        <v>-32767.45</v>
      </c>
      <c r="G177" s="371">
        <f t="shared" ref="G177:G183" si="100">IF(C177=0, 0,D177*C177)</f>
        <v>68120</v>
      </c>
      <c r="H177" s="373">
        <f t="shared" ref="H177:H183" si="101">IF(C177=0, D177, (E177-D177)/D177)</f>
        <v>-0.48091603053435117</v>
      </c>
      <c r="I177" s="371"/>
    </row>
    <row r="178" spans="2:15" x14ac:dyDescent="0.25">
      <c r="B178" s="634">
        <v>42307</v>
      </c>
      <c r="C178" s="370">
        <v>0</v>
      </c>
      <c r="D178" s="635" t="s">
        <v>128</v>
      </c>
      <c r="E178" s="371">
        <v>17.55</v>
      </c>
      <c r="F178" s="371">
        <v>-30722.2</v>
      </c>
      <c r="G178" s="371">
        <f t="shared" si="100"/>
        <v>0</v>
      </c>
      <c r="H178" s="373" t="str">
        <f t="shared" si="101"/>
        <v>N/A</v>
      </c>
      <c r="I178" s="371"/>
    </row>
    <row r="179" spans="2:15" x14ac:dyDescent="0.25">
      <c r="B179" s="634">
        <v>42310</v>
      </c>
      <c r="C179" s="370">
        <v>0</v>
      </c>
      <c r="D179" s="635" t="s">
        <v>128</v>
      </c>
      <c r="E179" s="371">
        <v>19.010000000000002</v>
      </c>
      <c r="F179" s="371">
        <v>-30693.25</v>
      </c>
      <c r="G179" s="371">
        <f t="shared" si="100"/>
        <v>0</v>
      </c>
      <c r="H179" s="373" t="str">
        <f t="shared" si="101"/>
        <v>N/A</v>
      </c>
      <c r="I179" s="371"/>
    </row>
    <row r="180" spans="2:15" x14ac:dyDescent="0.25">
      <c r="B180" s="634">
        <v>42314</v>
      </c>
      <c r="C180" s="370">
        <v>2500</v>
      </c>
      <c r="D180" s="635">
        <v>30.24</v>
      </c>
      <c r="E180" s="371">
        <v>18.29</v>
      </c>
      <c r="F180" s="371">
        <v>-29878.25</v>
      </c>
      <c r="G180" s="371">
        <f t="shared" si="100"/>
        <v>75600</v>
      </c>
      <c r="H180" s="373">
        <f t="shared" si="101"/>
        <v>-0.39517195767195767</v>
      </c>
      <c r="I180" s="371"/>
    </row>
    <row r="181" spans="2:15" x14ac:dyDescent="0.25">
      <c r="B181" s="634">
        <v>42318</v>
      </c>
      <c r="C181" s="370">
        <v>0</v>
      </c>
      <c r="D181" s="635" t="s">
        <v>128</v>
      </c>
      <c r="E181" s="371">
        <v>18.78</v>
      </c>
      <c r="F181" s="371">
        <v>-28604.09</v>
      </c>
      <c r="G181" s="371">
        <f t="shared" si="100"/>
        <v>0</v>
      </c>
      <c r="H181" s="373" t="str">
        <f t="shared" si="101"/>
        <v>N/A</v>
      </c>
      <c r="I181" s="371"/>
    </row>
    <row r="182" spans="2:15" x14ac:dyDescent="0.25">
      <c r="B182" s="634">
        <v>42328</v>
      </c>
      <c r="C182" s="370">
        <v>3078</v>
      </c>
      <c r="D182" s="635">
        <v>26.76</v>
      </c>
      <c r="E182" s="371">
        <v>17.440000000000001</v>
      </c>
      <c r="F182" s="371">
        <v>-28696.448999999906</v>
      </c>
      <c r="G182" s="371">
        <f t="shared" si="100"/>
        <v>82367.28</v>
      </c>
      <c r="H182" s="373">
        <f t="shared" si="101"/>
        <v>-0.34828101644245141</v>
      </c>
      <c r="I182" s="371"/>
    </row>
    <row r="183" spans="2:15" x14ac:dyDescent="0.25">
      <c r="B183" s="634">
        <v>42331</v>
      </c>
      <c r="C183" s="370">
        <v>0</v>
      </c>
      <c r="D183" s="635" t="s">
        <v>128</v>
      </c>
      <c r="E183" s="371">
        <v>17.53</v>
      </c>
      <c r="F183" s="371">
        <v>-28051.068999999901</v>
      </c>
      <c r="G183" s="371">
        <f t="shared" si="100"/>
        <v>0</v>
      </c>
      <c r="H183" s="373" t="str">
        <f t="shared" si="101"/>
        <v>N/A</v>
      </c>
      <c r="I183" s="371"/>
    </row>
    <row r="184" spans="2:15" x14ac:dyDescent="0.25">
      <c r="B184" s="634">
        <v>42335</v>
      </c>
      <c r="C184" s="370">
        <v>3078</v>
      </c>
      <c r="D184" s="635">
        <v>26.85</v>
      </c>
      <c r="E184" s="371">
        <v>17.73</v>
      </c>
      <c r="F184" s="371">
        <f>C184*(E184-D184)</f>
        <v>-28071.360000000004</v>
      </c>
      <c r="G184" s="371">
        <f>D184*C184</f>
        <v>82644.3</v>
      </c>
      <c r="H184" s="372">
        <f>(E184-D184)/D184</f>
        <v>-0.33966480446927377</v>
      </c>
      <c r="I184" s="371"/>
      <c r="N184" s="70"/>
    </row>
    <row r="185" spans="2:15" x14ac:dyDescent="0.25">
      <c r="B185" s="634">
        <v>42335</v>
      </c>
      <c r="C185" s="370">
        <v>3578</v>
      </c>
      <c r="D185" s="635">
        <v>25.55</v>
      </c>
      <c r="E185" s="371">
        <v>17.440000000000001</v>
      </c>
      <c r="F185" s="371">
        <f t="shared" ref="F185:F216" si="102">C185*(E185-D185)</f>
        <v>-29017.579999999998</v>
      </c>
      <c r="G185" s="371">
        <f t="shared" ref="G185:G214" si="103">D185*C185</f>
        <v>91417.900000000009</v>
      </c>
      <c r="H185" s="372">
        <f t="shared" ref="H185:H214" si="104">(E185-D185)/D185</f>
        <v>-0.31741682974559682</v>
      </c>
      <c r="I185" s="371"/>
    </row>
    <row r="186" spans="2:15" x14ac:dyDescent="0.25">
      <c r="B186" s="634">
        <v>42340</v>
      </c>
      <c r="C186" s="370">
        <v>4178</v>
      </c>
      <c r="D186" s="635">
        <v>24.29</v>
      </c>
      <c r="E186" s="371">
        <v>16.670000000000002</v>
      </c>
      <c r="F186" s="371">
        <f t="shared" si="102"/>
        <v>-31836.35999999999</v>
      </c>
      <c r="G186" s="371">
        <f t="shared" si="103"/>
        <v>101483.62</v>
      </c>
      <c r="H186" s="372">
        <f t="shared" si="104"/>
        <v>-0.31370934540963352</v>
      </c>
      <c r="I186" s="371"/>
    </row>
    <row r="187" spans="2:15" x14ac:dyDescent="0.25">
      <c r="B187" s="634">
        <v>42342</v>
      </c>
      <c r="C187" s="370">
        <v>4678</v>
      </c>
      <c r="D187" s="635">
        <v>23.39</v>
      </c>
      <c r="E187" s="371">
        <v>16.12</v>
      </c>
      <c r="F187" s="371">
        <f t="shared" si="102"/>
        <v>-34009.06</v>
      </c>
      <c r="G187" s="371">
        <f t="shared" si="103"/>
        <v>109418.42</v>
      </c>
      <c r="H187" s="372">
        <f t="shared" si="104"/>
        <v>-0.31081658828559211</v>
      </c>
      <c r="I187" s="371"/>
      <c r="O187" s="2"/>
    </row>
    <row r="188" spans="2:15" x14ac:dyDescent="0.25">
      <c r="B188" s="634">
        <v>42342</v>
      </c>
      <c r="C188" s="370">
        <v>4178</v>
      </c>
      <c r="D188" s="635">
        <v>24.26</v>
      </c>
      <c r="E188" s="371">
        <v>16.12</v>
      </c>
      <c r="F188" s="371">
        <f t="shared" si="102"/>
        <v>-34008.920000000006</v>
      </c>
      <c r="G188" s="371">
        <f t="shared" si="103"/>
        <v>101358.28000000001</v>
      </c>
      <c r="H188" s="372">
        <f t="shared" si="104"/>
        <v>-0.33553173948887055</v>
      </c>
      <c r="I188" s="371"/>
    </row>
    <row r="189" spans="2:15" ht="15" customHeight="1" x14ac:dyDescent="0.25">
      <c r="B189" s="634">
        <v>42345</v>
      </c>
      <c r="C189" s="370">
        <v>4678</v>
      </c>
      <c r="D189" s="635">
        <v>23.24</v>
      </c>
      <c r="E189" s="371">
        <v>14.78</v>
      </c>
      <c r="F189" s="371">
        <f t="shared" si="102"/>
        <v>-39575.879999999997</v>
      </c>
      <c r="G189" s="371">
        <f t="shared" si="103"/>
        <v>108716.71999999999</v>
      </c>
      <c r="H189" s="372">
        <f t="shared" si="104"/>
        <v>-0.36402753872633387</v>
      </c>
      <c r="I189" s="371"/>
    </row>
    <row r="190" spans="2:15" x14ac:dyDescent="0.25">
      <c r="B190" s="634">
        <v>42347</v>
      </c>
      <c r="C190" s="370">
        <v>4778</v>
      </c>
      <c r="D190" s="635">
        <v>23.06</v>
      </c>
      <c r="E190" s="371">
        <v>14.92</v>
      </c>
      <c r="F190" s="371">
        <f t="shared" si="102"/>
        <v>-38892.919999999991</v>
      </c>
      <c r="G190" s="371">
        <f t="shared" si="103"/>
        <v>110180.68</v>
      </c>
      <c r="H190" s="372">
        <f t="shared" si="104"/>
        <v>-0.3529921942758022</v>
      </c>
      <c r="I190" s="371"/>
    </row>
    <row r="191" spans="2:15" x14ac:dyDescent="0.25">
      <c r="B191" s="634">
        <v>42348</v>
      </c>
      <c r="C191" s="370">
        <v>4178</v>
      </c>
      <c r="D191" s="635">
        <v>24.23</v>
      </c>
      <c r="E191" s="371">
        <v>14.74</v>
      </c>
      <c r="F191" s="371">
        <f t="shared" si="102"/>
        <v>-39649.22</v>
      </c>
      <c r="G191" s="371">
        <f t="shared" si="103"/>
        <v>101232.94</v>
      </c>
      <c r="H191" s="372">
        <f t="shared" si="104"/>
        <v>-0.39166322740404458</v>
      </c>
      <c r="I191" s="371"/>
    </row>
    <row r="192" spans="2:15" x14ac:dyDescent="0.25">
      <c r="B192" s="634">
        <v>42349</v>
      </c>
      <c r="C192" s="370">
        <v>3678</v>
      </c>
      <c r="D192" s="635">
        <v>25.57</v>
      </c>
      <c r="E192" s="371">
        <v>14.34</v>
      </c>
      <c r="F192" s="371">
        <f t="shared" si="102"/>
        <v>-41303.94</v>
      </c>
      <c r="G192" s="371">
        <f t="shared" si="103"/>
        <v>94046.46</v>
      </c>
      <c r="H192" s="372">
        <f t="shared" si="104"/>
        <v>-0.43918654673445445</v>
      </c>
      <c r="I192" s="371"/>
    </row>
    <row r="193" spans="2:9" x14ac:dyDescent="0.25">
      <c r="B193" s="634">
        <v>42352</v>
      </c>
      <c r="C193" s="370">
        <v>4178</v>
      </c>
      <c r="D193" s="635">
        <v>24.18</v>
      </c>
      <c r="E193" s="371">
        <v>13.96</v>
      </c>
      <c r="F193" s="371">
        <f t="shared" si="102"/>
        <v>-42699.159999999996</v>
      </c>
      <c r="G193" s="371">
        <f t="shared" si="103"/>
        <v>101024.04</v>
      </c>
      <c r="H193" s="372">
        <f t="shared" si="104"/>
        <v>-0.42266335814722905</v>
      </c>
      <c r="I193" s="371"/>
    </row>
    <row r="194" spans="2:9" x14ac:dyDescent="0.25">
      <c r="B194" s="634">
        <v>42355</v>
      </c>
      <c r="C194" s="370">
        <v>4678</v>
      </c>
      <c r="D194" s="635">
        <v>22.98</v>
      </c>
      <c r="E194" s="371">
        <v>12.78</v>
      </c>
      <c r="F194" s="371">
        <f t="shared" si="102"/>
        <v>-47715.600000000006</v>
      </c>
      <c r="G194" s="371">
        <f t="shared" si="103"/>
        <v>107500.44</v>
      </c>
      <c r="H194" s="372">
        <f t="shared" si="104"/>
        <v>-0.44386422976501311</v>
      </c>
      <c r="I194" s="371"/>
    </row>
    <row r="195" spans="2:9" x14ac:dyDescent="0.25">
      <c r="B195" s="634">
        <v>42356</v>
      </c>
      <c r="C195" s="370">
        <v>5178</v>
      </c>
      <c r="D195" s="635">
        <v>21.99</v>
      </c>
      <c r="E195" s="371">
        <v>12.95</v>
      </c>
      <c r="F195" s="371">
        <f t="shared" si="102"/>
        <v>-46809.119999999995</v>
      </c>
      <c r="G195" s="371">
        <f t="shared" si="103"/>
        <v>113864.21999999999</v>
      </c>
      <c r="H195" s="372">
        <f t="shared" si="104"/>
        <v>-0.41109595270577537</v>
      </c>
      <c r="I195" s="371"/>
    </row>
    <row r="196" spans="2:9" x14ac:dyDescent="0.25">
      <c r="B196" s="634">
        <v>42356</v>
      </c>
      <c r="C196" s="370">
        <v>6178</v>
      </c>
      <c r="D196" s="635">
        <v>20.48</v>
      </c>
      <c r="E196" s="371">
        <v>12.76</v>
      </c>
      <c r="F196" s="371">
        <f t="shared" si="102"/>
        <v>-47694.16</v>
      </c>
      <c r="G196" s="371">
        <f t="shared" si="103"/>
        <v>126525.44</v>
      </c>
      <c r="H196" s="372">
        <f t="shared" si="104"/>
        <v>-0.376953125</v>
      </c>
      <c r="I196" s="371"/>
    </row>
    <row r="197" spans="2:9" x14ac:dyDescent="0.25">
      <c r="B197" s="634">
        <v>42356</v>
      </c>
      <c r="C197" s="370">
        <v>6400</v>
      </c>
      <c r="D197" s="635">
        <v>20.2</v>
      </c>
      <c r="E197" s="371">
        <v>12.68</v>
      </c>
      <c r="F197" s="371">
        <f t="shared" si="102"/>
        <v>-48128</v>
      </c>
      <c r="G197" s="371">
        <f t="shared" si="103"/>
        <v>129280</v>
      </c>
      <c r="H197" s="372">
        <f t="shared" si="104"/>
        <v>-0.37227722772277227</v>
      </c>
      <c r="I197" s="371"/>
    </row>
    <row r="198" spans="2:9" x14ac:dyDescent="0.25">
      <c r="B198" s="634">
        <v>42359</v>
      </c>
      <c r="C198" s="370">
        <v>5178</v>
      </c>
      <c r="D198" s="635">
        <v>21.96</v>
      </c>
      <c r="E198" s="371">
        <v>12.66</v>
      </c>
      <c r="F198" s="371">
        <f t="shared" si="102"/>
        <v>-48155.4</v>
      </c>
      <c r="G198" s="371">
        <f t="shared" si="103"/>
        <v>113708.88</v>
      </c>
      <c r="H198" s="372">
        <f t="shared" si="104"/>
        <v>-0.42349726775956287</v>
      </c>
      <c r="I198" s="371"/>
    </row>
    <row r="199" spans="2:9" x14ac:dyDescent="0.25">
      <c r="B199" s="634">
        <v>42361</v>
      </c>
      <c r="C199" s="370">
        <v>4178</v>
      </c>
      <c r="D199" s="635">
        <v>24.07</v>
      </c>
      <c r="E199" s="371">
        <v>13.96</v>
      </c>
      <c r="F199" s="371">
        <f t="shared" si="102"/>
        <v>-42239.579999999994</v>
      </c>
      <c r="G199" s="371">
        <f t="shared" si="103"/>
        <v>100564.46</v>
      </c>
      <c r="H199" s="372">
        <f t="shared" si="104"/>
        <v>-0.42002492729538843</v>
      </c>
      <c r="I199" s="371"/>
    </row>
    <row r="200" spans="2:9" x14ac:dyDescent="0.25">
      <c r="B200" s="634">
        <v>42361</v>
      </c>
      <c r="C200" s="370">
        <v>4178</v>
      </c>
      <c r="D200" s="635">
        <v>24.03</v>
      </c>
      <c r="E200" s="371">
        <v>13.96</v>
      </c>
      <c r="F200" s="371">
        <f t="shared" si="102"/>
        <v>-42072.46</v>
      </c>
      <c r="G200" s="371">
        <f t="shared" si="103"/>
        <v>100397.34000000001</v>
      </c>
      <c r="H200" s="372">
        <f t="shared" si="104"/>
        <v>-0.41905950894714938</v>
      </c>
      <c r="I200" s="371"/>
    </row>
    <row r="201" spans="2:9" x14ac:dyDescent="0.25">
      <c r="B201" s="634">
        <v>42366</v>
      </c>
      <c r="C201" s="391">
        <v>6678</v>
      </c>
      <c r="D201" s="636">
        <v>19.91</v>
      </c>
      <c r="E201" s="371">
        <v>13.09</v>
      </c>
      <c r="F201" s="371">
        <f t="shared" si="102"/>
        <v>-45543.96</v>
      </c>
      <c r="G201" s="371">
        <f t="shared" si="103"/>
        <v>132958.98000000001</v>
      </c>
      <c r="H201" s="372">
        <f t="shared" si="104"/>
        <v>-0.34254143646408841</v>
      </c>
      <c r="I201" s="371"/>
    </row>
    <row r="202" spans="2:9" x14ac:dyDescent="0.25">
      <c r="B202" s="634">
        <v>42367</v>
      </c>
      <c r="C202" s="391">
        <v>8678</v>
      </c>
      <c r="D202" s="636">
        <v>18.32</v>
      </c>
      <c r="E202" s="371">
        <v>13.03</v>
      </c>
      <c r="F202" s="371">
        <f t="shared" si="102"/>
        <v>-45906.62000000001</v>
      </c>
      <c r="G202" s="371">
        <f t="shared" si="103"/>
        <v>158980.96</v>
      </c>
      <c r="H202" s="372">
        <f t="shared" si="104"/>
        <v>-0.28875545851528389</v>
      </c>
      <c r="I202" s="371"/>
    </row>
    <row r="203" spans="2:9" x14ac:dyDescent="0.25">
      <c r="B203" s="634">
        <v>42368</v>
      </c>
      <c r="C203" s="370">
        <v>9678</v>
      </c>
      <c r="D203" s="635">
        <v>17.73</v>
      </c>
      <c r="E203" s="371">
        <v>12.38</v>
      </c>
      <c r="F203" s="371">
        <f t="shared" si="102"/>
        <v>-51777.299999999996</v>
      </c>
      <c r="G203" s="371">
        <f t="shared" si="103"/>
        <v>171590.94</v>
      </c>
      <c r="H203" s="373">
        <f t="shared" si="104"/>
        <v>-0.30174844895657077</v>
      </c>
      <c r="I203" s="371"/>
    </row>
    <row r="204" spans="2:9" x14ac:dyDescent="0.25">
      <c r="B204" s="634">
        <v>42369</v>
      </c>
      <c r="C204" s="370">
        <v>8678</v>
      </c>
      <c r="D204" s="635">
        <v>18.312999999999999</v>
      </c>
      <c r="E204" s="371">
        <v>12.59</v>
      </c>
      <c r="F204" s="371">
        <f t="shared" si="102"/>
        <v>-49664.193999999989</v>
      </c>
      <c r="G204" s="371">
        <f t="shared" si="103"/>
        <v>158920.21399999998</v>
      </c>
      <c r="H204" s="373">
        <f t="shared" si="104"/>
        <v>-0.3125102386282968</v>
      </c>
      <c r="I204" s="371"/>
    </row>
    <row r="205" spans="2:9" x14ac:dyDescent="0.25">
      <c r="B205" s="634">
        <v>42374</v>
      </c>
      <c r="C205" s="370">
        <v>7678</v>
      </c>
      <c r="D205" s="635">
        <v>19.010000000000002</v>
      </c>
      <c r="E205" s="371">
        <v>12.76</v>
      </c>
      <c r="F205" s="371">
        <f t="shared" si="102"/>
        <v>-47987.500000000015</v>
      </c>
      <c r="G205" s="371">
        <f t="shared" si="103"/>
        <v>145958.78</v>
      </c>
      <c r="H205" s="373">
        <f t="shared" si="104"/>
        <v>-0.32877432930036832</v>
      </c>
      <c r="I205" s="371"/>
    </row>
    <row r="206" spans="2:9" x14ac:dyDescent="0.25">
      <c r="B206" s="634">
        <v>42375</v>
      </c>
      <c r="C206" s="370">
        <v>8678</v>
      </c>
      <c r="D206" s="635">
        <v>18.257000000000001</v>
      </c>
      <c r="E206" s="371">
        <v>12.76</v>
      </c>
      <c r="F206" s="371">
        <f t="shared" si="102"/>
        <v>-47702.966000000015</v>
      </c>
      <c r="G206" s="371">
        <f t="shared" si="103"/>
        <v>158434.24600000001</v>
      </c>
      <c r="H206" s="373">
        <f t="shared" si="104"/>
        <v>-0.30108999287944355</v>
      </c>
      <c r="I206" s="371"/>
    </row>
    <row r="207" spans="2:9" x14ac:dyDescent="0.25">
      <c r="B207" s="634">
        <v>42375</v>
      </c>
      <c r="C207" s="370">
        <v>9678</v>
      </c>
      <c r="D207" s="635">
        <v>17.579999999999998</v>
      </c>
      <c r="E207" s="371">
        <v>11.28</v>
      </c>
      <c r="F207" s="371">
        <f t="shared" si="102"/>
        <v>-60971.399999999987</v>
      </c>
      <c r="G207" s="371">
        <f t="shared" si="103"/>
        <v>170139.24</v>
      </c>
      <c r="H207" s="373">
        <f t="shared" si="104"/>
        <v>-0.35836177474402725</v>
      </c>
      <c r="I207" s="371"/>
    </row>
    <row r="208" spans="2:9" x14ac:dyDescent="0.25">
      <c r="B208" s="634">
        <v>42398</v>
      </c>
      <c r="C208" s="370">
        <v>9278</v>
      </c>
      <c r="D208" s="635">
        <v>17.93</v>
      </c>
      <c r="E208" s="371">
        <v>9.56</v>
      </c>
      <c r="F208" s="371">
        <f t="shared" si="102"/>
        <v>-77656.859999999986</v>
      </c>
      <c r="G208" s="371">
        <f t="shared" si="103"/>
        <v>166354.54</v>
      </c>
      <c r="H208" s="373">
        <f t="shared" si="104"/>
        <v>-0.46681539319576126</v>
      </c>
      <c r="I208" s="371"/>
    </row>
    <row r="209" spans="2:9" x14ac:dyDescent="0.25">
      <c r="B209" s="634">
        <v>42402</v>
      </c>
      <c r="C209" s="370">
        <v>9678</v>
      </c>
      <c r="D209" s="635">
        <v>17.559999999999999</v>
      </c>
      <c r="E209" s="371">
        <v>8.74</v>
      </c>
      <c r="F209" s="371">
        <f t="shared" si="102"/>
        <v>-85359.959999999992</v>
      </c>
      <c r="G209" s="371">
        <f t="shared" si="103"/>
        <v>169945.68</v>
      </c>
      <c r="H209" s="373">
        <f t="shared" si="104"/>
        <v>-0.50227790432801822</v>
      </c>
      <c r="I209" s="371"/>
    </row>
    <row r="210" spans="2:9" ht="15" customHeight="1" x14ac:dyDescent="0.25">
      <c r="B210" s="634">
        <v>42411</v>
      </c>
      <c r="C210" s="370">
        <v>9678</v>
      </c>
      <c r="D210" s="635">
        <v>17.553999999999998</v>
      </c>
      <c r="E210" s="371">
        <v>7.13</v>
      </c>
      <c r="F210" s="371">
        <f t="shared" si="102"/>
        <v>-100883.47199999999</v>
      </c>
      <c r="G210" s="371">
        <f t="shared" si="103"/>
        <v>169887.61199999999</v>
      </c>
      <c r="H210" s="372">
        <f t="shared" si="104"/>
        <v>-0.59382476928335426</v>
      </c>
      <c r="I210" s="371"/>
    </row>
    <row r="211" spans="2:9" x14ac:dyDescent="0.25">
      <c r="B211" s="634">
        <v>42412</v>
      </c>
      <c r="C211" s="370">
        <v>9678</v>
      </c>
      <c r="D211" s="635">
        <v>17.55</v>
      </c>
      <c r="E211" s="371">
        <v>7.46</v>
      </c>
      <c r="F211" s="371">
        <f t="shared" si="102"/>
        <v>-97651.02</v>
      </c>
      <c r="G211" s="371">
        <f t="shared" si="103"/>
        <v>169848.9</v>
      </c>
      <c r="H211" s="372">
        <f t="shared" si="104"/>
        <v>-0.57492877492877492</v>
      </c>
      <c r="I211" s="371"/>
    </row>
    <row r="212" spans="2:9" x14ac:dyDescent="0.25">
      <c r="B212" s="634">
        <v>42416</v>
      </c>
      <c r="C212" s="370">
        <v>9178</v>
      </c>
      <c r="D212" s="635">
        <v>18.084</v>
      </c>
      <c r="E212" s="371">
        <v>7.49</v>
      </c>
      <c r="F212" s="371">
        <f t="shared" si="102"/>
        <v>-97231.731999999989</v>
      </c>
      <c r="G212" s="371">
        <f t="shared" si="103"/>
        <v>165974.95199999999</v>
      </c>
      <c r="H212" s="372">
        <f t="shared" si="104"/>
        <v>-0.58582172085821715</v>
      </c>
      <c r="I212" s="371"/>
    </row>
    <row r="213" spans="2:9" x14ac:dyDescent="0.25">
      <c r="B213" s="634">
        <v>42416</v>
      </c>
      <c r="C213" s="370">
        <v>9678</v>
      </c>
      <c r="D213" s="635">
        <v>17.536999999999999</v>
      </c>
      <c r="E213" s="371">
        <v>7.49</v>
      </c>
      <c r="F213" s="371">
        <f t="shared" si="102"/>
        <v>-97234.865999999995</v>
      </c>
      <c r="G213" s="371">
        <f t="shared" si="103"/>
        <v>169723.08599999998</v>
      </c>
      <c r="H213" s="372">
        <f t="shared" si="104"/>
        <v>-0.57290300507498426</v>
      </c>
      <c r="I213" s="371"/>
    </row>
    <row r="214" spans="2:9" x14ac:dyDescent="0.25">
      <c r="B214" s="634">
        <v>42418</v>
      </c>
      <c r="C214" s="370">
        <v>13478</v>
      </c>
      <c r="D214" s="635">
        <v>14.673999999999999</v>
      </c>
      <c r="E214" s="371">
        <v>6.93</v>
      </c>
      <c r="F214" s="371">
        <f t="shared" si="102"/>
        <v>-104373.632</v>
      </c>
      <c r="G214" s="371">
        <f t="shared" si="103"/>
        <v>197776.17199999999</v>
      </c>
      <c r="H214" s="372">
        <f t="shared" si="104"/>
        <v>-0.52773613193403301</v>
      </c>
      <c r="I214" s="371"/>
    </row>
    <row r="215" spans="2:9" x14ac:dyDescent="0.25">
      <c r="B215" s="634">
        <v>42422</v>
      </c>
      <c r="C215" s="370">
        <v>10978</v>
      </c>
      <c r="D215" s="635">
        <v>16.314</v>
      </c>
      <c r="E215" s="371">
        <v>7.49</v>
      </c>
      <c r="F215" s="371">
        <f t="shared" si="102"/>
        <v>-96869.872000000003</v>
      </c>
      <c r="G215" s="371">
        <f>IF(C215=0, 0,D215*C215)</f>
        <v>179095.092</v>
      </c>
      <c r="H215" s="372">
        <f>IF(C215=0, D215, (E215-D215)/D215)</f>
        <v>-0.54088512933676591</v>
      </c>
      <c r="I215" s="371"/>
    </row>
    <row r="216" spans="2:9" x14ac:dyDescent="0.25">
      <c r="B216" s="634">
        <v>42422</v>
      </c>
      <c r="C216" s="370">
        <v>9978</v>
      </c>
      <c r="D216" s="635">
        <v>17.199000000000002</v>
      </c>
      <c r="E216" s="371">
        <v>7.49</v>
      </c>
      <c r="F216" s="371">
        <f t="shared" si="102"/>
        <v>-96876.402000000016</v>
      </c>
      <c r="G216" s="371">
        <f>IF(C216=0, 0,D216*C216)</f>
        <v>171611.622</v>
      </c>
      <c r="H216" s="372">
        <f>IF(C216=0, D216, (E216-D216)/D216)</f>
        <v>-0.56450956450956458</v>
      </c>
      <c r="I216" s="371"/>
    </row>
    <row r="217" spans="2:9" x14ac:dyDescent="0.25">
      <c r="B217" s="634">
        <v>42426</v>
      </c>
      <c r="C217" s="370">
        <v>9678</v>
      </c>
      <c r="D217" s="635">
        <v>17.489000000000001</v>
      </c>
      <c r="E217" s="371">
        <v>7.49</v>
      </c>
      <c r="F217" s="371">
        <f t="shared" ref="F217:F225" si="105">C217*(E217-D217)</f>
        <v>-96770.322</v>
      </c>
      <c r="G217" s="371">
        <f>IF(C217=0, 0,D217*C217)</f>
        <v>169258.54200000002</v>
      </c>
      <c r="H217" s="372">
        <f>IF(C217=0, D217, (E217-D217)/D217)</f>
        <v>-0.57173080221853734</v>
      </c>
      <c r="I217" s="371"/>
    </row>
    <row r="218" spans="2:9" x14ac:dyDescent="0.25">
      <c r="B218" s="634">
        <v>42426</v>
      </c>
      <c r="C218" s="370">
        <v>9178</v>
      </c>
      <c r="D218" s="635">
        <v>18.02</v>
      </c>
      <c r="E218" s="371">
        <v>7.76</v>
      </c>
      <c r="F218" s="371">
        <f t="shared" si="105"/>
        <v>-94166.28</v>
      </c>
      <c r="G218" s="371">
        <f t="shared" ref="G218:G225" si="106">IF(C218=0, 0,D218*C218)</f>
        <v>165387.56</v>
      </c>
      <c r="H218" s="372">
        <f t="shared" ref="H218:H225" si="107">IF(C218=0, D218, (E218-D218)/D218)</f>
        <v>-0.5693673695893452</v>
      </c>
      <c r="I218" s="371"/>
    </row>
    <row r="219" spans="2:9" ht="15" customHeight="1" x14ac:dyDescent="0.25">
      <c r="B219" s="634">
        <v>42426</v>
      </c>
      <c r="C219" s="370">
        <v>8178</v>
      </c>
      <c r="D219" s="635">
        <v>19.245999999999999</v>
      </c>
      <c r="E219" s="371">
        <v>8</v>
      </c>
      <c r="F219" s="371">
        <f t="shared" si="105"/>
        <v>-91969.787999999986</v>
      </c>
      <c r="G219" s="371">
        <f t="shared" si="106"/>
        <v>157393.788</v>
      </c>
      <c r="H219" s="372">
        <f t="shared" si="107"/>
        <v>-0.58432921126467829</v>
      </c>
      <c r="I219" s="371"/>
    </row>
    <row r="220" spans="2:9" ht="15" customHeight="1" x14ac:dyDescent="0.25">
      <c r="B220" s="634">
        <v>42426</v>
      </c>
      <c r="C220" s="370">
        <v>6678</v>
      </c>
      <c r="D220" s="635">
        <v>21.75</v>
      </c>
      <c r="E220" s="371">
        <v>8.1</v>
      </c>
      <c r="F220" s="371">
        <f t="shared" si="105"/>
        <v>-91154.7</v>
      </c>
      <c r="G220" s="371">
        <f t="shared" si="106"/>
        <v>145246.5</v>
      </c>
      <c r="H220" s="372">
        <f t="shared" si="107"/>
        <v>-0.62758620689655176</v>
      </c>
      <c r="I220" s="371"/>
    </row>
    <row r="221" spans="2:9" x14ac:dyDescent="0.25">
      <c r="B221" s="634">
        <v>42426</v>
      </c>
      <c r="C221" s="370">
        <v>8678</v>
      </c>
      <c r="D221" s="635">
        <v>18.568999999999999</v>
      </c>
      <c r="E221" s="371">
        <v>7.94</v>
      </c>
      <c r="F221" s="371">
        <f t="shared" si="105"/>
        <v>-92238.461999999985</v>
      </c>
      <c r="G221" s="371">
        <f t="shared" si="106"/>
        <v>161141.78199999998</v>
      </c>
      <c r="H221" s="372">
        <f t="shared" si="107"/>
        <v>-0.57240562227368186</v>
      </c>
      <c r="I221" s="371"/>
    </row>
    <row r="222" spans="2:9" x14ac:dyDescent="0.25">
      <c r="B222" s="634">
        <v>42429</v>
      </c>
      <c r="C222" s="370">
        <v>7678</v>
      </c>
      <c r="D222" s="635">
        <v>19.876000000000001</v>
      </c>
      <c r="E222" s="371">
        <v>8.2100000000000009</v>
      </c>
      <c r="F222" s="371">
        <f t="shared" si="105"/>
        <v>-89571.54800000001</v>
      </c>
      <c r="G222" s="371">
        <f t="shared" si="106"/>
        <v>152607.92800000001</v>
      </c>
      <c r="H222" s="372">
        <f t="shared" si="107"/>
        <v>-0.58693902193600322</v>
      </c>
      <c r="I222" s="371"/>
    </row>
    <row r="223" spans="2:9" x14ac:dyDescent="0.25">
      <c r="B223" s="634">
        <v>42429</v>
      </c>
      <c r="C223" s="370">
        <v>9678</v>
      </c>
      <c r="D223" s="635">
        <v>17.463000000000001</v>
      </c>
      <c r="E223" s="371">
        <v>8.2100000000000009</v>
      </c>
      <c r="F223" s="371">
        <f t="shared" si="105"/>
        <v>-89550.534</v>
      </c>
      <c r="G223" s="371">
        <f t="shared" si="106"/>
        <v>169006.91400000002</v>
      </c>
      <c r="H223" s="372">
        <f t="shared" si="107"/>
        <v>-0.5298631392086125</v>
      </c>
      <c r="I223" s="371"/>
    </row>
    <row r="224" spans="2:9" x14ac:dyDescent="0.25">
      <c r="B224" s="634">
        <v>42429</v>
      </c>
      <c r="C224" s="370">
        <v>9178</v>
      </c>
      <c r="D224" s="635">
        <v>17.981000000000002</v>
      </c>
      <c r="E224" s="371">
        <v>8.2100000000000009</v>
      </c>
      <c r="F224" s="371">
        <f t="shared" si="105"/>
        <v>-89678.238000000012</v>
      </c>
      <c r="G224" s="371">
        <f t="shared" si="106"/>
        <v>165029.61800000002</v>
      </c>
      <c r="H224" s="372">
        <f t="shared" si="107"/>
        <v>-0.5434069295367332</v>
      </c>
      <c r="I224" s="371"/>
    </row>
    <row r="225" spans="2:17" x14ac:dyDescent="0.25">
      <c r="B225" s="634">
        <v>42429</v>
      </c>
      <c r="C225" s="370">
        <v>9678</v>
      </c>
      <c r="D225" s="635">
        <v>17.459</v>
      </c>
      <c r="E225" s="371">
        <v>8.2100000000000009</v>
      </c>
      <c r="F225" s="371">
        <f t="shared" si="105"/>
        <v>-89511.821999999986</v>
      </c>
      <c r="G225" s="371">
        <f t="shared" si="106"/>
        <v>168968.20199999999</v>
      </c>
      <c r="H225" s="372">
        <f t="shared" si="107"/>
        <v>-0.5297554270004009</v>
      </c>
      <c r="I225" s="371"/>
    </row>
    <row r="226" spans="2:17" x14ac:dyDescent="0.25">
      <c r="B226" s="634">
        <v>42429</v>
      </c>
      <c r="C226" s="370">
        <v>9178</v>
      </c>
      <c r="D226" s="635">
        <v>17.975999999999999</v>
      </c>
      <c r="E226" s="371">
        <v>8.2100000000000009</v>
      </c>
      <c r="F226" s="371">
        <f t="shared" ref="F226:F237" si="108">C226*(E226-D226)</f>
        <v>-89632.347999999984</v>
      </c>
      <c r="G226" s="371">
        <f t="shared" ref="G226:G237" si="109">IF(C226=0, 0,D226*C226)</f>
        <v>164983.728</v>
      </c>
      <c r="H226" s="372">
        <f t="shared" ref="H226:H277" si="110">IF(C226=0, D226, (E226-D226)/D226)</f>
        <v>-0.54327992879394738</v>
      </c>
      <c r="I226" s="371" t="s">
        <v>186</v>
      </c>
    </row>
    <row r="227" spans="2:17" x14ac:dyDescent="0.25">
      <c r="B227" s="634">
        <v>42430</v>
      </c>
      <c r="C227" s="391">
        <v>10178</v>
      </c>
      <c r="D227" s="636">
        <v>16.974</v>
      </c>
      <c r="E227" s="371">
        <v>7.8</v>
      </c>
      <c r="F227" s="371">
        <f t="shared" si="108"/>
        <v>-93372.971999999994</v>
      </c>
      <c r="G227" s="371">
        <f t="shared" si="109"/>
        <v>172761.372</v>
      </c>
      <c r="H227" s="372">
        <f t="shared" si="110"/>
        <v>-0.54047366560622123</v>
      </c>
      <c r="I227" s="371"/>
      <c r="P227" s="70"/>
    </row>
    <row r="228" spans="2:17" x14ac:dyDescent="0.25">
      <c r="B228" s="634">
        <v>42430</v>
      </c>
      <c r="C228" s="391">
        <v>9678</v>
      </c>
      <c r="D228" s="636">
        <v>17.440000000000001</v>
      </c>
      <c r="E228" s="371">
        <v>7.96</v>
      </c>
      <c r="F228" s="371">
        <f t="shared" si="108"/>
        <v>-91747.44</v>
      </c>
      <c r="G228" s="371">
        <f t="shared" si="109"/>
        <v>168784.32</v>
      </c>
      <c r="H228" s="372">
        <f t="shared" si="110"/>
        <v>-0.54357798165137616</v>
      </c>
      <c r="I228" s="371"/>
      <c r="P228" s="70"/>
    </row>
    <row r="229" spans="2:17" x14ac:dyDescent="0.25">
      <c r="B229" s="634">
        <v>42431</v>
      </c>
      <c r="C229" s="370">
        <v>8678</v>
      </c>
      <c r="D229" s="635">
        <v>18.405999999999999</v>
      </c>
      <c r="E229" s="371">
        <v>9.1</v>
      </c>
      <c r="F229" s="371">
        <f t="shared" si="108"/>
        <v>-80757.467999999993</v>
      </c>
      <c r="G229" s="371">
        <f t="shared" si="109"/>
        <v>159727.26799999998</v>
      </c>
      <c r="H229" s="373">
        <f t="shared" si="110"/>
        <v>-0.50559600130392257</v>
      </c>
      <c r="I229" s="371"/>
    </row>
    <row r="230" spans="2:17" x14ac:dyDescent="0.25">
      <c r="B230" s="634">
        <v>42432</v>
      </c>
      <c r="C230" s="370">
        <v>9278</v>
      </c>
      <c r="D230" s="635">
        <v>17.771999999999998</v>
      </c>
      <c r="E230" s="371">
        <v>9.9700000000000006</v>
      </c>
      <c r="F230" s="371">
        <f t="shared" si="108"/>
        <v>-72386.955999999976</v>
      </c>
      <c r="G230" s="371">
        <f t="shared" si="109"/>
        <v>164888.61599999998</v>
      </c>
      <c r="H230" s="373">
        <f t="shared" si="110"/>
        <v>-0.43900517668242173</v>
      </c>
      <c r="I230" s="371"/>
    </row>
    <row r="231" spans="2:17" x14ac:dyDescent="0.25">
      <c r="B231" s="634">
        <v>42433</v>
      </c>
      <c r="C231" s="370">
        <v>9278</v>
      </c>
      <c r="D231" s="635">
        <v>17.771999999999998</v>
      </c>
      <c r="E231" s="371">
        <v>11</v>
      </c>
      <c r="F231" s="371">
        <f t="shared" si="108"/>
        <v>-62830.615999999987</v>
      </c>
      <c r="G231" s="371">
        <f t="shared" si="109"/>
        <v>164888.61599999998</v>
      </c>
      <c r="H231" s="373">
        <f t="shared" si="110"/>
        <v>-0.38104884087328378</v>
      </c>
      <c r="I231" s="371"/>
    </row>
    <row r="232" spans="2:17" x14ac:dyDescent="0.25">
      <c r="B232" s="634">
        <v>42439</v>
      </c>
      <c r="C232" s="370">
        <v>9278</v>
      </c>
      <c r="D232" s="635">
        <v>17.718</v>
      </c>
      <c r="E232" s="371">
        <v>10.59</v>
      </c>
      <c r="F232" s="371">
        <f t="shared" si="108"/>
        <v>-66133.584000000003</v>
      </c>
      <c r="G232" s="371">
        <f t="shared" si="109"/>
        <v>164387.60399999999</v>
      </c>
      <c r="H232" s="373">
        <f t="shared" si="110"/>
        <v>-0.40230274297324753</v>
      </c>
      <c r="I232" s="371" t="s">
        <v>185</v>
      </c>
    </row>
    <row r="233" spans="2:17" x14ac:dyDescent="0.25">
      <c r="B233" s="634">
        <v>42440</v>
      </c>
      <c r="C233" s="370">
        <v>9278</v>
      </c>
      <c r="D233" s="635">
        <v>17.712</v>
      </c>
      <c r="E233" s="371">
        <v>11.12</v>
      </c>
      <c r="F233" s="371">
        <f t="shared" si="108"/>
        <v>-61160.576000000008</v>
      </c>
      <c r="G233" s="371">
        <f t="shared" si="109"/>
        <v>164331.93599999999</v>
      </c>
      <c r="H233" s="373">
        <f t="shared" si="110"/>
        <v>-0.37217705510388438</v>
      </c>
      <c r="I233" s="371"/>
      <c r="N233" s="70"/>
    </row>
    <row r="234" spans="2:17" ht="15" customHeight="1" x14ac:dyDescent="0.25">
      <c r="B234" s="634">
        <v>42446</v>
      </c>
      <c r="C234" s="370">
        <v>9278</v>
      </c>
      <c r="D234" s="635">
        <v>17.704999999999998</v>
      </c>
      <c r="E234" s="371">
        <v>11.45</v>
      </c>
      <c r="F234" s="371">
        <f t="shared" si="108"/>
        <v>-58033.889999999992</v>
      </c>
      <c r="G234" s="371">
        <f t="shared" si="109"/>
        <v>164266.99</v>
      </c>
      <c r="H234" s="373">
        <f t="shared" si="110"/>
        <v>-0.353290031064671</v>
      </c>
      <c r="I234" s="371"/>
    </row>
    <row r="235" spans="2:17" ht="18.75" customHeight="1" x14ac:dyDescent="0.25">
      <c r="B235" s="634">
        <v>42447</v>
      </c>
      <c r="C235" s="370">
        <v>7928</v>
      </c>
      <c r="D235" s="635">
        <v>18.734999999999999</v>
      </c>
      <c r="E235" s="371">
        <v>11.63</v>
      </c>
      <c r="F235" s="371">
        <f t="shared" si="108"/>
        <v>-56328.439999999988</v>
      </c>
      <c r="G235" s="371">
        <f t="shared" si="109"/>
        <v>148531.07999999999</v>
      </c>
      <c r="H235" s="373">
        <f t="shared" si="110"/>
        <v>-0.37923672271150249</v>
      </c>
      <c r="I235" s="371"/>
    </row>
    <row r="236" spans="2:17" x14ac:dyDescent="0.25">
      <c r="B236" s="634">
        <v>42450</v>
      </c>
      <c r="C236" s="370">
        <v>9278</v>
      </c>
      <c r="D236" s="635">
        <v>17.670000000000002</v>
      </c>
      <c r="E236" s="371">
        <v>11.43</v>
      </c>
      <c r="F236" s="371">
        <f t="shared" si="108"/>
        <v>-57894.720000000016</v>
      </c>
      <c r="G236" s="371">
        <f t="shared" si="109"/>
        <v>163942.26</v>
      </c>
      <c r="H236" s="372">
        <f t="shared" si="110"/>
        <v>-0.35314091680814946</v>
      </c>
      <c r="I236" s="371"/>
    </row>
    <row r="237" spans="2:17" x14ac:dyDescent="0.25">
      <c r="B237" s="634">
        <v>42451</v>
      </c>
      <c r="C237" s="370">
        <v>9628</v>
      </c>
      <c r="D237" s="635">
        <v>17.428000000000001</v>
      </c>
      <c r="E237" s="371">
        <v>11.31</v>
      </c>
      <c r="F237" s="371">
        <f t="shared" si="108"/>
        <v>-58904.104000000007</v>
      </c>
      <c r="G237" s="371">
        <f t="shared" si="109"/>
        <v>167796.78400000001</v>
      </c>
      <c r="H237" s="372">
        <f t="shared" si="110"/>
        <v>-0.35104429653431263</v>
      </c>
      <c r="I237" s="371"/>
    </row>
    <row r="238" spans="2:17" x14ac:dyDescent="0.25">
      <c r="B238" s="634">
        <v>42453</v>
      </c>
      <c r="C238" s="370">
        <v>13278</v>
      </c>
      <c r="D238" s="635">
        <v>15.5565</v>
      </c>
      <c r="E238" s="371">
        <v>10.29</v>
      </c>
      <c r="F238" s="371">
        <f t="shared" ref="F238:F277" si="111">C238*(E238-D238)</f>
        <v>-69928.587000000014</v>
      </c>
      <c r="G238" s="371">
        <f t="shared" ref="G238:G277" si="112">IF(C238=0, 0,D238*C238)</f>
        <v>206559.20699999999</v>
      </c>
      <c r="H238" s="372">
        <f t="shared" si="110"/>
        <v>-0.33854016006171056</v>
      </c>
      <c r="I238" s="371"/>
    </row>
    <row r="239" spans="2:17" x14ac:dyDescent="0.25">
      <c r="B239" s="634">
        <v>42459</v>
      </c>
      <c r="C239" s="370">
        <v>11278</v>
      </c>
      <c r="D239" s="635">
        <v>16.408899999999999</v>
      </c>
      <c r="E239" s="371">
        <v>10.53</v>
      </c>
      <c r="F239" s="371">
        <f t="shared" si="111"/>
        <v>-66302.234199999992</v>
      </c>
      <c r="G239" s="371">
        <f t="shared" si="112"/>
        <v>185059.5742</v>
      </c>
      <c r="H239" s="372">
        <f t="shared" si="110"/>
        <v>-0.35827508242478168</v>
      </c>
      <c r="I239" s="371"/>
      <c r="P239" s="1"/>
    </row>
    <row r="240" spans="2:17" x14ac:dyDescent="0.25">
      <c r="B240" s="634">
        <v>42460</v>
      </c>
      <c r="C240" s="370">
        <v>9678</v>
      </c>
      <c r="D240" s="635">
        <v>17.311699999999998</v>
      </c>
      <c r="E240" s="371">
        <v>11.14</v>
      </c>
      <c r="F240" s="371">
        <f t="shared" si="111"/>
        <v>-59729.712599999977</v>
      </c>
      <c r="G240" s="371">
        <f t="shared" si="112"/>
        <v>167542.63259999998</v>
      </c>
      <c r="H240" s="372">
        <f t="shared" si="110"/>
        <v>-0.35650456049954643</v>
      </c>
      <c r="I240" s="371"/>
      <c r="Q240" s="70"/>
    </row>
    <row r="241" spans="2:17" x14ac:dyDescent="0.25">
      <c r="B241" s="634">
        <v>42461</v>
      </c>
      <c r="C241" s="370">
        <v>11678</v>
      </c>
      <c r="D241" s="635">
        <v>16.116</v>
      </c>
      <c r="E241" s="371">
        <v>10.53</v>
      </c>
      <c r="F241" s="371">
        <f t="shared" si="111"/>
        <v>-65233.308000000005</v>
      </c>
      <c r="G241" s="371">
        <f t="shared" si="112"/>
        <v>188202.64799999999</v>
      </c>
      <c r="H241" s="372">
        <f t="shared" si="110"/>
        <v>-0.34661206254653765</v>
      </c>
      <c r="I241" s="371"/>
      <c r="P241" s="1"/>
    </row>
    <row r="242" spans="2:17" x14ac:dyDescent="0.25">
      <c r="B242" s="634">
        <v>42461</v>
      </c>
      <c r="C242" s="370">
        <v>9678</v>
      </c>
      <c r="D242" s="635">
        <v>17.266200000000001</v>
      </c>
      <c r="E242" s="371">
        <v>10.56</v>
      </c>
      <c r="F242" s="371">
        <f t="shared" si="111"/>
        <v>-64902.603600000009</v>
      </c>
      <c r="G242" s="371">
        <f t="shared" si="112"/>
        <v>167102.28360000002</v>
      </c>
      <c r="H242" s="372">
        <f t="shared" si="110"/>
        <v>-0.388400458699656</v>
      </c>
      <c r="I242" s="371"/>
      <c r="P242" s="1"/>
      <c r="Q242" s="70"/>
    </row>
    <row r="243" spans="2:17" x14ac:dyDescent="0.25">
      <c r="B243" s="634">
        <v>42464</v>
      </c>
      <c r="C243" s="370">
        <v>9778</v>
      </c>
      <c r="D243" s="635">
        <v>17.196100000000001</v>
      </c>
      <c r="E243" s="371">
        <v>10.4</v>
      </c>
      <c r="F243" s="371">
        <f t="shared" si="111"/>
        <v>-66452.265800000008</v>
      </c>
      <c r="G243" s="371">
        <f t="shared" si="112"/>
        <v>168143.46580000001</v>
      </c>
      <c r="H243" s="372">
        <f t="shared" si="110"/>
        <v>-0.3952117049796175</v>
      </c>
      <c r="I243" s="371"/>
      <c r="P243" s="1"/>
    </row>
    <row r="244" spans="2:17" x14ac:dyDescent="0.25">
      <c r="B244" s="634">
        <v>42465</v>
      </c>
      <c r="C244" s="370">
        <v>9678</v>
      </c>
      <c r="D244" s="635">
        <v>17.262699999999999</v>
      </c>
      <c r="E244" s="371">
        <v>10.63</v>
      </c>
      <c r="F244" s="371">
        <f t="shared" si="111"/>
        <v>-64191.270599999982</v>
      </c>
      <c r="G244" s="371">
        <f t="shared" si="112"/>
        <v>167068.4106</v>
      </c>
      <c r="H244" s="372">
        <f t="shared" si="110"/>
        <v>-0.38422147172806098</v>
      </c>
      <c r="I244" s="371"/>
      <c r="P244" s="1"/>
      <c r="Q244" s="70"/>
    </row>
    <row r="245" spans="2:17" x14ac:dyDescent="0.25">
      <c r="B245" s="634">
        <v>42469</v>
      </c>
      <c r="C245" s="370">
        <v>8678</v>
      </c>
      <c r="D245" s="635">
        <v>17.895700000000001</v>
      </c>
      <c r="E245" s="371">
        <v>11.78</v>
      </c>
      <c r="F245" s="371">
        <f t="shared" si="111"/>
        <v>-53072.044600000016</v>
      </c>
      <c r="G245" s="371">
        <f t="shared" si="112"/>
        <v>155298.88460000002</v>
      </c>
      <c r="H245" s="372">
        <f t="shared" si="110"/>
        <v>-0.34174131215878684</v>
      </c>
      <c r="I245" s="371"/>
      <c r="Q245" s="70"/>
    </row>
    <row r="246" spans="2:17" x14ac:dyDescent="0.25">
      <c r="B246" s="634">
        <v>42471</v>
      </c>
      <c r="C246" s="370">
        <v>9678</v>
      </c>
      <c r="D246" s="635">
        <v>17.2514</v>
      </c>
      <c r="E246" s="371">
        <v>11.67</v>
      </c>
      <c r="F246" s="371">
        <f t="shared" si="111"/>
        <v>-54016.789200000007</v>
      </c>
      <c r="G246" s="371">
        <f t="shared" si="112"/>
        <v>166959.04920000001</v>
      </c>
      <c r="H246" s="372">
        <f t="shared" si="110"/>
        <v>-0.32353316252593994</v>
      </c>
      <c r="I246" s="371"/>
      <c r="P246" s="1"/>
    </row>
    <row r="247" spans="2:17" x14ac:dyDescent="0.25">
      <c r="B247" s="634">
        <v>42472</v>
      </c>
      <c r="C247" s="370">
        <v>8288</v>
      </c>
      <c r="D247" s="635">
        <v>17.96</v>
      </c>
      <c r="E247" s="371">
        <v>13.05</v>
      </c>
      <c r="F247" s="371">
        <f t="shared" si="111"/>
        <v>-40694.080000000002</v>
      </c>
      <c r="G247" s="371">
        <f t="shared" si="112"/>
        <v>148852.48000000001</v>
      </c>
      <c r="H247" s="372">
        <f t="shared" si="110"/>
        <v>-0.27338530066815142</v>
      </c>
      <c r="I247" s="371"/>
    </row>
    <row r="248" spans="2:17" x14ac:dyDescent="0.25">
      <c r="B248" s="634">
        <v>42473</v>
      </c>
      <c r="C248" s="370">
        <v>9258</v>
      </c>
      <c r="D248" s="635">
        <v>17.415800000000001</v>
      </c>
      <c r="E248" s="371">
        <v>12.92</v>
      </c>
      <c r="F248" s="371">
        <f t="shared" si="111"/>
        <v>-41622.116400000006</v>
      </c>
      <c r="G248" s="371">
        <f t="shared" si="112"/>
        <v>161235.47640000001</v>
      </c>
      <c r="H248" s="372">
        <f t="shared" si="110"/>
        <v>-0.2581449029042594</v>
      </c>
      <c r="I248" s="371"/>
    </row>
    <row r="249" spans="2:17" x14ac:dyDescent="0.25">
      <c r="B249" s="634">
        <v>42474</v>
      </c>
      <c r="C249" s="370">
        <v>9678</v>
      </c>
      <c r="D249" s="635">
        <v>17.2135</v>
      </c>
      <c r="E249" s="371">
        <v>13.11</v>
      </c>
      <c r="F249" s="371">
        <f t="shared" si="111"/>
        <v>-39713.673000000003</v>
      </c>
      <c r="G249" s="371">
        <f t="shared" si="112"/>
        <v>166592.253</v>
      </c>
      <c r="H249" s="372">
        <f t="shared" si="110"/>
        <v>-0.23838847416272113</v>
      </c>
      <c r="I249" s="371"/>
    </row>
    <row r="250" spans="2:17" x14ac:dyDescent="0.25">
      <c r="B250" s="634">
        <v>42474</v>
      </c>
      <c r="C250" s="370">
        <v>9178</v>
      </c>
      <c r="D250" s="635">
        <v>17.433299999999999</v>
      </c>
      <c r="E250" s="371">
        <v>13.11</v>
      </c>
      <c r="F250" s="371">
        <f t="shared" si="111"/>
        <v>-39679.2474</v>
      </c>
      <c r="G250" s="371">
        <f t="shared" si="112"/>
        <v>160002.82739999998</v>
      </c>
      <c r="H250" s="372">
        <f t="shared" si="110"/>
        <v>-0.24799091394056202</v>
      </c>
      <c r="I250" s="371"/>
    </row>
    <row r="251" spans="2:17" x14ac:dyDescent="0.25">
      <c r="B251" s="634">
        <v>42475</v>
      </c>
      <c r="C251" s="370">
        <v>9678</v>
      </c>
      <c r="D251" s="635">
        <v>17.205100000000002</v>
      </c>
      <c r="E251" s="371">
        <v>13.01</v>
      </c>
      <c r="F251" s="371">
        <f t="shared" si="111"/>
        <v>-40600.177800000019</v>
      </c>
      <c r="G251" s="371">
        <f t="shared" si="112"/>
        <v>166510.9578</v>
      </c>
      <c r="H251" s="372">
        <f t="shared" si="110"/>
        <v>-0.24382886469709572</v>
      </c>
      <c r="I251" s="371"/>
    </row>
    <row r="252" spans="2:17" x14ac:dyDescent="0.25">
      <c r="B252" s="634">
        <v>42478</v>
      </c>
      <c r="C252" s="370">
        <v>9178</v>
      </c>
      <c r="D252" s="635">
        <v>17.412400000000002</v>
      </c>
      <c r="E252" s="371">
        <v>13.36</v>
      </c>
      <c r="F252" s="371">
        <f t="shared" si="111"/>
        <v>-37192.92720000002</v>
      </c>
      <c r="G252" s="371">
        <f t="shared" si="112"/>
        <v>159811.00720000002</v>
      </c>
      <c r="H252" s="372">
        <f t="shared" si="110"/>
        <v>-0.232730697663734</v>
      </c>
      <c r="I252" s="371"/>
    </row>
    <row r="253" spans="2:17" x14ac:dyDescent="0.25">
      <c r="B253" s="634">
        <v>42484</v>
      </c>
      <c r="C253" s="391">
        <v>9178</v>
      </c>
      <c r="D253" s="636">
        <v>17.412400000000002</v>
      </c>
      <c r="E253" s="371">
        <v>14.34</v>
      </c>
      <c r="F253" s="371">
        <f t="shared" si="111"/>
        <v>-28198.487200000018</v>
      </c>
      <c r="G253" s="371">
        <f t="shared" si="112"/>
        <v>159811.00720000002</v>
      </c>
      <c r="H253" s="372">
        <f t="shared" si="110"/>
        <v>-0.17644896740254082</v>
      </c>
      <c r="I253" s="371"/>
    </row>
    <row r="254" spans="2:17" x14ac:dyDescent="0.25">
      <c r="B254" s="634">
        <v>42485</v>
      </c>
      <c r="C254" s="391">
        <v>9678</v>
      </c>
      <c r="D254" s="636">
        <v>17.233499999999999</v>
      </c>
      <c r="E254" s="371">
        <v>13.83</v>
      </c>
      <c r="F254" s="371">
        <f t="shared" si="111"/>
        <v>-32939.072999999997</v>
      </c>
      <c r="G254" s="371">
        <f t="shared" si="112"/>
        <v>166785.81299999999</v>
      </c>
      <c r="H254" s="372">
        <f t="shared" si="110"/>
        <v>-0.19749325441726867</v>
      </c>
      <c r="I254" s="371"/>
    </row>
    <row r="255" spans="2:17" x14ac:dyDescent="0.25">
      <c r="B255" s="634">
        <v>42486</v>
      </c>
      <c r="C255" s="370">
        <v>9178</v>
      </c>
      <c r="D255" s="635">
        <v>17.390599999999999</v>
      </c>
      <c r="E255" s="371">
        <v>14.44</v>
      </c>
      <c r="F255" s="371">
        <f t="shared" si="111"/>
        <v>-27080.606799999998</v>
      </c>
      <c r="G255" s="371">
        <f t="shared" si="112"/>
        <v>159610.92679999999</v>
      </c>
      <c r="H255" s="373">
        <f t="shared" si="110"/>
        <v>-0.16966637148804525</v>
      </c>
      <c r="I255" s="371"/>
    </row>
    <row r="256" spans="2:17" x14ac:dyDescent="0.25">
      <c r="B256" s="634">
        <v>42487</v>
      </c>
      <c r="C256" s="370">
        <v>9178</v>
      </c>
      <c r="D256" s="635">
        <v>17.376300000000001</v>
      </c>
      <c r="E256" s="371">
        <v>14.84</v>
      </c>
      <c r="F256" s="371">
        <f t="shared" si="111"/>
        <v>-23278.161400000005</v>
      </c>
      <c r="G256" s="371">
        <f t="shared" si="112"/>
        <v>159479.6814</v>
      </c>
      <c r="H256" s="373">
        <f t="shared" si="110"/>
        <v>-0.14596317973331496</v>
      </c>
      <c r="I256" s="371"/>
    </row>
    <row r="257" spans="2:14" x14ac:dyDescent="0.25">
      <c r="B257" s="634">
        <v>42488</v>
      </c>
      <c r="C257" s="370">
        <v>9678</v>
      </c>
      <c r="D257" s="635">
        <v>17.2287</v>
      </c>
      <c r="E257" s="371">
        <v>14.35</v>
      </c>
      <c r="F257" s="371">
        <f t="shared" si="111"/>
        <v>-27860.058600000004</v>
      </c>
      <c r="G257" s="371">
        <f t="shared" si="112"/>
        <v>166739.35860000001</v>
      </c>
      <c r="H257" s="373">
        <f t="shared" si="110"/>
        <v>-0.16708747612994598</v>
      </c>
      <c r="I257" s="371"/>
    </row>
    <row r="258" spans="2:14" x14ac:dyDescent="0.25">
      <c r="B258" s="634">
        <v>42489</v>
      </c>
      <c r="C258" s="370">
        <v>9678</v>
      </c>
      <c r="D258" s="635">
        <v>17.179200000000002</v>
      </c>
      <c r="E258" s="371">
        <v>14.09</v>
      </c>
      <c r="F258" s="371">
        <f t="shared" si="111"/>
        <v>-29897.277600000016</v>
      </c>
      <c r="G258" s="371">
        <f t="shared" si="112"/>
        <v>166260.29760000002</v>
      </c>
      <c r="H258" s="373">
        <f t="shared" si="110"/>
        <v>-0.17982211045916</v>
      </c>
      <c r="I258" s="371"/>
    </row>
    <row r="259" spans="2:14" x14ac:dyDescent="0.25">
      <c r="B259" s="634">
        <v>42492</v>
      </c>
      <c r="C259" s="370">
        <v>9678</v>
      </c>
      <c r="D259" s="635">
        <v>17.136399999999998</v>
      </c>
      <c r="E259" s="371">
        <v>13.55</v>
      </c>
      <c r="F259" s="371">
        <f t="shared" si="111"/>
        <v>-34709.179199999977</v>
      </c>
      <c r="G259" s="371">
        <f t="shared" si="112"/>
        <v>165846.07919999998</v>
      </c>
      <c r="H259" s="373">
        <f t="shared" si="110"/>
        <v>-0.20928549753740563</v>
      </c>
      <c r="I259" s="371"/>
    </row>
    <row r="260" spans="2:14" x14ac:dyDescent="0.25">
      <c r="B260" s="634">
        <v>42493</v>
      </c>
      <c r="C260" s="370">
        <v>9678</v>
      </c>
      <c r="D260" s="635">
        <v>17.1221</v>
      </c>
      <c r="E260" s="371">
        <v>12.79</v>
      </c>
      <c r="F260" s="371">
        <f t="shared" si="111"/>
        <v>-41926.063800000004</v>
      </c>
      <c r="G260" s="371">
        <f t="shared" si="112"/>
        <v>165707.6838</v>
      </c>
      <c r="H260" s="373">
        <f t="shared" si="110"/>
        <v>-0.25301218892542388</v>
      </c>
      <c r="I260" s="371"/>
      <c r="N260" s="70"/>
    </row>
    <row r="261" spans="2:14" x14ac:dyDescent="0.25">
      <c r="B261" s="634">
        <v>42494</v>
      </c>
      <c r="C261" s="370">
        <v>11678</v>
      </c>
      <c r="D261" s="635">
        <v>16.316800000000001</v>
      </c>
      <c r="E261" s="371">
        <v>12.17</v>
      </c>
      <c r="F261" s="371">
        <f t="shared" si="111"/>
        <v>-48426.330400000006</v>
      </c>
      <c r="G261" s="371">
        <f t="shared" si="112"/>
        <v>190547.59040000002</v>
      </c>
      <c r="H261" s="373">
        <f t="shared" si="110"/>
        <v>-0.25414296920964896</v>
      </c>
      <c r="I261" s="371"/>
    </row>
    <row r="262" spans="2:14" x14ac:dyDescent="0.25">
      <c r="B262" s="634">
        <v>42495</v>
      </c>
      <c r="C262" s="370">
        <v>9678</v>
      </c>
      <c r="D262" s="635">
        <v>17.0684</v>
      </c>
      <c r="E262" s="371">
        <v>12.07</v>
      </c>
      <c r="F262" s="371">
        <f t="shared" si="111"/>
        <v>-48374.515200000002</v>
      </c>
      <c r="G262" s="371">
        <f t="shared" si="112"/>
        <v>165187.97520000002</v>
      </c>
      <c r="H262" s="372">
        <f t="shared" si="110"/>
        <v>-0.29284525790349419</v>
      </c>
      <c r="I262" s="371"/>
    </row>
    <row r="263" spans="2:14" x14ac:dyDescent="0.25">
      <c r="B263" s="634">
        <v>42499</v>
      </c>
      <c r="C263" s="370">
        <v>10678</v>
      </c>
      <c r="D263" s="635">
        <v>16.537600000000001</v>
      </c>
      <c r="E263" s="371">
        <v>11.44</v>
      </c>
      <c r="F263" s="371">
        <f t="shared" si="111"/>
        <v>-54432.172800000015</v>
      </c>
      <c r="G263" s="371">
        <f t="shared" si="112"/>
        <v>176588.49280000001</v>
      </c>
      <c r="H263" s="372">
        <f t="shared" si="110"/>
        <v>-0.30824303405572762</v>
      </c>
      <c r="I263" s="371"/>
    </row>
    <row r="264" spans="2:14" x14ac:dyDescent="0.25">
      <c r="B264" s="634">
        <v>42500</v>
      </c>
      <c r="C264" s="370">
        <v>9678</v>
      </c>
      <c r="D264" s="635">
        <v>17.042100000000001</v>
      </c>
      <c r="E264" s="371">
        <v>11.94</v>
      </c>
      <c r="F264" s="371">
        <f t="shared" si="111"/>
        <v>-49378.123800000016</v>
      </c>
      <c r="G264" s="371">
        <f t="shared" si="112"/>
        <v>164933.44380000001</v>
      </c>
      <c r="H264" s="372">
        <f t="shared" si="110"/>
        <v>-0.2993821184009014</v>
      </c>
      <c r="I264" s="371"/>
    </row>
    <row r="265" spans="2:14" x14ac:dyDescent="0.25">
      <c r="B265" s="634">
        <v>42502</v>
      </c>
      <c r="C265" s="370">
        <v>10678</v>
      </c>
      <c r="D265" s="635">
        <v>16.601800000000001</v>
      </c>
      <c r="E265" s="371">
        <v>12.33</v>
      </c>
      <c r="F265" s="371">
        <f t="shared" si="111"/>
        <v>-45614.280400000011</v>
      </c>
      <c r="G265" s="371">
        <f t="shared" si="112"/>
        <v>177274.02040000001</v>
      </c>
      <c r="H265" s="372">
        <f t="shared" si="110"/>
        <v>-0.25730944837306802</v>
      </c>
      <c r="I265" s="371"/>
    </row>
    <row r="266" spans="2:14" x14ac:dyDescent="0.25">
      <c r="B266" s="634">
        <v>42502</v>
      </c>
      <c r="C266" s="370">
        <v>9678</v>
      </c>
      <c r="D266" s="635">
        <v>17.0334</v>
      </c>
      <c r="E266" s="371">
        <v>12.33</v>
      </c>
      <c r="F266" s="371">
        <f t="shared" si="111"/>
        <v>-45519.5052</v>
      </c>
      <c r="G266" s="371">
        <f t="shared" si="112"/>
        <v>164849.2452</v>
      </c>
      <c r="H266" s="372">
        <f t="shared" si="110"/>
        <v>-0.27612807777660364</v>
      </c>
      <c r="I266" s="371"/>
    </row>
    <row r="267" spans="2:14" x14ac:dyDescent="0.25">
      <c r="B267" s="634">
        <v>42503</v>
      </c>
      <c r="C267" s="370">
        <v>9678</v>
      </c>
      <c r="D267" s="635">
        <v>17.029299999999999</v>
      </c>
      <c r="E267" s="371">
        <v>12.3</v>
      </c>
      <c r="F267" s="371">
        <f t="shared" si="111"/>
        <v>-45770.165399999983</v>
      </c>
      <c r="G267" s="371">
        <f t="shared" si="112"/>
        <v>164809.56539999999</v>
      </c>
      <c r="H267" s="372">
        <f t="shared" si="110"/>
        <v>-0.27771546687180321</v>
      </c>
      <c r="I267" s="371"/>
    </row>
    <row r="268" spans="2:14" x14ac:dyDescent="0.25">
      <c r="B268" s="634">
        <v>42506</v>
      </c>
      <c r="C268" s="370">
        <v>9678</v>
      </c>
      <c r="D268" s="635">
        <v>17.027699999999999</v>
      </c>
      <c r="E268" s="371">
        <v>12.78</v>
      </c>
      <c r="F268" s="371">
        <f t="shared" si="111"/>
        <v>-41109.240599999997</v>
      </c>
      <c r="G268" s="371">
        <f t="shared" si="112"/>
        <v>164794.08059999999</v>
      </c>
      <c r="H268" s="372">
        <f t="shared" si="110"/>
        <v>-0.24945823569830336</v>
      </c>
      <c r="I268" s="371"/>
    </row>
    <row r="269" spans="2:14" x14ac:dyDescent="0.25">
      <c r="B269" s="634">
        <v>42513</v>
      </c>
      <c r="C269" s="370">
        <v>9178</v>
      </c>
      <c r="D269" s="635">
        <v>17.244399999999999</v>
      </c>
      <c r="E269" s="371">
        <v>13.19</v>
      </c>
      <c r="F269" s="371">
        <f t="shared" si="111"/>
        <v>-37211.283199999991</v>
      </c>
      <c r="G269" s="371">
        <f t="shared" si="112"/>
        <v>158269.10319999998</v>
      </c>
      <c r="H269" s="372">
        <f t="shared" si="110"/>
        <v>-0.23511400802579385</v>
      </c>
      <c r="I269" s="371"/>
    </row>
    <row r="270" spans="2:14" x14ac:dyDescent="0.25">
      <c r="B270" s="634">
        <v>42514</v>
      </c>
      <c r="C270" s="370">
        <v>9678</v>
      </c>
      <c r="D270" s="635">
        <v>17.026</v>
      </c>
      <c r="E270" s="371">
        <v>13.02</v>
      </c>
      <c r="F270" s="371">
        <f t="shared" si="111"/>
        <v>-38770.067999999999</v>
      </c>
      <c r="G270" s="371">
        <f t="shared" si="112"/>
        <v>164777.628</v>
      </c>
      <c r="H270" s="372">
        <f t="shared" si="110"/>
        <v>-0.23528720779983556</v>
      </c>
      <c r="I270" s="371"/>
    </row>
    <row r="271" spans="2:14" x14ac:dyDescent="0.25">
      <c r="B271" s="634">
        <v>42515</v>
      </c>
      <c r="C271" s="370">
        <v>9178</v>
      </c>
      <c r="D271" s="635">
        <v>17.206800000000001</v>
      </c>
      <c r="E271" s="371">
        <v>13.54</v>
      </c>
      <c r="F271" s="371">
        <f t="shared" si="111"/>
        <v>-33653.890400000018</v>
      </c>
      <c r="G271" s="371">
        <f t="shared" si="112"/>
        <v>157924.0104</v>
      </c>
      <c r="H271" s="372">
        <f t="shared" si="110"/>
        <v>-0.21310179696399109</v>
      </c>
      <c r="I271" s="371"/>
    </row>
    <row r="272" spans="2:14" x14ac:dyDescent="0.25">
      <c r="B272" s="634">
        <v>42516</v>
      </c>
      <c r="C272" s="370">
        <v>9678</v>
      </c>
      <c r="D272" s="635">
        <v>17.003799999999998</v>
      </c>
      <c r="E272" s="371">
        <v>13.17</v>
      </c>
      <c r="F272" s="371">
        <f t="shared" si="111"/>
        <v>-37103.516399999986</v>
      </c>
      <c r="G272" s="371">
        <f t="shared" si="112"/>
        <v>164562.77639999997</v>
      </c>
      <c r="H272" s="372">
        <f t="shared" si="110"/>
        <v>-0.22546724849739463</v>
      </c>
      <c r="I272" s="371"/>
    </row>
    <row r="273" spans="2:14" x14ac:dyDescent="0.25">
      <c r="B273" s="634">
        <v>42517</v>
      </c>
      <c r="C273" s="370">
        <v>9678</v>
      </c>
      <c r="D273" s="635">
        <v>16.999700000000001</v>
      </c>
      <c r="E273" s="371">
        <v>12.9</v>
      </c>
      <c r="F273" s="371">
        <f t="shared" si="111"/>
        <v>-39676.8966</v>
      </c>
      <c r="G273" s="371">
        <f t="shared" si="112"/>
        <v>164523.09660000002</v>
      </c>
      <c r="H273" s="372">
        <f t="shared" si="110"/>
        <v>-0.2411630793484591</v>
      </c>
      <c r="I273" s="371"/>
    </row>
    <row r="274" spans="2:14" x14ac:dyDescent="0.25">
      <c r="B274" s="634">
        <v>42525</v>
      </c>
      <c r="C274" s="370">
        <v>9678</v>
      </c>
      <c r="D274" s="635">
        <v>16.9956</v>
      </c>
      <c r="E274" s="371">
        <v>13.32</v>
      </c>
      <c r="F274" s="371">
        <f t="shared" si="111"/>
        <v>-35572.456799999993</v>
      </c>
      <c r="G274" s="371">
        <f t="shared" si="112"/>
        <v>164483.41680000001</v>
      </c>
      <c r="H274" s="372">
        <f t="shared" si="110"/>
        <v>-0.21626773988561743</v>
      </c>
      <c r="I274" s="371"/>
    </row>
    <row r="275" spans="2:14" x14ac:dyDescent="0.25">
      <c r="B275" s="634">
        <v>42527</v>
      </c>
      <c r="C275" s="370">
        <v>8178</v>
      </c>
      <c r="D275" s="635">
        <v>17.568999999999999</v>
      </c>
      <c r="E275" s="371">
        <v>13.96</v>
      </c>
      <c r="F275" s="371">
        <f t="shared" si="111"/>
        <v>-29514.401999999984</v>
      </c>
      <c r="G275" s="371">
        <f t="shared" si="112"/>
        <v>143679.28200000001</v>
      </c>
      <c r="H275" s="372">
        <f t="shared" si="110"/>
        <v>-0.20541863509590746</v>
      </c>
      <c r="I275" s="371"/>
    </row>
    <row r="276" spans="2:14" x14ac:dyDescent="0.25">
      <c r="B276" s="634">
        <v>42528</v>
      </c>
      <c r="C276" s="370">
        <v>7678</v>
      </c>
      <c r="D276" s="635">
        <v>17.759599999999999</v>
      </c>
      <c r="E276" s="371">
        <v>14.62</v>
      </c>
      <c r="F276" s="371">
        <f t="shared" si="111"/>
        <v>-24105.848799999996</v>
      </c>
      <c r="G276" s="371">
        <f t="shared" si="112"/>
        <v>136358.20879999999</v>
      </c>
      <c r="H276" s="372">
        <f t="shared" si="110"/>
        <v>-0.17678326088425414</v>
      </c>
      <c r="I276" s="371"/>
    </row>
    <row r="277" spans="2:14" x14ac:dyDescent="0.25">
      <c r="B277" s="634">
        <v>42529</v>
      </c>
      <c r="C277" s="370">
        <v>8178</v>
      </c>
      <c r="D277" s="635">
        <v>17.5654</v>
      </c>
      <c r="E277" s="371">
        <v>14.53</v>
      </c>
      <c r="F277" s="371">
        <f t="shared" si="111"/>
        <v>-24823.50120000001</v>
      </c>
      <c r="G277" s="371">
        <f t="shared" si="112"/>
        <v>143649.8412</v>
      </c>
      <c r="H277" s="372">
        <f t="shared" si="110"/>
        <v>-0.17280562924840887</v>
      </c>
      <c r="I277" s="371"/>
    </row>
    <row r="278" spans="2:14" x14ac:dyDescent="0.25">
      <c r="B278" s="634">
        <v>42531</v>
      </c>
      <c r="C278" s="370">
        <v>8978</v>
      </c>
      <c r="D278" s="635">
        <v>17.1751</v>
      </c>
      <c r="E278" s="371">
        <v>13.42</v>
      </c>
      <c r="F278" s="371">
        <f t="shared" ref="F278:F286" si="113">C278*(E278-D278)</f>
        <v>-33713.287800000006</v>
      </c>
      <c r="G278" s="371">
        <f t="shared" ref="G278:G286" si="114">IF(C278=0, 0,D278*C278)</f>
        <v>154198.0478</v>
      </c>
      <c r="H278" s="372">
        <f t="shared" ref="H278:H286" si="115">IF(C278=0, D278, (E278-D278)/D278)</f>
        <v>-0.21863628159370255</v>
      </c>
      <c r="I278" s="371"/>
      <c r="N278" s="70"/>
    </row>
    <row r="279" spans="2:14" x14ac:dyDescent="0.25">
      <c r="B279" s="634">
        <v>42531</v>
      </c>
      <c r="C279" s="391">
        <v>9278</v>
      </c>
      <c r="D279" s="636">
        <v>17.1052</v>
      </c>
      <c r="E279" s="371">
        <v>13.42</v>
      </c>
      <c r="F279" s="371">
        <f t="shared" si="113"/>
        <v>-34191.285600000003</v>
      </c>
      <c r="G279" s="371">
        <f t="shared" si="114"/>
        <v>158702.04560000001</v>
      </c>
      <c r="H279" s="372">
        <f t="shared" si="115"/>
        <v>-0.21544325702125669</v>
      </c>
      <c r="I279" s="371"/>
    </row>
    <row r="280" spans="2:14" x14ac:dyDescent="0.25">
      <c r="B280" s="634">
        <v>42532</v>
      </c>
      <c r="C280" s="370">
        <v>9278</v>
      </c>
      <c r="D280" s="635">
        <v>17.053000000000001</v>
      </c>
      <c r="E280" s="371">
        <v>13.42</v>
      </c>
      <c r="F280" s="371">
        <f t="shared" si="113"/>
        <v>-33706.974000000009</v>
      </c>
      <c r="G280" s="371">
        <f t="shared" si="114"/>
        <v>158217.734</v>
      </c>
      <c r="H280" s="372">
        <f t="shared" si="115"/>
        <v>-0.21304169354365804</v>
      </c>
      <c r="I280" s="371" t="s">
        <v>182</v>
      </c>
    </row>
    <row r="281" spans="2:14" x14ac:dyDescent="0.25">
      <c r="B281" s="634">
        <v>42535</v>
      </c>
      <c r="C281" s="370">
        <v>9678</v>
      </c>
      <c r="D281" s="635">
        <v>16.879300000000001</v>
      </c>
      <c r="E281" s="371">
        <v>13.23</v>
      </c>
      <c r="F281" s="371">
        <f t="shared" si="113"/>
        <v>-35317.9254</v>
      </c>
      <c r="G281" s="371">
        <f t="shared" si="114"/>
        <v>163357.86540000001</v>
      </c>
      <c r="H281" s="372">
        <f t="shared" si="115"/>
        <v>-0.21619972392220058</v>
      </c>
      <c r="I281" s="371" t="s">
        <v>219</v>
      </c>
    </row>
    <row r="282" spans="2:14" x14ac:dyDescent="0.25">
      <c r="B282" s="634">
        <v>42536</v>
      </c>
      <c r="C282" s="370">
        <v>9278</v>
      </c>
      <c r="D282" s="635">
        <v>17.027999999999999</v>
      </c>
      <c r="E282" s="371">
        <v>13.06</v>
      </c>
      <c r="F282" s="371">
        <f t="shared" si="113"/>
        <v>-36815.103999999985</v>
      </c>
      <c r="G282" s="371">
        <f t="shared" si="114"/>
        <v>157985.78399999999</v>
      </c>
      <c r="H282" s="372">
        <f t="shared" si="115"/>
        <v>-0.23302795395818643</v>
      </c>
      <c r="I282" s="371"/>
    </row>
    <row r="283" spans="2:14" x14ac:dyDescent="0.25">
      <c r="B283" s="634">
        <v>42537</v>
      </c>
      <c r="C283" s="391">
        <v>9278</v>
      </c>
      <c r="D283" s="636">
        <v>17.0168</v>
      </c>
      <c r="E283" s="371">
        <v>12.67</v>
      </c>
      <c r="F283" s="371">
        <f t="shared" si="113"/>
        <v>-40329.610399999998</v>
      </c>
      <c r="G283" s="371">
        <f t="shared" si="114"/>
        <v>157881.87039999999</v>
      </c>
      <c r="H283" s="372">
        <f t="shared" si="115"/>
        <v>-0.25544168116214566</v>
      </c>
      <c r="I283" s="371"/>
    </row>
    <row r="284" spans="2:14" x14ac:dyDescent="0.25">
      <c r="B284" s="634">
        <v>42538</v>
      </c>
      <c r="C284" s="391">
        <v>9278</v>
      </c>
      <c r="D284" s="636">
        <v>17.0061</v>
      </c>
      <c r="E284" s="371">
        <v>13.16</v>
      </c>
      <c r="F284" s="371">
        <f t="shared" si="113"/>
        <v>-35684.1158</v>
      </c>
      <c r="G284" s="371">
        <f t="shared" si="114"/>
        <v>157782.59580000001</v>
      </c>
      <c r="H284" s="372">
        <f t="shared" si="115"/>
        <v>-0.2261600249322302</v>
      </c>
      <c r="I284" s="371"/>
    </row>
    <row r="285" spans="2:14" x14ac:dyDescent="0.25">
      <c r="B285" s="634">
        <v>42541</v>
      </c>
      <c r="C285" s="370">
        <v>7678</v>
      </c>
      <c r="D285" s="635">
        <v>17.568000000000001</v>
      </c>
      <c r="E285" s="371">
        <v>14.48</v>
      </c>
      <c r="F285" s="371">
        <f t="shared" si="113"/>
        <v>-23709.664000000008</v>
      </c>
      <c r="G285" s="371">
        <f t="shared" si="114"/>
        <v>134887.10400000002</v>
      </c>
      <c r="H285" s="373">
        <f t="shared" si="115"/>
        <v>-0.17577413479052828</v>
      </c>
      <c r="I285" s="371"/>
    </row>
    <row r="286" spans="2:14" x14ac:dyDescent="0.25">
      <c r="B286" s="634">
        <v>42542</v>
      </c>
      <c r="C286" s="370">
        <v>6800</v>
      </c>
      <c r="D286" s="635">
        <v>17.892099999999999</v>
      </c>
      <c r="E286" s="371">
        <v>15.09</v>
      </c>
      <c r="F286" s="371">
        <f t="shared" si="113"/>
        <v>-19054.279999999995</v>
      </c>
      <c r="G286" s="371">
        <f t="shared" si="114"/>
        <v>121666.28</v>
      </c>
      <c r="H286" s="373">
        <f t="shared" si="115"/>
        <v>-0.15661101827063337</v>
      </c>
      <c r="I286" s="371"/>
    </row>
    <row r="287" spans="2:14" x14ac:dyDescent="0.25">
      <c r="B287" s="634">
        <v>42543</v>
      </c>
      <c r="C287" s="370">
        <v>7300</v>
      </c>
      <c r="D287" s="635">
        <v>17.6769</v>
      </c>
      <c r="E287" s="371">
        <v>14.75</v>
      </c>
      <c r="F287" s="371">
        <f t="shared" ref="F287:F295" si="116">C287*(E287-D287)</f>
        <v>-21366.37</v>
      </c>
      <c r="G287" s="371">
        <f t="shared" ref="G287:G295" si="117">IF(C287=0, 0,D287*C287)</f>
        <v>129041.37</v>
      </c>
      <c r="H287" s="373">
        <f t="shared" ref="H287:H295" si="118">IF(C287=0, D287, (E287-D287)/D287)</f>
        <v>-0.16557767481854849</v>
      </c>
      <c r="I287" s="371"/>
    </row>
    <row r="288" spans="2:14" x14ac:dyDescent="0.25">
      <c r="B288" s="634">
        <v>42544</v>
      </c>
      <c r="C288" s="370">
        <v>6800</v>
      </c>
      <c r="D288" s="635">
        <v>17.856100000000001</v>
      </c>
      <c r="E288" s="371">
        <v>15.27</v>
      </c>
      <c r="F288" s="371">
        <f t="shared" si="116"/>
        <v>-17585.480000000014</v>
      </c>
      <c r="G288" s="371">
        <f t="shared" si="117"/>
        <v>121421.48000000001</v>
      </c>
      <c r="H288" s="373">
        <f t="shared" si="118"/>
        <v>-0.1448300580753917</v>
      </c>
      <c r="I288" s="371"/>
    </row>
    <row r="289" spans="2:9" x14ac:dyDescent="0.25">
      <c r="B289" s="634">
        <v>42545</v>
      </c>
      <c r="C289" s="370">
        <v>7678</v>
      </c>
      <c r="D289" s="635">
        <v>17.462</v>
      </c>
      <c r="E289" s="371">
        <v>14.41</v>
      </c>
      <c r="F289" s="371">
        <f t="shared" si="116"/>
        <v>-23433.255999999998</v>
      </c>
      <c r="G289" s="371">
        <f t="shared" si="117"/>
        <v>134073.236</v>
      </c>
      <c r="H289" s="373">
        <f t="shared" si="118"/>
        <v>-0.17477952124613444</v>
      </c>
      <c r="I289" s="371"/>
    </row>
    <row r="290" spans="2:9" x14ac:dyDescent="0.25">
      <c r="B290" s="634">
        <v>42545</v>
      </c>
      <c r="C290" s="370">
        <v>8013</v>
      </c>
      <c r="D290" s="635">
        <v>17.32</v>
      </c>
      <c r="E290" s="371">
        <v>14.68</v>
      </c>
      <c r="F290" s="371">
        <f t="shared" si="116"/>
        <v>-21154.320000000003</v>
      </c>
      <c r="G290" s="371">
        <f t="shared" si="117"/>
        <v>138785.16</v>
      </c>
      <c r="H290" s="373">
        <f t="shared" si="118"/>
        <v>-0.15242494226327949</v>
      </c>
      <c r="I290" s="371"/>
    </row>
    <row r="291" spans="2:9" x14ac:dyDescent="0.25">
      <c r="B291" s="634">
        <v>42548</v>
      </c>
      <c r="C291" s="370">
        <v>8978</v>
      </c>
      <c r="D291" s="635">
        <v>16.943300000000001</v>
      </c>
      <c r="E291" s="371">
        <v>13.66</v>
      </c>
      <c r="F291" s="371">
        <f t="shared" si="116"/>
        <v>-29477.467400000005</v>
      </c>
      <c r="G291" s="371">
        <f t="shared" si="117"/>
        <v>152116.9474</v>
      </c>
      <c r="H291" s="373">
        <f t="shared" si="118"/>
        <v>-0.19378161279089673</v>
      </c>
      <c r="I291" s="371"/>
    </row>
    <row r="292" spans="2:9" x14ac:dyDescent="0.25">
      <c r="B292" s="634">
        <v>42548</v>
      </c>
      <c r="C292" s="370">
        <v>9278</v>
      </c>
      <c r="D292" s="635">
        <v>16.834599999999998</v>
      </c>
      <c r="E292" s="371">
        <v>13.66</v>
      </c>
      <c r="F292" s="371">
        <f t="shared" si="116"/>
        <v>-29453.938799999982</v>
      </c>
      <c r="G292" s="371">
        <f t="shared" si="117"/>
        <v>156191.41879999998</v>
      </c>
      <c r="H292" s="372">
        <f t="shared" si="118"/>
        <v>-0.18857590913951019</v>
      </c>
      <c r="I292" s="371"/>
    </row>
    <row r="293" spans="2:9" x14ac:dyDescent="0.25">
      <c r="B293" s="634">
        <v>42549</v>
      </c>
      <c r="C293" s="370">
        <v>8178</v>
      </c>
      <c r="D293" s="635">
        <v>17.124400000000001</v>
      </c>
      <c r="E293" s="371">
        <v>14.78</v>
      </c>
      <c r="F293" s="371">
        <f t="shared" si="116"/>
        <v>-19172.503200000017</v>
      </c>
      <c r="G293" s="371">
        <f t="shared" si="117"/>
        <v>140043.3432</v>
      </c>
      <c r="H293" s="372">
        <f t="shared" si="118"/>
        <v>-0.13690406671182651</v>
      </c>
      <c r="I293" s="371">
        <v>17</v>
      </c>
    </row>
    <row r="294" spans="2:9" x14ac:dyDescent="0.25">
      <c r="B294" s="634">
        <v>42552</v>
      </c>
      <c r="C294" s="370">
        <v>7678</v>
      </c>
      <c r="D294" s="635">
        <v>17.2315</v>
      </c>
      <c r="E294" s="371">
        <v>15.48</v>
      </c>
      <c r="F294" s="371">
        <f t="shared" si="116"/>
        <v>-13448.017</v>
      </c>
      <c r="G294" s="371">
        <f t="shared" si="117"/>
        <v>132303.45699999999</v>
      </c>
      <c r="H294" s="372">
        <f t="shared" si="118"/>
        <v>-0.1016452427240809</v>
      </c>
      <c r="I294" s="371">
        <v>17</v>
      </c>
    </row>
    <row r="295" spans="2:9" x14ac:dyDescent="0.25">
      <c r="B295" s="634">
        <v>42552</v>
      </c>
      <c r="C295" s="370">
        <v>7300</v>
      </c>
      <c r="D295" s="635">
        <v>17.313400000000001</v>
      </c>
      <c r="E295" s="371">
        <v>15.65</v>
      </c>
      <c r="F295" s="371">
        <f t="shared" si="116"/>
        <v>-12142.820000000009</v>
      </c>
      <c r="G295" s="371">
        <f t="shared" si="117"/>
        <v>126387.82</v>
      </c>
      <c r="H295" s="372">
        <f t="shared" si="118"/>
        <v>-9.6075871868032903E-2</v>
      </c>
      <c r="I295" s="371"/>
    </row>
    <row r="296" spans="2:9" x14ac:dyDescent="0.25">
      <c r="B296" s="634">
        <v>42552</v>
      </c>
      <c r="C296" s="370">
        <v>6800</v>
      </c>
      <c r="D296" s="635">
        <v>17.446100000000001</v>
      </c>
      <c r="E296" s="371">
        <v>15.7</v>
      </c>
      <c r="F296" s="371">
        <f t="shared" ref="F296:F317" si="119">C296*(E296-D296)</f>
        <v>-11873.480000000014</v>
      </c>
      <c r="G296" s="371">
        <f t="shared" ref="G296:G317" si="120">IF(C296=0, 0,D296*C296)</f>
        <v>118633.48000000001</v>
      </c>
      <c r="H296" s="372">
        <f t="shared" ref="H296:H317" si="121">IF(C296=0, D296, (E296-D296)/D296)</f>
        <v>-0.10008540590733757</v>
      </c>
      <c r="I296" s="371"/>
    </row>
    <row r="297" spans="2:9" x14ac:dyDescent="0.25">
      <c r="B297" s="634">
        <v>42552</v>
      </c>
      <c r="C297" s="370">
        <v>6000</v>
      </c>
      <c r="D297" s="635">
        <v>17.668199999999999</v>
      </c>
      <c r="E297" s="371">
        <v>15.68</v>
      </c>
      <c r="F297" s="371">
        <f t="shared" si="119"/>
        <v>-11929.199999999995</v>
      </c>
      <c r="G297" s="371">
        <f t="shared" si="120"/>
        <v>106009.2</v>
      </c>
      <c r="H297" s="372">
        <f t="shared" si="121"/>
        <v>-0.11252985589929926</v>
      </c>
      <c r="I297" s="371"/>
    </row>
    <row r="298" spans="2:9" x14ac:dyDescent="0.25">
      <c r="B298" s="634">
        <v>42556</v>
      </c>
      <c r="C298" s="370">
        <v>8178</v>
      </c>
      <c r="D298" s="635">
        <v>16.978899999999999</v>
      </c>
      <c r="E298" s="371">
        <v>14.72</v>
      </c>
      <c r="F298" s="371">
        <f t="shared" si="119"/>
        <v>-18473.284199999991</v>
      </c>
      <c r="G298" s="371">
        <f t="shared" si="120"/>
        <v>138853.4442</v>
      </c>
      <c r="H298" s="372">
        <f t="shared" si="121"/>
        <v>-0.13304159869013887</v>
      </c>
      <c r="I298" s="371">
        <v>16.75</v>
      </c>
    </row>
    <row r="299" spans="2:9" x14ac:dyDescent="0.25">
      <c r="B299" s="634">
        <v>42556</v>
      </c>
      <c r="C299" s="370">
        <v>8678</v>
      </c>
      <c r="D299" s="635">
        <v>16.843</v>
      </c>
      <c r="E299" s="371">
        <v>14.72</v>
      </c>
      <c r="F299" s="371">
        <f t="shared" si="119"/>
        <v>-18423.393999999993</v>
      </c>
      <c r="G299" s="371">
        <f t="shared" si="120"/>
        <v>146163.554</v>
      </c>
      <c r="H299" s="372">
        <f t="shared" si="121"/>
        <v>-0.12604642878347083</v>
      </c>
      <c r="I299" s="371"/>
    </row>
    <row r="300" spans="2:9" x14ac:dyDescent="0.25">
      <c r="B300" s="634">
        <v>42557</v>
      </c>
      <c r="C300" s="370">
        <v>8178</v>
      </c>
      <c r="D300" s="635">
        <v>16.960599999999999</v>
      </c>
      <c r="E300" s="371">
        <v>14.84</v>
      </c>
      <c r="F300" s="371">
        <f t="shared" si="119"/>
        <v>-17342.266799999998</v>
      </c>
      <c r="G300" s="371">
        <f t="shared" si="120"/>
        <v>138703.7868</v>
      </c>
      <c r="H300" s="372">
        <f t="shared" si="121"/>
        <v>-0.12503095409360515</v>
      </c>
      <c r="I300" s="371">
        <v>16.75</v>
      </c>
    </row>
    <row r="301" spans="2:9" x14ac:dyDescent="0.25">
      <c r="B301" s="634">
        <v>42557</v>
      </c>
      <c r="C301" s="370">
        <v>8678</v>
      </c>
      <c r="D301" s="635">
        <v>16.835000000000001</v>
      </c>
      <c r="E301" s="371">
        <v>14.84</v>
      </c>
      <c r="F301" s="371">
        <f t="shared" si="119"/>
        <v>-17312.610000000008</v>
      </c>
      <c r="G301" s="371">
        <f t="shared" si="120"/>
        <v>146094.13</v>
      </c>
      <c r="H301" s="372">
        <f t="shared" si="121"/>
        <v>-0.11850311850311855</v>
      </c>
      <c r="I301" s="371"/>
    </row>
    <row r="302" spans="2:9" x14ac:dyDescent="0.25">
      <c r="B302" s="634">
        <v>42559</v>
      </c>
      <c r="C302" s="370">
        <v>8678</v>
      </c>
      <c r="D302" s="635">
        <v>16.835000000000001</v>
      </c>
      <c r="E302" s="371">
        <v>14.92</v>
      </c>
      <c r="F302" s="371">
        <f t="shared" si="119"/>
        <v>-16618.370000000006</v>
      </c>
      <c r="G302" s="371">
        <f t="shared" si="120"/>
        <v>146094.13</v>
      </c>
      <c r="H302" s="372">
        <f t="shared" si="121"/>
        <v>-0.1137511137511138</v>
      </c>
      <c r="I302" s="371"/>
    </row>
    <row r="303" spans="2:9" x14ac:dyDescent="0.25">
      <c r="B303" s="634">
        <v>42562</v>
      </c>
      <c r="C303" s="370">
        <v>8678</v>
      </c>
      <c r="D303" s="635">
        <v>16.835000000000001</v>
      </c>
      <c r="E303" s="371">
        <v>14.69</v>
      </c>
      <c r="F303" s="371">
        <f t="shared" si="119"/>
        <v>-18614.310000000012</v>
      </c>
      <c r="G303" s="371">
        <f t="shared" si="120"/>
        <v>146094.13</v>
      </c>
      <c r="H303" s="372">
        <f t="shared" si="121"/>
        <v>-0.12741312741312749</v>
      </c>
      <c r="I303" s="371"/>
    </row>
    <row r="304" spans="2:9" x14ac:dyDescent="0.25">
      <c r="B304" s="634">
        <v>42563</v>
      </c>
      <c r="C304" s="370">
        <v>8678</v>
      </c>
      <c r="D304" s="635">
        <v>16.835000000000001</v>
      </c>
      <c r="E304" s="371">
        <v>15.6</v>
      </c>
      <c r="F304" s="371">
        <f t="shared" si="119"/>
        <v>-10717.330000000011</v>
      </c>
      <c r="G304" s="371">
        <f t="shared" si="120"/>
        <v>146094.13</v>
      </c>
      <c r="H304" s="372">
        <f t="shared" si="121"/>
        <v>-7.3359073359073421E-2</v>
      </c>
      <c r="I304" s="371"/>
    </row>
    <row r="305" spans="2:14" x14ac:dyDescent="0.25">
      <c r="B305" s="634">
        <v>42564</v>
      </c>
      <c r="C305" s="370">
        <v>8738</v>
      </c>
      <c r="D305" s="635">
        <v>16.816099999999999</v>
      </c>
      <c r="E305" s="371">
        <v>15.29</v>
      </c>
      <c r="F305" s="371">
        <f t="shared" si="119"/>
        <v>-13335.061799999996</v>
      </c>
      <c r="G305" s="371">
        <f t="shared" si="120"/>
        <v>146939.08179999999</v>
      </c>
      <c r="H305" s="372">
        <f t="shared" si="121"/>
        <v>-9.0752314745987453E-2</v>
      </c>
      <c r="I305" s="371"/>
    </row>
    <row r="306" spans="2:14" x14ac:dyDescent="0.25">
      <c r="B306" s="634">
        <v>42566</v>
      </c>
      <c r="C306" s="370">
        <v>8738</v>
      </c>
      <c r="D306" s="635">
        <v>16.816099999999999</v>
      </c>
      <c r="E306" s="371">
        <v>15.21</v>
      </c>
      <c r="F306" s="371">
        <f t="shared" si="119"/>
        <v>-14034.101799999982</v>
      </c>
      <c r="G306" s="371">
        <f t="shared" si="120"/>
        <v>146939.08179999999</v>
      </c>
      <c r="H306" s="372">
        <f t="shared" si="121"/>
        <v>-9.5509660384988079E-2</v>
      </c>
      <c r="I306" s="371"/>
    </row>
    <row r="307" spans="2:14" x14ac:dyDescent="0.25">
      <c r="B307" s="634">
        <v>42570</v>
      </c>
      <c r="C307" s="370">
        <v>9138</v>
      </c>
      <c r="D307" s="635">
        <v>16.733499999999999</v>
      </c>
      <c r="E307" s="371">
        <v>14.75</v>
      </c>
      <c r="F307" s="371">
        <f t="shared" si="119"/>
        <v>-18125.222999999994</v>
      </c>
      <c r="G307" s="371">
        <f t="shared" si="120"/>
        <v>152910.723</v>
      </c>
      <c r="H307" s="372">
        <f t="shared" si="121"/>
        <v>-0.1185346759494427</v>
      </c>
      <c r="I307" s="371"/>
    </row>
    <row r="308" spans="2:14" x14ac:dyDescent="0.25">
      <c r="B308" s="634">
        <v>42571</v>
      </c>
      <c r="C308" s="391">
        <v>9138</v>
      </c>
      <c r="D308" s="636">
        <v>16.7227</v>
      </c>
      <c r="E308" s="371">
        <v>14.84</v>
      </c>
      <c r="F308" s="371">
        <f t="shared" si="119"/>
        <v>-17204.112599999997</v>
      </c>
      <c r="G308" s="371">
        <f t="shared" si="120"/>
        <v>152812.03260000001</v>
      </c>
      <c r="H308" s="372">
        <f t="shared" si="121"/>
        <v>-0.11258349429218965</v>
      </c>
      <c r="I308" s="371"/>
    </row>
    <row r="309" spans="2:14" x14ac:dyDescent="0.25">
      <c r="B309" s="634">
        <v>42572</v>
      </c>
      <c r="C309" s="370">
        <v>9138</v>
      </c>
      <c r="D309" s="635">
        <v>16.718900000000001</v>
      </c>
      <c r="E309" s="371">
        <v>14.42</v>
      </c>
      <c r="F309" s="371">
        <f t="shared" si="119"/>
        <v>-21007.348200000015</v>
      </c>
      <c r="G309" s="371">
        <f t="shared" si="120"/>
        <v>152777.3082</v>
      </c>
      <c r="H309" s="372">
        <f t="shared" si="121"/>
        <v>-0.13750306539305823</v>
      </c>
      <c r="I309" s="371"/>
      <c r="N309" s="29"/>
    </row>
    <row r="310" spans="2:14" x14ac:dyDescent="0.25">
      <c r="B310" s="634">
        <v>42573</v>
      </c>
      <c r="C310" s="370">
        <v>9278</v>
      </c>
      <c r="D310" s="635">
        <v>16.679099999999998</v>
      </c>
      <c r="E310" s="371">
        <v>14.11</v>
      </c>
      <c r="F310" s="371">
        <f t="shared" si="119"/>
        <v>-23836.109799999987</v>
      </c>
      <c r="G310" s="371">
        <f t="shared" si="120"/>
        <v>154748.68979999999</v>
      </c>
      <c r="H310" s="372">
        <f t="shared" si="121"/>
        <v>-0.15403109280476759</v>
      </c>
      <c r="I310" s="371"/>
    </row>
    <row r="311" spans="2:14" x14ac:dyDescent="0.25">
      <c r="B311" s="634">
        <v>42576</v>
      </c>
      <c r="C311" s="370">
        <v>9478</v>
      </c>
      <c r="D311" s="635">
        <v>16.613099999999999</v>
      </c>
      <c r="E311" s="371">
        <v>13.58</v>
      </c>
      <c r="F311" s="371">
        <f t="shared" si="119"/>
        <v>-28747.721799999992</v>
      </c>
      <c r="G311" s="371">
        <f t="shared" si="120"/>
        <v>157458.96179999999</v>
      </c>
      <c r="H311" s="372">
        <f t="shared" si="121"/>
        <v>-0.18257278894366491</v>
      </c>
      <c r="I311" s="371"/>
    </row>
    <row r="312" spans="2:14" x14ac:dyDescent="0.25">
      <c r="B312" s="634">
        <v>42577</v>
      </c>
      <c r="C312" s="391">
        <v>9278</v>
      </c>
      <c r="D312" s="636">
        <v>16.674199999999999</v>
      </c>
      <c r="E312" s="371">
        <v>13.78</v>
      </c>
      <c r="F312" s="371">
        <f t="shared" si="119"/>
        <v>-26852.387599999998</v>
      </c>
      <c r="G312" s="371">
        <f t="shared" si="120"/>
        <v>154703.22759999998</v>
      </c>
      <c r="H312" s="372">
        <f t="shared" si="121"/>
        <v>-0.17357354475776948</v>
      </c>
      <c r="I312" s="371">
        <v>16.53</v>
      </c>
    </row>
    <row r="313" spans="2:14" ht="15" customHeight="1" x14ac:dyDescent="0.25">
      <c r="B313" s="634">
        <v>42578</v>
      </c>
      <c r="C313" s="391">
        <v>9478</v>
      </c>
      <c r="D313" s="636">
        <v>16.6004</v>
      </c>
      <c r="E313" s="371">
        <v>13.13</v>
      </c>
      <c r="F313" s="371">
        <f t="shared" si="119"/>
        <v>-32892.451199999996</v>
      </c>
      <c r="G313" s="371">
        <f t="shared" si="120"/>
        <v>157338.5912</v>
      </c>
      <c r="H313" s="372">
        <f t="shared" si="121"/>
        <v>-0.20905520348907253</v>
      </c>
      <c r="I313" s="371"/>
    </row>
    <row r="314" spans="2:14" x14ac:dyDescent="0.25">
      <c r="B314" s="634">
        <v>42580</v>
      </c>
      <c r="C314" s="370">
        <v>9478</v>
      </c>
      <c r="D314" s="635">
        <v>16.599</v>
      </c>
      <c r="E314" s="371">
        <v>13.64</v>
      </c>
      <c r="F314" s="371">
        <f t="shared" si="119"/>
        <v>-28045.401999999998</v>
      </c>
      <c r="G314" s="371">
        <f t="shared" si="120"/>
        <v>157325.32200000001</v>
      </c>
      <c r="H314" s="373">
        <f t="shared" si="121"/>
        <v>-0.17826375082836313</v>
      </c>
      <c r="I314" s="371"/>
    </row>
    <row r="315" spans="2:14" x14ac:dyDescent="0.25">
      <c r="B315" s="634">
        <v>42580</v>
      </c>
      <c r="C315" s="370">
        <v>9278</v>
      </c>
      <c r="D315" s="635">
        <v>16.664000000000001</v>
      </c>
      <c r="E315" s="371">
        <v>13.64</v>
      </c>
      <c r="F315" s="371">
        <f t="shared" si="119"/>
        <v>-28056.67200000001</v>
      </c>
      <c r="G315" s="371">
        <f t="shared" si="120"/>
        <v>154608.592</v>
      </c>
      <c r="H315" s="373">
        <f t="shared" si="121"/>
        <v>-0.18146903504560732</v>
      </c>
      <c r="I315" s="371">
        <v>16.53</v>
      </c>
    </row>
    <row r="316" spans="2:14" x14ac:dyDescent="0.25">
      <c r="B316" s="634">
        <v>42583</v>
      </c>
      <c r="C316" s="370">
        <v>9478</v>
      </c>
      <c r="D316" s="635">
        <v>16.5871</v>
      </c>
      <c r="E316" s="371">
        <v>12.92</v>
      </c>
      <c r="F316" s="371">
        <f t="shared" si="119"/>
        <v>-34756.773799999995</v>
      </c>
      <c r="G316" s="371">
        <f t="shared" si="120"/>
        <v>157212.5338</v>
      </c>
      <c r="H316" s="373">
        <f t="shared" si="121"/>
        <v>-0.22108144280796521</v>
      </c>
      <c r="I316" s="371"/>
    </row>
    <row r="317" spans="2:14" x14ac:dyDescent="0.25">
      <c r="B317" s="634">
        <v>42584</v>
      </c>
      <c r="C317" s="370">
        <v>9678</v>
      </c>
      <c r="D317" s="635">
        <v>16.5063</v>
      </c>
      <c r="E317" s="371">
        <v>12.9</v>
      </c>
      <c r="F317" s="371">
        <f t="shared" si="119"/>
        <v>-34901.771399999991</v>
      </c>
      <c r="G317" s="371">
        <f t="shared" si="120"/>
        <v>159747.97140000001</v>
      </c>
      <c r="H317" s="373">
        <f t="shared" si="121"/>
        <v>-0.21848021664455386</v>
      </c>
      <c r="I317" s="371"/>
    </row>
    <row r="318" spans="2:14" x14ac:dyDescent="0.25">
      <c r="B318" s="634">
        <v>42585</v>
      </c>
      <c r="C318" s="370">
        <v>10078</v>
      </c>
      <c r="D318" s="635">
        <v>16.5063</v>
      </c>
      <c r="E318" s="371">
        <v>12.9</v>
      </c>
      <c r="F318" s="371">
        <f t="shared" ref="F318:F333" si="122">C318*(E318-D318)</f>
        <v>-36344.291399999995</v>
      </c>
      <c r="G318" s="371">
        <f t="shared" ref="G318:G333" si="123">IF(C318=0, 0,D318*C318)</f>
        <v>166350.4914</v>
      </c>
      <c r="H318" s="373">
        <f t="shared" ref="H318:H333" si="124">IF(C318=0, D318, (E318-D318)/D318)</f>
        <v>-0.21848021664455386</v>
      </c>
      <c r="I318" s="371"/>
    </row>
    <row r="319" spans="2:14" x14ac:dyDescent="0.25">
      <c r="B319" s="634">
        <v>42586</v>
      </c>
      <c r="C319" s="370">
        <v>9678</v>
      </c>
      <c r="D319" s="635">
        <v>16.489799999999999</v>
      </c>
      <c r="E319" s="371">
        <v>13.41</v>
      </c>
      <c r="F319" s="371">
        <f t="shared" si="122"/>
        <v>-29806.304399999986</v>
      </c>
      <c r="G319" s="371">
        <f t="shared" si="123"/>
        <v>159588.28439999997</v>
      </c>
      <c r="H319" s="373">
        <f t="shared" si="124"/>
        <v>-0.1867700032747516</v>
      </c>
      <c r="I319" s="371"/>
    </row>
    <row r="320" spans="2:14" x14ac:dyDescent="0.25">
      <c r="B320" s="634">
        <v>42586</v>
      </c>
      <c r="C320" s="370">
        <v>9278</v>
      </c>
      <c r="D320" s="635">
        <v>16.609200000000001</v>
      </c>
      <c r="E320" s="371">
        <v>13.66</v>
      </c>
      <c r="F320" s="371">
        <f t="shared" si="122"/>
        <v>-27362.67760000001</v>
      </c>
      <c r="G320" s="371">
        <f t="shared" si="123"/>
        <v>154100.15760000001</v>
      </c>
      <c r="H320" s="373">
        <f t="shared" si="124"/>
        <v>-0.17756424150470829</v>
      </c>
      <c r="I320" s="371">
        <v>16.53</v>
      </c>
    </row>
    <row r="321" spans="2:9" x14ac:dyDescent="0.25">
      <c r="B321" s="634">
        <v>42586</v>
      </c>
      <c r="C321" s="370">
        <v>9138</v>
      </c>
      <c r="D321" s="635">
        <v>16.6511</v>
      </c>
      <c r="E321" s="371">
        <v>13.87</v>
      </c>
      <c r="F321" s="371">
        <f t="shared" si="122"/>
        <v>-25413.691800000004</v>
      </c>
      <c r="G321" s="371">
        <f t="shared" si="123"/>
        <v>152157.7518</v>
      </c>
      <c r="H321" s="372">
        <f t="shared" si="124"/>
        <v>-0.1670219985466426</v>
      </c>
      <c r="I321" s="371"/>
    </row>
    <row r="322" spans="2:9" x14ac:dyDescent="0.25">
      <c r="B322" s="634">
        <v>42593</v>
      </c>
      <c r="C322" s="370">
        <v>8678</v>
      </c>
      <c r="D322" s="635">
        <v>16.760300000000001</v>
      </c>
      <c r="E322" s="371">
        <v>14.61</v>
      </c>
      <c r="F322" s="371">
        <f t="shared" si="122"/>
        <v>-18660.303400000012</v>
      </c>
      <c r="G322" s="371">
        <f t="shared" si="123"/>
        <v>145445.88340000002</v>
      </c>
      <c r="H322" s="372">
        <f t="shared" si="124"/>
        <v>-0.12829722618330228</v>
      </c>
      <c r="I322" s="371"/>
    </row>
    <row r="323" spans="2:9" x14ac:dyDescent="0.25">
      <c r="B323" s="634">
        <v>42597</v>
      </c>
      <c r="C323" s="370">
        <v>8678</v>
      </c>
      <c r="D323" s="635">
        <v>16.7471</v>
      </c>
      <c r="E323" s="371">
        <v>14.9</v>
      </c>
      <c r="F323" s="371">
        <f t="shared" si="122"/>
        <v>-16029.133799999994</v>
      </c>
      <c r="G323" s="371">
        <f t="shared" si="123"/>
        <v>145331.33379999999</v>
      </c>
      <c r="H323" s="372">
        <f t="shared" si="124"/>
        <v>-0.11029372249523794</v>
      </c>
      <c r="I323" s="371"/>
    </row>
    <row r="324" spans="2:9" x14ac:dyDescent="0.25">
      <c r="B324" s="634">
        <v>42598</v>
      </c>
      <c r="C324" s="370">
        <v>8178</v>
      </c>
      <c r="D324" s="635">
        <v>16.8429</v>
      </c>
      <c r="E324" s="371">
        <v>15.17</v>
      </c>
      <c r="F324" s="371">
        <f t="shared" si="122"/>
        <v>-13680.976200000003</v>
      </c>
      <c r="G324" s="371">
        <f t="shared" si="123"/>
        <v>137741.23620000001</v>
      </c>
      <c r="H324" s="372">
        <f t="shared" si="124"/>
        <v>-9.9323750660515728E-2</v>
      </c>
      <c r="I324" s="371">
        <v>16.75</v>
      </c>
    </row>
    <row r="325" spans="2:9" x14ac:dyDescent="0.25">
      <c r="B325" s="634">
        <v>42599</v>
      </c>
      <c r="C325" s="370">
        <v>7178</v>
      </c>
      <c r="D325" s="635">
        <v>17.009899999999998</v>
      </c>
      <c r="E325" s="371">
        <v>15.7</v>
      </c>
      <c r="F325" s="371">
        <f t="shared" si="122"/>
        <v>-9402.4621999999927</v>
      </c>
      <c r="G325" s="371">
        <f t="shared" si="123"/>
        <v>122097.06219999999</v>
      </c>
      <c r="H325" s="372">
        <f t="shared" si="124"/>
        <v>-7.7008095285686515E-2</v>
      </c>
      <c r="I325" s="371"/>
    </row>
    <row r="326" spans="2:9" x14ac:dyDescent="0.25">
      <c r="B326" s="634">
        <v>42600</v>
      </c>
      <c r="C326" s="370">
        <v>5500</v>
      </c>
      <c r="D326" s="635">
        <v>17.185600000000001</v>
      </c>
      <c r="E326" s="371">
        <v>16.68</v>
      </c>
      <c r="F326" s="371">
        <f t="shared" si="122"/>
        <v>-2780.8000000000065</v>
      </c>
      <c r="G326" s="371">
        <f t="shared" si="123"/>
        <v>94520.8</v>
      </c>
      <c r="H326" s="372">
        <f t="shared" si="124"/>
        <v>-2.9419979517735846E-2</v>
      </c>
      <c r="I326" s="371"/>
    </row>
    <row r="327" spans="2:9" x14ac:dyDescent="0.25">
      <c r="B327" s="634">
        <v>42601</v>
      </c>
      <c r="C327" s="370">
        <v>5000</v>
      </c>
      <c r="D327" s="635">
        <v>17.222200000000001</v>
      </c>
      <c r="E327" s="371">
        <v>16.8</v>
      </c>
      <c r="F327" s="371">
        <f t="shared" si="122"/>
        <v>-2111.0000000000005</v>
      </c>
      <c r="G327" s="371">
        <f t="shared" si="123"/>
        <v>86111</v>
      </c>
      <c r="H327" s="372">
        <f t="shared" si="124"/>
        <v>-2.4514870341768188E-2</v>
      </c>
      <c r="I327" s="371"/>
    </row>
    <row r="328" spans="2:9" x14ac:dyDescent="0.25">
      <c r="B328" s="634">
        <v>42604</v>
      </c>
      <c r="C328" s="370">
        <v>6000</v>
      </c>
      <c r="D328" s="635">
        <v>16.9651</v>
      </c>
      <c r="E328" s="371">
        <v>15.64</v>
      </c>
      <c r="F328" s="371">
        <f t="shared" si="122"/>
        <v>-7950.599999999994</v>
      </c>
      <c r="G328" s="371">
        <f t="shared" si="123"/>
        <v>101790.59999999999</v>
      </c>
      <c r="H328" s="372">
        <f t="shared" si="124"/>
        <v>-7.8107408739117312E-2</v>
      </c>
      <c r="I328" s="371"/>
    </row>
    <row r="329" spans="2:9" x14ac:dyDescent="0.25">
      <c r="B329" s="634">
        <v>42604</v>
      </c>
      <c r="C329" s="370">
        <v>6500</v>
      </c>
      <c r="D329" s="635">
        <v>16.850899999999999</v>
      </c>
      <c r="E329" s="371">
        <v>15.64</v>
      </c>
      <c r="F329" s="371">
        <f t="shared" si="122"/>
        <v>-7870.8499999999922</v>
      </c>
      <c r="G329" s="371">
        <f t="shared" si="123"/>
        <v>109530.84999999999</v>
      </c>
      <c r="H329" s="372">
        <f t="shared" si="124"/>
        <v>-7.1859663282079822E-2</v>
      </c>
      <c r="I329" s="371"/>
    </row>
    <row r="330" spans="2:9" x14ac:dyDescent="0.25">
      <c r="B330" s="634">
        <v>42605</v>
      </c>
      <c r="C330" s="370">
        <v>6000</v>
      </c>
      <c r="D330" s="635">
        <v>16.923500000000001</v>
      </c>
      <c r="E330" s="371">
        <v>16.43</v>
      </c>
      <c r="F330" s="371">
        <f t="shared" si="122"/>
        <v>-2961.0000000000055</v>
      </c>
      <c r="G330" s="371">
        <f t="shared" si="123"/>
        <v>101541</v>
      </c>
      <c r="H330" s="372">
        <f t="shared" si="124"/>
        <v>-2.9160634620498178E-2</v>
      </c>
      <c r="I330" s="371"/>
    </row>
    <row r="331" spans="2:9" x14ac:dyDescent="0.25">
      <c r="B331" s="634">
        <v>42605</v>
      </c>
      <c r="C331" s="370">
        <v>5500</v>
      </c>
      <c r="D331" s="635">
        <v>16.9848</v>
      </c>
      <c r="E331" s="371">
        <v>16.43</v>
      </c>
      <c r="F331" s="371">
        <f t="shared" si="122"/>
        <v>-3051.400000000001</v>
      </c>
      <c r="G331" s="371">
        <f t="shared" si="123"/>
        <v>93416.4</v>
      </c>
      <c r="H331" s="372">
        <f t="shared" si="124"/>
        <v>-3.266450002355048E-2</v>
      </c>
      <c r="I331" s="371"/>
    </row>
    <row r="332" spans="2:9" x14ac:dyDescent="0.25">
      <c r="B332" s="634">
        <v>42605</v>
      </c>
      <c r="C332" s="370">
        <v>5000</v>
      </c>
      <c r="D332" s="635">
        <v>17.035299999999999</v>
      </c>
      <c r="E332" s="371">
        <v>16.43</v>
      </c>
      <c r="F332" s="371">
        <f t="shared" si="122"/>
        <v>-3026.4999999999986</v>
      </c>
      <c r="G332" s="371">
        <f t="shared" si="123"/>
        <v>85176.5</v>
      </c>
      <c r="H332" s="372">
        <f t="shared" si="124"/>
        <v>-3.5532100990296606E-2</v>
      </c>
      <c r="I332" s="371"/>
    </row>
    <row r="333" spans="2:9" x14ac:dyDescent="0.25">
      <c r="B333" s="634">
        <v>42606</v>
      </c>
      <c r="C333" s="370">
        <v>5178</v>
      </c>
      <c r="D333" s="635">
        <v>17.0017</v>
      </c>
      <c r="E333" s="371">
        <v>16.059999999999999</v>
      </c>
      <c r="F333" s="371">
        <f t="shared" si="122"/>
        <v>-4876.1226000000042</v>
      </c>
      <c r="G333" s="371">
        <f t="shared" si="123"/>
        <v>88034.802599999995</v>
      </c>
      <c r="H333" s="372">
        <f t="shared" si="124"/>
        <v>-5.5388578789179958E-2</v>
      </c>
      <c r="I333" s="371"/>
    </row>
    <row r="334" spans="2:9" x14ac:dyDescent="0.25">
      <c r="B334" s="634">
        <v>42607</v>
      </c>
      <c r="C334" s="370">
        <v>5178</v>
      </c>
      <c r="D334" s="635">
        <v>17.0017</v>
      </c>
      <c r="E334" s="371">
        <v>16.010000000000002</v>
      </c>
      <c r="F334" s="371">
        <f>C334*(E334-D334)</f>
        <v>-5135.0225999999902</v>
      </c>
      <c r="G334" s="371">
        <f>IF(C334=0, 0,D334*C334)</f>
        <v>88034.802599999995</v>
      </c>
      <c r="H334" s="372">
        <f>IF(C334=0, D334, (E334-D334)/D334)</f>
        <v>-5.8329461171529789E-2</v>
      </c>
      <c r="I334" s="371"/>
    </row>
    <row r="335" spans="2:9" x14ac:dyDescent="0.25">
      <c r="B335" s="634">
        <v>42608</v>
      </c>
      <c r="C335" s="370">
        <v>6178</v>
      </c>
      <c r="D335" s="635">
        <v>16.825800000000001</v>
      </c>
      <c r="E335" s="371">
        <v>15.95</v>
      </c>
      <c r="F335" s="371">
        <f>C335*(E335-D335)</f>
        <v>-5410.6924000000108</v>
      </c>
      <c r="G335" s="371">
        <f>IF(C335=0, 0,D335*C335)</f>
        <v>103949.79240000001</v>
      </c>
      <c r="H335" s="372">
        <f>IF(C335=0, D335, (E335-D335)/D335)</f>
        <v>-5.2051016890727435E-2</v>
      </c>
      <c r="I335" s="371"/>
    </row>
    <row r="336" spans="2:9" x14ac:dyDescent="0.25">
      <c r="B336" s="634">
        <v>42611</v>
      </c>
      <c r="C336" s="370">
        <v>6178</v>
      </c>
      <c r="D336" s="635">
        <v>16.825800000000001</v>
      </c>
      <c r="E336" s="371">
        <v>15.99</v>
      </c>
      <c r="F336" s="371">
        <f t="shared" ref="F336:F341" si="125">C336*(E336-D336)</f>
        <v>-5163.5724000000046</v>
      </c>
      <c r="G336" s="371">
        <f t="shared" ref="G336:G341" si="126">IF(C336=0, 0,D336*C336)</f>
        <v>103949.79240000001</v>
      </c>
      <c r="H336" s="372">
        <f t="shared" ref="H336:H341" si="127">IF(C336=0, D336, (E336-D336)/D336)</f>
        <v>-4.9673715365688452E-2</v>
      </c>
      <c r="I336" s="371"/>
    </row>
    <row r="337" spans="2:9" x14ac:dyDescent="0.25">
      <c r="B337" s="634">
        <v>42612</v>
      </c>
      <c r="C337" s="370">
        <v>6678</v>
      </c>
      <c r="D337" s="635">
        <v>16.739999999999998</v>
      </c>
      <c r="E337" s="371">
        <v>15.55</v>
      </c>
      <c r="F337" s="453">
        <f t="shared" si="125"/>
        <v>-7946.8199999999852</v>
      </c>
      <c r="G337" s="371">
        <f t="shared" si="126"/>
        <v>111789.71999999999</v>
      </c>
      <c r="H337" s="373">
        <f t="shared" si="127"/>
        <v>-7.1087216248506446E-2</v>
      </c>
      <c r="I337" s="390"/>
    </row>
    <row r="338" spans="2:9" x14ac:dyDescent="0.25">
      <c r="B338" s="634">
        <v>42612</v>
      </c>
      <c r="C338" s="370">
        <v>7178</v>
      </c>
      <c r="D338" s="635">
        <v>16.6571</v>
      </c>
      <c r="E338" s="371">
        <v>15.55</v>
      </c>
      <c r="F338" s="371">
        <f t="shared" si="125"/>
        <v>-7946.7637999999934</v>
      </c>
      <c r="G338" s="371">
        <f t="shared" si="126"/>
        <v>119564.66379999999</v>
      </c>
      <c r="H338" s="372">
        <f t="shared" si="127"/>
        <v>-6.6464150422342369E-2</v>
      </c>
      <c r="I338" s="371"/>
    </row>
    <row r="339" spans="2:9" x14ac:dyDescent="0.25">
      <c r="B339" s="634">
        <v>42613</v>
      </c>
      <c r="C339" s="370">
        <v>7678</v>
      </c>
      <c r="D339" s="635">
        <v>16.565200000000001</v>
      </c>
      <c r="E339" s="371">
        <v>15.02</v>
      </c>
      <c r="F339" s="371">
        <f t="shared" si="125"/>
        <v>-11864.04560000001</v>
      </c>
      <c r="G339" s="371">
        <f t="shared" si="126"/>
        <v>127187.60560000001</v>
      </c>
      <c r="H339" s="372">
        <f t="shared" si="127"/>
        <v>-9.3279887957887692E-2</v>
      </c>
      <c r="I339" s="371" t="s">
        <v>260</v>
      </c>
    </row>
    <row r="340" spans="2:9" x14ac:dyDescent="0.25">
      <c r="B340" s="634">
        <v>42613</v>
      </c>
      <c r="C340" s="370">
        <v>8178</v>
      </c>
      <c r="D340" s="635">
        <v>16.474399999999999</v>
      </c>
      <c r="E340" s="371">
        <v>15.02</v>
      </c>
      <c r="F340" s="371">
        <f t="shared" si="125"/>
        <v>-11894.083199999997</v>
      </c>
      <c r="G340" s="371">
        <f t="shared" si="126"/>
        <v>134727.64319999999</v>
      </c>
      <c r="H340" s="372">
        <f t="shared" si="127"/>
        <v>-8.8282426067110162E-2</v>
      </c>
      <c r="I340" s="371" t="s">
        <v>261</v>
      </c>
    </row>
    <row r="341" spans="2:9" x14ac:dyDescent="0.25">
      <c r="B341" s="634">
        <v>42615</v>
      </c>
      <c r="C341" s="370">
        <v>7678</v>
      </c>
      <c r="D341" s="635">
        <v>16.528099999999998</v>
      </c>
      <c r="E341" s="371">
        <v>15.49</v>
      </c>
      <c r="F341" s="371">
        <f t="shared" si="125"/>
        <v>-7970.5317999999861</v>
      </c>
      <c r="G341" s="371">
        <f t="shared" si="126"/>
        <v>126902.75179999998</v>
      </c>
      <c r="H341" s="372">
        <f t="shared" si="127"/>
        <v>-6.2808187268953986E-2</v>
      </c>
      <c r="I341" s="371">
        <v>16.350000000000001</v>
      </c>
    </row>
    <row r="342" spans="2:9" x14ac:dyDescent="0.25">
      <c r="B342" s="634">
        <v>42616</v>
      </c>
      <c r="C342" s="370">
        <v>7678</v>
      </c>
      <c r="D342" s="635">
        <v>16.528099999999998</v>
      </c>
      <c r="E342" s="371">
        <v>15.64</v>
      </c>
      <c r="F342" s="371">
        <f>C342*(E342-D342)</f>
        <v>-6818.8317999999836</v>
      </c>
      <c r="G342" s="371">
        <f>IF(C342=0, 0,D342*C342)</f>
        <v>126902.75179999998</v>
      </c>
      <c r="H342" s="372">
        <f>IF(C342=0, D342, (E342-D342)/D342)</f>
        <v>-5.3732733950060681E-2</v>
      </c>
      <c r="I342" s="371"/>
    </row>
    <row r="343" spans="2:9" x14ac:dyDescent="0.25">
      <c r="B343" s="634">
        <v>42621</v>
      </c>
      <c r="C343" s="370">
        <v>7178</v>
      </c>
      <c r="D343" s="635">
        <v>16.545400000000001</v>
      </c>
      <c r="E343" s="371">
        <v>16.739999999999998</v>
      </c>
      <c r="F343" s="371">
        <f>C343*(E343-D343)</f>
        <v>1396.8387999999832</v>
      </c>
      <c r="G343" s="371">
        <f>IF(C343=0, 0,D343*C343)</f>
        <v>118762.8812</v>
      </c>
      <c r="H343" s="372">
        <f>IF(C343=0, D343, (E343-D343)/D343)</f>
        <v>1.1761577235968768E-2</v>
      </c>
      <c r="I343" s="371"/>
    </row>
    <row r="344" spans="2:9" x14ac:dyDescent="0.25">
      <c r="B344" s="634">
        <v>42621</v>
      </c>
      <c r="C344" s="391">
        <v>6678</v>
      </c>
      <c r="D344" s="636">
        <v>16.532299999999999</v>
      </c>
      <c r="E344" s="371">
        <v>16.739999999999998</v>
      </c>
      <c r="F344" s="371">
        <f>C344*(E344-D344)</f>
        <v>1387.0205999999941</v>
      </c>
      <c r="G344" s="371">
        <f>IF(C344=0, 0,D344*C344)</f>
        <v>110402.6994</v>
      </c>
      <c r="H344" s="372">
        <f>IF(C344=0, D344, (E344-D344)/D344)</f>
        <v>1.256328520532528E-2</v>
      </c>
      <c r="I344" s="371"/>
    </row>
    <row r="345" spans="2:9" ht="15" customHeight="1" x14ac:dyDescent="0.25">
      <c r="B345" s="634">
        <v>42621</v>
      </c>
      <c r="C345" s="370">
        <v>6458</v>
      </c>
      <c r="D345" s="635">
        <v>16.524263999999999</v>
      </c>
      <c r="E345" s="371">
        <v>16.739999999999998</v>
      </c>
      <c r="F345" s="371">
        <f>C345*(E345-D345)</f>
        <v>1393.2230879999981</v>
      </c>
      <c r="G345" s="371">
        <f>IF(C345=0, 0,D345*C345)</f>
        <v>106713.69691199998</v>
      </c>
      <c r="H345" s="372">
        <f>IF(C345=0, D345, (E345-D345)/D345)</f>
        <v>1.3055710075801242E-2</v>
      </c>
      <c r="I345" s="371"/>
    </row>
    <row r="346" spans="2:9" x14ac:dyDescent="0.25">
      <c r="B346" s="634">
        <v>42622</v>
      </c>
      <c r="C346" s="370">
        <v>7178</v>
      </c>
      <c r="D346" s="635">
        <v>16.477945999999999</v>
      </c>
      <c r="E346" s="371">
        <v>15.67</v>
      </c>
      <c r="F346" s="371">
        <f>C346*(E346-D346)</f>
        <v>-5799.4363879999955</v>
      </c>
      <c r="G346" s="371">
        <f>IF(C346=0, 0,D346*C346)</f>
        <v>118278.696388</v>
      </c>
      <c r="H346" s="372">
        <f>IF(C346=0, D346, (E346-D346)/D346)</f>
        <v>-4.9031960658203359E-2</v>
      </c>
      <c r="I346" s="371"/>
    </row>
    <row r="347" spans="2:9" x14ac:dyDescent="0.25">
      <c r="B347" s="634">
        <v>42622</v>
      </c>
      <c r="C347" s="370">
        <v>7678</v>
      </c>
      <c r="D347" s="635">
        <v>16.430541999999999</v>
      </c>
      <c r="E347" s="371">
        <v>15.67</v>
      </c>
      <c r="F347" s="371">
        <f t="shared" ref="F347:F353" si="128">C347*(E347-D347)</f>
        <v>-5839.4414759999936</v>
      </c>
      <c r="G347" s="371">
        <f t="shared" ref="G347:G353" si="129">IF(C347=0, 0,D347*C347)</f>
        <v>126153.70147599999</v>
      </c>
      <c r="H347" s="372">
        <f t="shared" ref="H347:H353" si="130">IF(C347=0, D347, (E347-D347)/D347)</f>
        <v>-4.6288308687564853E-2</v>
      </c>
      <c r="I347" s="371">
        <v>16.350000000000001</v>
      </c>
    </row>
    <row r="348" spans="2:9" x14ac:dyDescent="0.25">
      <c r="B348" s="634">
        <v>42625</v>
      </c>
      <c r="C348" s="391">
        <v>7678</v>
      </c>
      <c r="D348" s="636">
        <v>16.412330000000001</v>
      </c>
      <c r="E348" s="371">
        <v>15.47</v>
      </c>
      <c r="F348" s="371">
        <f t="shared" si="128"/>
        <v>-7235.2097400000011</v>
      </c>
      <c r="G348" s="371">
        <f t="shared" si="129"/>
        <v>126013.86974000001</v>
      </c>
      <c r="H348" s="372">
        <f t="shared" si="130"/>
        <v>-5.7415979327737135E-2</v>
      </c>
      <c r="I348" s="371"/>
    </row>
    <row r="349" spans="2:9" x14ac:dyDescent="0.25">
      <c r="B349" s="634">
        <v>42625</v>
      </c>
      <c r="C349" s="391">
        <v>7678</v>
      </c>
      <c r="D349" s="636">
        <v>16.355817999999999</v>
      </c>
      <c r="E349" s="371">
        <v>15.47</v>
      </c>
      <c r="F349" s="371">
        <f t="shared" si="128"/>
        <v>-6801.3106039999893</v>
      </c>
      <c r="G349" s="371">
        <f t="shared" si="129"/>
        <v>125579.970604</v>
      </c>
      <c r="H349" s="372">
        <f t="shared" si="130"/>
        <v>-5.4159198885680847E-2</v>
      </c>
      <c r="I349" s="371" t="s">
        <v>276</v>
      </c>
    </row>
    <row r="350" spans="2:9" x14ac:dyDescent="0.25">
      <c r="B350" s="634">
        <v>42626</v>
      </c>
      <c r="C350" s="370">
        <v>8278</v>
      </c>
      <c r="D350" s="635">
        <v>16.25066</v>
      </c>
      <c r="E350" s="371">
        <v>14.34</v>
      </c>
      <c r="F350" s="371">
        <f t="shared" si="128"/>
        <v>-15816.44348</v>
      </c>
      <c r="G350" s="371">
        <f t="shared" si="129"/>
        <v>134522.96348000001</v>
      </c>
      <c r="H350" s="373">
        <f t="shared" si="130"/>
        <v>-0.11757430159759666</v>
      </c>
      <c r="I350" s="371"/>
    </row>
    <row r="351" spans="2:9" x14ac:dyDescent="0.25">
      <c r="B351" s="634">
        <v>42626</v>
      </c>
      <c r="C351" s="370">
        <v>8678</v>
      </c>
      <c r="D351" s="635">
        <v>16.18149</v>
      </c>
      <c r="E351" s="371">
        <v>14.34</v>
      </c>
      <c r="F351" s="371">
        <f t="shared" si="128"/>
        <v>-15980.450220000002</v>
      </c>
      <c r="G351" s="371">
        <f t="shared" si="129"/>
        <v>140422.97021999999</v>
      </c>
      <c r="H351" s="373">
        <f t="shared" si="130"/>
        <v>-0.11380225183218605</v>
      </c>
      <c r="I351" s="371"/>
    </row>
    <row r="352" spans="2:9" x14ac:dyDescent="0.25">
      <c r="B352" s="634">
        <v>42626</v>
      </c>
      <c r="C352" s="370">
        <v>8978</v>
      </c>
      <c r="D352" s="635">
        <v>16.124635000000001</v>
      </c>
      <c r="E352" s="371">
        <v>14.34</v>
      </c>
      <c r="F352" s="371">
        <f t="shared" si="128"/>
        <v>-16022.453030000013</v>
      </c>
      <c r="G352" s="371">
        <f t="shared" si="129"/>
        <v>144766.97303000002</v>
      </c>
      <c r="H352" s="373">
        <f t="shared" si="130"/>
        <v>-0.11067754401882594</v>
      </c>
      <c r="I352" s="371"/>
    </row>
    <row r="353" spans="2:9" x14ac:dyDescent="0.25">
      <c r="B353" s="634">
        <v>42626</v>
      </c>
      <c r="C353" s="370">
        <v>9278</v>
      </c>
      <c r="D353" s="635">
        <v>16.064019999999999</v>
      </c>
      <c r="E353" s="371">
        <v>14.34</v>
      </c>
      <c r="F353" s="371">
        <f t="shared" si="128"/>
        <v>-15995.457559999995</v>
      </c>
      <c r="G353" s="371">
        <f t="shared" si="129"/>
        <v>149041.97756</v>
      </c>
      <c r="H353" s="373">
        <f t="shared" si="130"/>
        <v>-0.10732182853357998</v>
      </c>
      <c r="I353" s="371" t="s">
        <v>277</v>
      </c>
    </row>
    <row r="354" spans="2:9" x14ac:dyDescent="0.25">
      <c r="B354" s="634">
        <v>42627</v>
      </c>
      <c r="C354" s="370">
        <v>9478</v>
      </c>
      <c r="D354" s="635">
        <v>16.020790999999999</v>
      </c>
      <c r="E354" s="371">
        <v>14.01</v>
      </c>
      <c r="F354" s="371">
        <f t="shared" ref="F354:F361" si="131">C354*(E354-D354)</f>
        <v>-19058.277097999995</v>
      </c>
      <c r="G354" s="371">
        <f t="shared" ref="G354:G361" si="132">IF(C354=0, 0,D354*C354)</f>
        <v>151845.05709799999</v>
      </c>
      <c r="H354" s="373">
        <f t="shared" ref="H354:H361" si="133">IF(C354=0, D354, (E354-D354)/D354)</f>
        <v>-0.1255113433537707</v>
      </c>
      <c r="I354" s="371"/>
    </row>
    <row r="355" spans="2:9" x14ac:dyDescent="0.25">
      <c r="B355" s="634">
        <v>42628</v>
      </c>
      <c r="C355" s="370">
        <v>9478</v>
      </c>
      <c r="D355" s="635">
        <v>16.015726999999998</v>
      </c>
      <c r="E355" s="371">
        <v>14.26</v>
      </c>
      <c r="F355" s="371">
        <f t="shared" si="131"/>
        <v>-16640.780505999985</v>
      </c>
      <c r="G355" s="371">
        <f t="shared" si="132"/>
        <v>151797.06050599998</v>
      </c>
      <c r="H355" s="373">
        <f t="shared" si="133"/>
        <v>-0.1096251827968845</v>
      </c>
      <c r="I355" s="371"/>
    </row>
    <row r="356" spans="2:9" ht="15" customHeight="1" x14ac:dyDescent="0.25">
      <c r="B356" s="634">
        <v>42629</v>
      </c>
      <c r="C356" s="370">
        <v>9478</v>
      </c>
      <c r="D356" s="635">
        <v>16.015726999999998</v>
      </c>
      <c r="E356" s="371">
        <v>14.24</v>
      </c>
      <c r="F356" s="371">
        <f t="shared" si="131"/>
        <v>-16830.340505999982</v>
      </c>
      <c r="G356" s="371">
        <f t="shared" si="132"/>
        <v>151797.06050599998</v>
      </c>
      <c r="H356" s="373">
        <f t="shared" si="133"/>
        <v>-0.1108739553315312</v>
      </c>
      <c r="I356" s="371"/>
    </row>
    <row r="357" spans="2:9" x14ac:dyDescent="0.25">
      <c r="B357" s="634">
        <v>42632</v>
      </c>
      <c r="C357" s="370">
        <v>9678</v>
      </c>
      <c r="D357" s="635">
        <v>15.975311</v>
      </c>
      <c r="E357" s="371">
        <v>14.09</v>
      </c>
      <c r="F357" s="371">
        <f t="shared" si="131"/>
        <v>-18246.039857999996</v>
      </c>
      <c r="G357" s="371">
        <f t="shared" si="132"/>
        <v>154609.05985799999</v>
      </c>
      <c r="H357" s="372">
        <f t="shared" si="133"/>
        <v>-0.11801404054043141</v>
      </c>
      <c r="I357" s="371"/>
    </row>
    <row r="358" spans="2:9" x14ac:dyDescent="0.25">
      <c r="B358" s="634">
        <v>42633</v>
      </c>
      <c r="C358" s="370">
        <v>9878</v>
      </c>
      <c r="D358" s="635">
        <v>15.937544000000001</v>
      </c>
      <c r="E358" s="371">
        <v>13.87</v>
      </c>
      <c r="F358" s="371">
        <f t="shared" si="131"/>
        <v>-20423.199632000014</v>
      </c>
      <c r="G358" s="371">
        <f t="shared" si="132"/>
        <v>157431.05963200002</v>
      </c>
      <c r="H358" s="372">
        <f t="shared" si="133"/>
        <v>-0.12972789282966068</v>
      </c>
      <c r="I358" s="371"/>
    </row>
    <row r="359" spans="2:9" x14ac:dyDescent="0.25">
      <c r="B359" s="634">
        <v>42633</v>
      </c>
      <c r="C359" s="370">
        <v>10000</v>
      </c>
      <c r="D359" s="635">
        <v>15.915126000000001</v>
      </c>
      <c r="E359" s="371">
        <v>13.87</v>
      </c>
      <c r="F359" s="371">
        <f t="shared" si="131"/>
        <v>-20451.260000000017</v>
      </c>
      <c r="G359" s="371">
        <f t="shared" si="132"/>
        <v>159151.26</v>
      </c>
      <c r="H359" s="372">
        <f t="shared" si="133"/>
        <v>-0.12850203008132022</v>
      </c>
      <c r="I359" s="371"/>
    </row>
    <row r="360" spans="2:9" x14ac:dyDescent="0.25">
      <c r="B360" s="634">
        <v>42634</v>
      </c>
      <c r="C360" s="370">
        <v>9678</v>
      </c>
      <c r="D360" s="635">
        <v>15.969538999999999</v>
      </c>
      <c r="E360" s="371">
        <v>14.65</v>
      </c>
      <c r="F360" s="371">
        <f t="shared" si="131"/>
        <v>-12770.498441999989</v>
      </c>
      <c r="G360" s="371">
        <f t="shared" si="132"/>
        <v>154553.19844199999</v>
      </c>
      <c r="H360" s="372">
        <f t="shared" si="133"/>
        <v>-8.2628496664806608E-2</v>
      </c>
      <c r="I360" s="371"/>
    </row>
    <row r="361" spans="2:9" x14ac:dyDescent="0.25">
      <c r="B361" s="634">
        <v>42634</v>
      </c>
      <c r="C361" s="370">
        <v>9278</v>
      </c>
      <c r="D361" s="635">
        <v>16.026872999999998</v>
      </c>
      <c r="E361" s="371">
        <v>14.65</v>
      </c>
      <c r="F361" s="371">
        <f t="shared" si="131"/>
        <v>-12774.627693999981</v>
      </c>
      <c r="G361" s="371">
        <f t="shared" si="132"/>
        <v>148697.32769399998</v>
      </c>
      <c r="H361" s="372">
        <f t="shared" si="133"/>
        <v>-8.5910270830747718E-2</v>
      </c>
      <c r="I361" s="371">
        <v>16</v>
      </c>
    </row>
    <row r="362" spans="2:9" x14ac:dyDescent="0.25">
      <c r="B362" s="634">
        <v>42635</v>
      </c>
      <c r="C362" s="370">
        <v>9278</v>
      </c>
      <c r="D362" s="635">
        <v>16.026872999999998</v>
      </c>
      <c r="E362" s="371">
        <v>14.87</v>
      </c>
      <c r="F362" s="371">
        <f t="shared" ref="F362:F373" si="134">C362*(E362-D362)</f>
        <v>-10733.467693999992</v>
      </c>
      <c r="G362" s="371">
        <f t="shared" ref="G362:G373" si="135">IF(C362=0, 0,D362*C362)</f>
        <v>148697.32769399998</v>
      </c>
      <c r="H362" s="372">
        <f t="shared" ref="H362:H373" si="136">IF(C362=0, D362, (E362-D362)/D362)</f>
        <v>-7.2183326092369937E-2</v>
      </c>
      <c r="I362" s="371"/>
    </row>
    <row r="363" spans="2:9" x14ac:dyDescent="0.25">
      <c r="B363" s="634">
        <v>42636</v>
      </c>
      <c r="C363" s="370">
        <v>9478</v>
      </c>
      <c r="D363" s="635">
        <v>15.992122</v>
      </c>
      <c r="E363" s="371">
        <v>14.49</v>
      </c>
      <c r="F363" s="371">
        <f t="shared" si="134"/>
        <v>-14237.112315999999</v>
      </c>
      <c r="G363" s="371">
        <f t="shared" si="135"/>
        <v>151573.33231600001</v>
      </c>
      <c r="H363" s="372">
        <f t="shared" si="136"/>
        <v>-9.39288732289561E-2</v>
      </c>
      <c r="I363" s="371"/>
    </row>
    <row r="364" spans="2:9" x14ac:dyDescent="0.25">
      <c r="B364" s="634">
        <v>42639</v>
      </c>
      <c r="C364" s="370">
        <v>9278</v>
      </c>
      <c r="D364" s="635">
        <v>16.019549999999999</v>
      </c>
      <c r="E364" s="371">
        <v>14.41</v>
      </c>
      <c r="F364" s="371">
        <f t="shared" si="134"/>
        <v>-14933.404899999989</v>
      </c>
      <c r="G364" s="371">
        <f t="shared" si="135"/>
        <v>148629.38489999998</v>
      </c>
      <c r="H364" s="372">
        <f t="shared" si="136"/>
        <v>-0.10047410819904422</v>
      </c>
      <c r="I364" s="371">
        <v>16</v>
      </c>
    </row>
    <row r="365" spans="2:9" x14ac:dyDescent="0.25">
      <c r="B365" s="634">
        <v>42639</v>
      </c>
      <c r="C365" s="370">
        <v>9478</v>
      </c>
      <c r="D365" s="635">
        <v>15.987468</v>
      </c>
      <c r="E365" s="371">
        <v>14.41</v>
      </c>
      <c r="F365" s="371">
        <f t="shared" si="134"/>
        <v>-14951.241703999996</v>
      </c>
      <c r="G365" s="371">
        <f t="shared" si="135"/>
        <v>151529.221704</v>
      </c>
      <c r="H365" s="372">
        <f t="shared" si="136"/>
        <v>-9.8669032519721048E-2</v>
      </c>
      <c r="I365" s="371"/>
    </row>
    <row r="366" spans="2:9" x14ac:dyDescent="0.25">
      <c r="B366" s="634">
        <v>42639</v>
      </c>
      <c r="C366" s="370">
        <v>9678</v>
      </c>
      <c r="D366" s="635">
        <v>15.954266000000001</v>
      </c>
      <c r="E366" s="371">
        <v>14.41</v>
      </c>
      <c r="F366" s="371">
        <f t="shared" si="134"/>
        <v>-14945.406348000004</v>
      </c>
      <c r="G366" s="371">
        <f t="shared" si="135"/>
        <v>154405.386348</v>
      </c>
      <c r="H366" s="372">
        <f t="shared" si="136"/>
        <v>-9.6793296538994669E-2</v>
      </c>
      <c r="I366" s="371"/>
    </row>
    <row r="367" spans="2:9" x14ac:dyDescent="0.25">
      <c r="B367" s="634">
        <v>42640</v>
      </c>
      <c r="C367" s="370">
        <v>10000</v>
      </c>
      <c r="D367" s="635">
        <v>15.890373</v>
      </c>
      <c r="E367" s="371">
        <v>14.06</v>
      </c>
      <c r="F367" s="371">
        <f t="shared" si="134"/>
        <v>-18303.73</v>
      </c>
      <c r="G367" s="371">
        <f t="shared" si="135"/>
        <v>158903.73000000001</v>
      </c>
      <c r="H367" s="372">
        <f t="shared" si="136"/>
        <v>-0.11518754153851517</v>
      </c>
      <c r="I367" s="371"/>
    </row>
    <row r="368" spans="2:9" x14ac:dyDescent="0.25">
      <c r="B368" s="634">
        <v>42641</v>
      </c>
      <c r="C368" s="370">
        <v>9278</v>
      </c>
      <c r="D368" s="635">
        <v>15.968</v>
      </c>
      <c r="E368" s="371">
        <v>15.18</v>
      </c>
      <c r="F368" s="371">
        <f t="shared" si="134"/>
        <v>-7311.0640000000021</v>
      </c>
      <c r="G368" s="371">
        <f t="shared" si="135"/>
        <v>148151.10399999999</v>
      </c>
      <c r="H368" s="372">
        <f t="shared" si="136"/>
        <v>-4.9348697394789594E-2</v>
      </c>
      <c r="I368" s="371" t="s">
        <v>290</v>
      </c>
    </row>
    <row r="369" spans="2:9" x14ac:dyDescent="0.25">
      <c r="B369" s="634">
        <v>42641</v>
      </c>
      <c r="C369" s="370">
        <v>8978</v>
      </c>
      <c r="D369" s="635">
        <v>15.991466000000001</v>
      </c>
      <c r="E369" s="371">
        <v>15.18</v>
      </c>
      <c r="F369" s="371">
        <f t="shared" si="134"/>
        <v>-7285.3417480000098</v>
      </c>
      <c r="G369" s="371">
        <f t="shared" si="135"/>
        <v>143571.38174800001</v>
      </c>
      <c r="H369" s="372">
        <f t="shared" si="136"/>
        <v>-5.0743690415875634E-2</v>
      </c>
      <c r="I369" s="371"/>
    </row>
    <row r="370" spans="2:9" x14ac:dyDescent="0.25">
      <c r="B370" s="634">
        <v>42642</v>
      </c>
      <c r="C370" s="370">
        <v>8678</v>
      </c>
      <c r="D370" s="635">
        <v>16.016100000000002</v>
      </c>
      <c r="E370" s="371">
        <v>15.9</v>
      </c>
      <c r="F370" s="371">
        <f t="shared" si="134"/>
        <v>-1007.5158000000105</v>
      </c>
      <c r="G370" s="371">
        <f t="shared" si="135"/>
        <v>138987.71580000001</v>
      </c>
      <c r="H370" s="372">
        <f t="shared" si="136"/>
        <v>-7.2489557382884214E-3</v>
      </c>
      <c r="I370" s="371"/>
    </row>
    <row r="371" spans="2:9" x14ac:dyDescent="0.25">
      <c r="B371" s="634">
        <v>42642</v>
      </c>
      <c r="C371" s="370">
        <v>7978</v>
      </c>
      <c r="D371" s="635">
        <v>16.036825</v>
      </c>
      <c r="E371" s="371">
        <v>15.9</v>
      </c>
      <c r="F371" s="371">
        <f t="shared" si="134"/>
        <v>-1091.5898499999998</v>
      </c>
      <c r="G371" s="371">
        <f t="shared" si="135"/>
        <v>127941.78985</v>
      </c>
      <c r="H371" s="372">
        <f t="shared" si="136"/>
        <v>-8.5319257396648009E-3</v>
      </c>
      <c r="I371" s="371"/>
    </row>
    <row r="372" spans="2:9" x14ac:dyDescent="0.25">
      <c r="B372" s="634">
        <v>42642</v>
      </c>
      <c r="C372" s="370">
        <v>7764</v>
      </c>
      <c r="D372" s="635">
        <v>16.038399999999999</v>
      </c>
      <c r="E372" s="371">
        <v>15.9</v>
      </c>
      <c r="F372" s="371">
        <f t="shared" si="134"/>
        <v>-1074.5375999999919</v>
      </c>
      <c r="G372" s="371">
        <f t="shared" si="135"/>
        <v>124522.1376</v>
      </c>
      <c r="H372" s="372">
        <f t="shared" si="136"/>
        <v>-8.6292897047086353E-3</v>
      </c>
      <c r="I372" s="371"/>
    </row>
    <row r="373" spans="2:9" x14ac:dyDescent="0.25">
      <c r="B373" s="634">
        <v>42642</v>
      </c>
      <c r="C373" s="370">
        <v>8178</v>
      </c>
      <c r="D373" s="635">
        <v>16.019235999999999</v>
      </c>
      <c r="E373" s="371">
        <v>15.9</v>
      </c>
      <c r="F373" s="371">
        <f t="shared" si="134"/>
        <v>-975.11200799999187</v>
      </c>
      <c r="G373" s="371">
        <f t="shared" si="135"/>
        <v>131005.31200799999</v>
      </c>
      <c r="H373" s="372">
        <f t="shared" si="136"/>
        <v>-7.4433012910228059E-3</v>
      </c>
      <c r="I373" s="371" t="s">
        <v>291</v>
      </c>
    </row>
    <row r="374" spans="2:9" x14ac:dyDescent="0.25">
      <c r="B374" s="634">
        <v>42643</v>
      </c>
      <c r="C374" s="370">
        <v>8178</v>
      </c>
      <c r="D374" s="635">
        <v>16.019235999999999</v>
      </c>
      <c r="E374" s="371">
        <v>15.81</v>
      </c>
      <c r="F374" s="371">
        <f>C374*(E374-D374)</f>
        <v>-1711.1320079999907</v>
      </c>
      <c r="G374" s="371">
        <f>IF(C374=0, 0,D374*C374)</f>
        <v>131005.31200799999</v>
      </c>
      <c r="H374" s="372">
        <f>IF(C374=0, D374, (E374-D374)/D374)</f>
        <v>-1.3061546755413234E-2</v>
      </c>
      <c r="I374" s="371"/>
    </row>
    <row r="375" spans="2:9" x14ac:dyDescent="0.25">
      <c r="B375" s="634">
        <v>42646</v>
      </c>
      <c r="C375" s="370">
        <v>8178</v>
      </c>
      <c r="D375" s="635">
        <v>16.019235999999999</v>
      </c>
      <c r="E375" s="371">
        <v>15.98</v>
      </c>
      <c r="F375" s="371">
        <f t="shared" ref="F375:F384" si="137">C375*(E375-D375)</f>
        <v>-320.8720079999913</v>
      </c>
      <c r="G375" s="371">
        <f t="shared" ref="G375:G384" si="138">IF(C375=0, 0,D375*C375)</f>
        <v>131005.31200799999</v>
      </c>
      <c r="H375" s="372">
        <f t="shared" ref="H375:H384" si="139">IF(C375=0, D375, (E375-D375)/D375)</f>
        <v>-2.4493053226757469E-3</v>
      </c>
      <c r="I375" s="371"/>
    </row>
    <row r="376" spans="2:9" x14ac:dyDescent="0.25">
      <c r="B376" s="634">
        <v>42647</v>
      </c>
      <c r="C376" s="370">
        <v>8678</v>
      </c>
      <c r="D376" s="635">
        <v>16.010061</v>
      </c>
      <c r="E376" s="371">
        <v>15.63</v>
      </c>
      <c r="F376" s="371">
        <f t="shared" si="137"/>
        <v>-3298.169357999996</v>
      </c>
      <c r="G376" s="371">
        <f t="shared" si="138"/>
        <v>138935.309358</v>
      </c>
      <c r="H376" s="372">
        <f t="shared" si="139"/>
        <v>-2.3738885192255015E-2</v>
      </c>
      <c r="I376" s="371"/>
    </row>
    <row r="377" spans="2:9" ht="15" customHeight="1" x14ac:dyDescent="0.25">
      <c r="B377" s="634">
        <v>42647</v>
      </c>
      <c r="C377" s="370">
        <v>9178</v>
      </c>
      <c r="D377" s="635">
        <v>15.988811</v>
      </c>
      <c r="E377" s="371">
        <v>15.63</v>
      </c>
      <c r="F377" s="371">
        <f t="shared" si="137"/>
        <v>-3293.1673579999938</v>
      </c>
      <c r="G377" s="371">
        <f t="shared" si="138"/>
        <v>146745.30735799999</v>
      </c>
      <c r="H377" s="372">
        <f t="shared" si="139"/>
        <v>-2.2441381038277287E-2</v>
      </c>
      <c r="I377" s="371"/>
    </row>
    <row r="378" spans="2:9" x14ac:dyDescent="0.25">
      <c r="B378" s="634">
        <v>42648</v>
      </c>
      <c r="C378" s="370">
        <v>8178</v>
      </c>
      <c r="D378" s="635">
        <v>15.977725</v>
      </c>
      <c r="E378" s="371">
        <v>16.12</v>
      </c>
      <c r="F378" s="371">
        <f t="shared" si="137"/>
        <v>1163.524950000012</v>
      </c>
      <c r="G378" s="371">
        <f t="shared" si="138"/>
        <v>130665.83504999999</v>
      </c>
      <c r="H378" s="372">
        <f t="shared" si="139"/>
        <v>8.904584351026288E-3</v>
      </c>
      <c r="I378" s="371">
        <v>15.75</v>
      </c>
    </row>
    <row r="379" spans="2:9" x14ac:dyDescent="0.25">
      <c r="B379" s="634">
        <v>42648</v>
      </c>
      <c r="C379" s="391">
        <v>7678</v>
      </c>
      <c r="D379" s="636">
        <v>15.951529000000001</v>
      </c>
      <c r="E379" s="371">
        <v>16.12</v>
      </c>
      <c r="F379" s="371">
        <f t="shared" si="137"/>
        <v>1293.5203380000021</v>
      </c>
      <c r="G379" s="371">
        <f t="shared" si="138"/>
        <v>122475.839662</v>
      </c>
      <c r="H379" s="372">
        <f t="shared" si="139"/>
        <v>1.0561432700275958E-2</v>
      </c>
      <c r="I379" s="371" t="s">
        <v>295</v>
      </c>
    </row>
    <row r="380" spans="2:9" x14ac:dyDescent="0.25">
      <c r="B380" s="634">
        <v>42649</v>
      </c>
      <c r="C380" s="370">
        <v>8678</v>
      </c>
      <c r="D380" s="635">
        <v>15.941579000000001</v>
      </c>
      <c r="E380" s="371">
        <v>16.079999999999998</v>
      </c>
      <c r="F380" s="371">
        <f t="shared" si="137"/>
        <v>1201.2174379999781</v>
      </c>
      <c r="G380" s="371">
        <f t="shared" si="138"/>
        <v>138341.022562</v>
      </c>
      <c r="H380" s="372">
        <f t="shared" si="139"/>
        <v>8.683016908174369E-3</v>
      </c>
      <c r="I380" s="371"/>
    </row>
    <row r="381" spans="2:9" x14ac:dyDescent="0.25">
      <c r="B381" s="634">
        <v>42650</v>
      </c>
      <c r="C381" s="370">
        <v>8978</v>
      </c>
      <c r="D381" s="635">
        <v>15.935176999999999</v>
      </c>
      <c r="E381" s="371">
        <v>15.56</v>
      </c>
      <c r="F381" s="371">
        <f t="shared" si="137"/>
        <v>-3368.3391059999908</v>
      </c>
      <c r="G381" s="371">
        <f t="shared" si="138"/>
        <v>143066.01910599999</v>
      </c>
      <c r="H381" s="372">
        <f t="shared" si="139"/>
        <v>-2.354394933925108E-2</v>
      </c>
      <c r="I381" s="371"/>
    </row>
    <row r="382" spans="2:9" x14ac:dyDescent="0.25">
      <c r="B382" s="634">
        <v>42650</v>
      </c>
      <c r="C382" s="370">
        <v>9278</v>
      </c>
      <c r="D382" s="635">
        <v>15.923692000000001</v>
      </c>
      <c r="E382" s="371">
        <v>15.56</v>
      </c>
      <c r="F382" s="371">
        <f t="shared" si="137"/>
        <v>-3374.3343760000034</v>
      </c>
      <c r="G382" s="371">
        <f t="shared" si="138"/>
        <v>147740.01437600001</v>
      </c>
      <c r="H382" s="372">
        <f t="shared" si="139"/>
        <v>-2.2839678134945106E-2</v>
      </c>
      <c r="I382" s="371">
        <v>15.8</v>
      </c>
    </row>
    <row r="383" spans="2:9" x14ac:dyDescent="0.25">
      <c r="B383" s="634">
        <v>42653</v>
      </c>
      <c r="C383" s="391">
        <v>9678</v>
      </c>
      <c r="D383" s="636">
        <v>15.9153</v>
      </c>
      <c r="E383" s="371">
        <v>15.72</v>
      </c>
      <c r="F383" s="371">
        <f t="shared" si="137"/>
        <v>-1890.1133999999961</v>
      </c>
      <c r="G383" s="371">
        <f t="shared" si="138"/>
        <v>154028.27340000001</v>
      </c>
      <c r="H383" s="372">
        <f t="shared" si="139"/>
        <v>-1.2271210721758281E-2</v>
      </c>
      <c r="I383" s="371"/>
    </row>
    <row r="384" spans="2:9" x14ac:dyDescent="0.25">
      <c r="B384" s="634">
        <v>42661</v>
      </c>
      <c r="C384" s="391">
        <v>10000</v>
      </c>
      <c r="D384" s="636">
        <v>15.901258</v>
      </c>
      <c r="E384" s="371">
        <v>14.2</v>
      </c>
      <c r="F384" s="371">
        <f t="shared" si="137"/>
        <v>-17012.580000000009</v>
      </c>
      <c r="G384" s="371">
        <f t="shared" si="138"/>
        <v>159012.58000000002</v>
      </c>
      <c r="H384" s="372">
        <f t="shared" si="139"/>
        <v>-0.10698889358313669</v>
      </c>
      <c r="I384" s="371"/>
    </row>
    <row r="385" spans="2:9" x14ac:dyDescent="0.25">
      <c r="B385" s="634">
        <v>42663</v>
      </c>
      <c r="C385" s="370">
        <v>10000</v>
      </c>
      <c r="D385" s="635">
        <v>15.901258</v>
      </c>
      <c r="E385" s="371">
        <v>14.7</v>
      </c>
      <c r="F385" s="371">
        <f>C385*(E385-D385)</f>
        <v>-12012.580000000011</v>
      </c>
      <c r="G385" s="371">
        <f>IF(C385=0, 0,D385*C385)</f>
        <v>159012.58000000002</v>
      </c>
      <c r="H385" s="373">
        <f>IF(C385=0, D385, (E385-D385)/D385)</f>
        <v>-7.5544840540289399E-2</v>
      </c>
      <c r="I385" s="371"/>
    </row>
    <row r="386" spans="2:9" x14ac:dyDescent="0.25">
      <c r="B386" s="634">
        <v>42668</v>
      </c>
      <c r="C386" s="370">
        <v>11000</v>
      </c>
      <c r="D386" s="635">
        <v>15.74728</v>
      </c>
      <c r="E386" s="371">
        <v>14.18</v>
      </c>
      <c r="F386" s="371">
        <f>C386*(E386-D386)</f>
        <v>-17240.080000000002</v>
      </c>
      <c r="G386" s="371">
        <f>IF(C386=0, 0,D386*C386)</f>
        <v>173220.08</v>
      </c>
      <c r="H386" s="373">
        <f>IF(C386=0, D386, (E386-D386)/D386)</f>
        <v>-9.9527029429844413E-2</v>
      </c>
      <c r="I386" s="371"/>
    </row>
    <row r="387" spans="2:9" x14ac:dyDescent="0.25">
      <c r="B387" s="634">
        <v>42670</v>
      </c>
      <c r="C387" s="370">
        <v>11500</v>
      </c>
      <c r="D387" s="635">
        <v>15.679137000000001</v>
      </c>
      <c r="E387" s="371">
        <v>13.95</v>
      </c>
      <c r="F387" s="371">
        <f>C387*(E387-D387)</f>
        <v>-19885.075500000017</v>
      </c>
      <c r="G387" s="371">
        <f>IF(C387=0, 0,D387*C387)</f>
        <v>180310.07550000001</v>
      </c>
      <c r="H387" s="373">
        <f>IF(C387=0, D387, (E387-D387)/D387)</f>
        <v>-0.11028266415428357</v>
      </c>
      <c r="I387" s="371"/>
    </row>
    <row r="388" spans="2:9" x14ac:dyDescent="0.25">
      <c r="B388" s="634">
        <v>42670</v>
      </c>
      <c r="C388" s="370">
        <v>12000</v>
      </c>
      <c r="D388" s="635">
        <v>15.6113</v>
      </c>
      <c r="E388" s="371">
        <v>13.95</v>
      </c>
      <c r="F388" s="371">
        <f t="shared" ref="F388:F395" si="140">C388*(E388-D388)</f>
        <v>-19935.600000000009</v>
      </c>
      <c r="G388" s="371">
        <f t="shared" ref="G388:G395" si="141">IF(C388=0, 0,D388*C388)</f>
        <v>187335.6</v>
      </c>
      <c r="H388" s="373">
        <f t="shared" ref="H388:H395" si="142">IF(C388=0, D388, (E388-D388)/D388)</f>
        <v>-0.10641650599245422</v>
      </c>
      <c r="I388" s="371"/>
    </row>
    <row r="389" spans="2:9" x14ac:dyDescent="0.25">
      <c r="B389" s="634">
        <v>42670</v>
      </c>
      <c r="C389" s="370">
        <v>12500</v>
      </c>
      <c r="D389" s="635">
        <v>15.542006000000001</v>
      </c>
      <c r="E389" s="371">
        <v>13.95</v>
      </c>
      <c r="F389" s="371">
        <f t="shared" si="140"/>
        <v>-19900.075000000015</v>
      </c>
      <c r="G389" s="371">
        <f t="shared" si="141"/>
        <v>194275.07500000001</v>
      </c>
      <c r="H389" s="373">
        <f t="shared" si="142"/>
        <v>-0.10243246592492637</v>
      </c>
      <c r="I389" s="371"/>
    </row>
    <row r="390" spans="2:9" x14ac:dyDescent="0.25">
      <c r="B390" s="634">
        <v>42671</v>
      </c>
      <c r="C390" s="370">
        <v>12500</v>
      </c>
      <c r="D390" s="635">
        <v>15.536431</v>
      </c>
      <c r="E390" s="371">
        <v>13.72</v>
      </c>
      <c r="F390" s="371">
        <f t="shared" si="140"/>
        <v>-22705.387499999997</v>
      </c>
      <c r="G390" s="371">
        <f t="shared" si="141"/>
        <v>194205.38750000001</v>
      </c>
      <c r="H390" s="373">
        <f t="shared" si="142"/>
        <v>-0.11691430290521676</v>
      </c>
      <c r="I390" s="371"/>
    </row>
    <row r="391" spans="2:9" x14ac:dyDescent="0.25">
      <c r="B391" s="634">
        <v>42674</v>
      </c>
      <c r="C391" s="370">
        <v>12500</v>
      </c>
      <c r="D391" s="635">
        <v>15.5313</v>
      </c>
      <c r="E391" s="371">
        <v>13.18</v>
      </c>
      <c r="F391" s="371">
        <f t="shared" si="140"/>
        <v>-29391.250000000004</v>
      </c>
      <c r="G391" s="371">
        <f t="shared" si="141"/>
        <v>194141.25</v>
      </c>
      <c r="H391" s="373">
        <f t="shared" si="142"/>
        <v>-0.15139106192012261</v>
      </c>
      <c r="I391" s="371"/>
    </row>
    <row r="392" spans="2:9" x14ac:dyDescent="0.25">
      <c r="B392" s="634">
        <v>42676</v>
      </c>
      <c r="C392" s="370">
        <v>12500</v>
      </c>
      <c r="D392" s="635">
        <v>15.528746</v>
      </c>
      <c r="E392" s="371">
        <v>12.78</v>
      </c>
      <c r="F392" s="371">
        <f t="shared" si="140"/>
        <v>-34359.325000000004</v>
      </c>
      <c r="G392" s="371">
        <f t="shared" si="141"/>
        <v>194109.32500000001</v>
      </c>
      <c r="H392" s="372">
        <f t="shared" si="142"/>
        <v>-0.17701017197396368</v>
      </c>
      <c r="I392" s="371"/>
    </row>
    <row r="393" spans="2:9" x14ac:dyDescent="0.25">
      <c r="B393" s="634">
        <v>42677</v>
      </c>
      <c r="C393" s="370">
        <v>10000</v>
      </c>
      <c r="D393" s="635">
        <v>15.813000000000001</v>
      </c>
      <c r="E393" s="371">
        <v>14.15</v>
      </c>
      <c r="F393" s="371">
        <f t="shared" si="140"/>
        <v>-16630.000000000004</v>
      </c>
      <c r="G393" s="371">
        <f t="shared" si="141"/>
        <v>158130</v>
      </c>
      <c r="H393" s="372">
        <f t="shared" si="142"/>
        <v>-0.10516663504711314</v>
      </c>
      <c r="I393" s="371"/>
    </row>
    <row r="394" spans="2:9" x14ac:dyDescent="0.25">
      <c r="B394" s="634">
        <v>42678</v>
      </c>
      <c r="C394" s="370">
        <v>11000</v>
      </c>
      <c r="D394" s="635">
        <v>15.62</v>
      </c>
      <c r="E394" s="371">
        <v>13.69</v>
      </c>
      <c r="F394" s="371">
        <f t="shared" si="140"/>
        <v>-21229.999999999996</v>
      </c>
      <c r="G394" s="371">
        <f t="shared" si="141"/>
        <v>171820</v>
      </c>
      <c r="H394" s="372">
        <f t="shared" si="142"/>
        <v>-0.12355953905249678</v>
      </c>
      <c r="I394" s="371"/>
    </row>
    <row r="395" spans="2:9" x14ac:dyDescent="0.25">
      <c r="B395" s="634">
        <v>42701</v>
      </c>
      <c r="C395" s="370">
        <v>7678</v>
      </c>
      <c r="D395" s="635">
        <v>15.484220000000001</v>
      </c>
      <c r="E395" s="371">
        <v>16.28</v>
      </c>
      <c r="F395" s="371">
        <f t="shared" si="140"/>
        <v>6109.9988400000047</v>
      </c>
      <c r="G395" s="371">
        <f t="shared" si="141"/>
        <v>118887.84116000001</v>
      </c>
      <c r="H395" s="372">
        <f t="shared" si="142"/>
        <v>5.1392966516879801E-2</v>
      </c>
      <c r="I395" s="371" t="s">
        <v>306</v>
      </c>
    </row>
    <row r="396" spans="2:9" x14ac:dyDescent="0.25">
      <c r="B396" s="634">
        <v>42702</v>
      </c>
      <c r="C396" s="370">
        <v>8178</v>
      </c>
      <c r="D396" s="635">
        <v>15.519399999999999</v>
      </c>
      <c r="E396" s="371">
        <v>15.62</v>
      </c>
      <c r="F396" s="371">
        <f t="shared" ref="F396:F413" si="143">C396*(E396-D396)</f>
        <v>822.70680000000016</v>
      </c>
      <c r="G396" s="371">
        <f t="shared" ref="G396:G413" si="144">IF(C396=0, 0,D396*C396)</f>
        <v>126917.6532</v>
      </c>
      <c r="H396" s="372">
        <f t="shared" ref="H396:H413" si="145">IF(C396=0, D396, (E396-D396)/D396)</f>
        <v>6.4822093637640649E-3</v>
      </c>
      <c r="I396" s="371" t="s">
        <v>311</v>
      </c>
    </row>
    <row r="397" spans="2:9" x14ac:dyDescent="0.25">
      <c r="B397" s="634">
        <v>42702</v>
      </c>
      <c r="C397" s="370">
        <v>8678</v>
      </c>
      <c r="D397" s="635">
        <v>15.5304</v>
      </c>
      <c r="E397" s="371">
        <v>15.54</v>
      </c>
      <c r="F397" s="371">
        <f t="shared" si="143"/>
        <v>83.308799999990825</v>
      </c>
      <c r="G397" s="371">
        <f t="shared" si="144"/>
        <v>134772.8112</v>
      </c>
      <c r="H397" s="372">
        <f t="shared" si="145"/>
        <v>6.1814248184199655E-4</v>
      </c>
      <c r="I397" s="371"/>
    </row>
    <row r="398" spans="2:9" x14ac:dyDescent="0.25">
      <c r="B398" s="634">
        <v>42703</v>
      </c>
      <c r="C398" s="370">
        <v>8978</v>
      </c>
      <c r="D398" s="635">
        <v>15.5053</v>
      </c>
      <c r="E398" s="371">
        <v>14.95</v>
      </c>
      <c r="F398" s="371">
        <f t="shared" si="143"/>
        <v>-4985.4834000000074</v>
      </c>
      <c r="G398" s="371">
        <f t="shared" si="144"/>
        <v>139206.5834</v>
      </c>
      <c r="H398" s="372">
        <f t="shared" si="145"/>
        <v>-3.5813560524465882E-2</v>
      </c>
      <c r="I398" s="371"/>
    </row>
    <row r="399" spans="2:9" ht="15" customHeight="1" x14ac:dyDescent="0.25">
      <c r="B399" s="634">
        <v>42704</v>
      </c>
      <c r="C399" s="370">
        <v>5178</v>
      </c>
      <c r="D399" s="635">
        <v>14.3947</v>
      </c>
      <c r="E399" s="371">
        <v>18.059999999999999</v>
      </c>
      <c r="F399" s="371">
        <f t="shared" si="143"/>
        <v>18978.923399999992</v>
      </c>
      <c r="G399" s="371">
        <f t="shared" si="144"/>
        <v>74535.756600000008</v>
      </c>
      <c r="H399" s="372">
        <f t="shared" si="145"/>
        <v>0.25462843963403187</v>
      </c>
      <c r="I399" s="371"/>
    </row>
    <row r="400" spans="2:9" x14ac:dyDescent="0.25">
      <c r="B400" s="634">
        <v>42705</v>
      </c>
      <c r="C400" s="370">
        <v>4678</v>
      </c>
      <c r="D400" s="635">
        <v>13.905799999999999</v>
      </c>
      <c r="E400" s="371">
        <v>17.89</v>
      </c>
      <c r="F400" s="371">
        <f t="shared" si="143"/>
        <v>18638.087600000006</v>
      </c>
      <c r="G400" s="371">
        <f t="shared" si="144"/>
        <v>65051.332399999999</v>
      </c>
      <c r="H400" s="372">
        <f t="shared" si="145"/>
        <v>0.28651354111234173</v>
      </c>
      <c r="I400" s="371"/>
    </row>
    <row r="401" spans="1:10" x14ac:dyDescent="0.25">
      <c r="B401" s="634">
        <v>42705</v>
      </c>
      <c r="C401" s="370">
        <v>5000</v>
      </c>
      <c r="D401" s="635">
        <v>14.1645</v>
      </c>
      <c r="E401" s="371">
        <v>17.89</v>
      </c>
      <c r="F401" s="371">
        <f t="shared" si="143"/>
        <v>18627.5</v>
      </c>
      <c r="G401" s="371">
        <f t="shared" si="144"/>
        <v>70822.5</v>
      </c>
      <c r="H401" s="372">
        <f t="shared" si="145"/>
        <v>0.2630166966712556</v>
      </c>
      <c r="I401" s="371"/>
    </row>
    <row r="402" spans="1:10" x14ac:dyDescent="0.25">
      <c r="B402" s="634">
        <v>42708</v>
      </c>
      <c r="C402" s="370">
        <v>5000</v>
      </c>
      <c r="D402" s="635">
        <v>14.1645</v>
      </c>
      <c r="E402" s="371">
        <v>18.2</v>
      </c>
      <c r="F402" s="371">
        <f t="shared" si="143"/>
        <v>20177.499999999996</v>
      </c>
      <c r="G402" s="371">
        <f t="shared" si="144"/>
        <v>70822.5</v>
      </c>
      <c r="H402" s="372">
        <f t="shared" si="145"/>
        <v>0.28490239683716323</v>
      </c>
      <c r="I402" s="371"/>
    </row>
    <row r="403" spans="1:10" x14ac:dyDescent="0.25">
      <c r="B403" s="634">
        <v>42711</v>
      </c>
      <c r="C403" s="370">
        <v>5000</v>
      </c>
      <c r="D403" s="635">
        <v>14.143514</v>
      </c>
      <c r="E403" s="371">
        <v>18.420000000000002</v>
      </c>
      <c r="F403" s="371">
        <f t="shared" si="143"/>
        <v>21382.430000000011</v>
      </c>
      <c r="G403" s="371">
        <f t="shared" si="144"/>
        <v>70717.569999999992</v>
      </c>
      <c r="H403" s="372">
        <f t="shared" si="145"/>
        <v>0.3023637548631834</v>
      </c>
      <c r="I403" s="371"/>
    </row>
    <row r="404" spans="1:10" x14ac:dyDescent="0.25">
      <c r="B404" s="634">
        <v>42713</v>
      </c>
      <c r="C404" s="370">
        <v>5000</v>
      </c>
      <c r="D404" s="635">
        <v>14.127554</v>
      </c>
      <c r="E404" s="371">
        <v>18.25</v>
      </c>
      <c r="F404" s="371">
        <f t="shared" si="143"/>
        <v>20612.23</v>
      </c>
      <c r="G404" s="371">
        <f t="shared" si="144"/>
        <v>70637.77</v>
      </c>
      <c r="H404" s="372">
        <f t="shared" si="145"/>
        <v>0.29180182216964096</v>
      </c>
      <c r="I404" s="371"/>
    </row>
    <row r="405" spans="1:10" x14ac:dyDescent="0.25">
      <c r="B405" s="634">
        <v>42716</v>
      </c>
      <c r="C405" s="370">
        <v>5000</v>
      </c>
      <c r="D405" s="635">
        <v>14.0276</v>
      </c>
      <c r="E405" s="371">
        <v>18.489999999999998</v>
      </c>
      <c r="F405" s="371">
        <f t="shared" si="143"/>
        <v>22311.999999999993</v>
      </c>
      <c r="G405" s="371">
        <f t="shared" si="144"/>
        <v>70138</v>
      </c>
      <c r="H405" s="372">
        <f t="shared" si="145"/>
        <v>0.3181157147338104</v>
      </c>
      <c r="I405" s="371" t="s">
        <v>185</v>
      </c>
    </row>
    <row r="406" spans="1:10" ht="15" customHeight="1" x14ac:dyDescent="0.25">
      <c r="B406" s="634">
        <v>42718</v>
      </c>
      <c r="C406" s="370">
        <v>5000</v>
      </c>
      <c r="D406" s="635">
        <v>14.025399999999999</v>
      </c>
      <c r="E406" s="371">
        <v>18.2</v>
      </c>
      <c r="F406" s="371">
        <f t="shared" si="143"/>
        <v>20873</v>
      </c>
      <c r="G406" s="371">
        <f t="shared" si="144"/>
        <v>70127</v>
      </c>
      <c r="H406" s="372">
        <f t="shared" si="145"/>
        <v>0.29764569994438661</v>
      </c>
      <c r="I406" s="371">
        <v>13.8</v>
      </c>
    </row>
    <row r="407" spans="1:10" x14ac:dyDescent="0.25">
      <c r="B407" s="634">
        <v>42726</v>
      </c>
      <c r="C407" s="370">
        <v>5000</v>
      </c>
      <c r="D407" s="635">
        <v>14.025399999999999</v>
      </c>
      <c r="E407" s="371">
        <v>18.04</v>
      </c>
      <c r="F407" s="371">
        <f t="shared" si="143"/>
        <v>20073</v>
      </c>
      <c r="G407" s="371">
        <f t="shared" si="144"/>
        <v>70127</v>
      </c>
      <c r="H407" s="372">
        <f t="shared" si="145"/>
        <v>0.28623782565916123</v>
      </c>
      <c r="I407" s="371"/>
    </row>
    <row r="408" spans="1:10" x14ac:dyDescent="0.25">
      <c r="B408" s="634">
        <v>42733</v>
      </c>
      <c r="C408" s="370">
        <v>6000</v>
      </c>
      <c r="D408" s="635">
        <v>14.627558000000001</v>
      </c>
      <c r="E408" s="371">
        <v>17.57</v>
      </c>
      <c r="F408" s="453">
        <f t="shared" si="143"/>
        <v>17654.651999999998</v>
      </c>
      <c r="G408" s="371">
        <f t="shared" si="144"/>
        <v>87765.347999999998</v>
      </c>
      <c r="H408" s="373">
        <f t="shared" si="145"/>
        <v>0.20115743174629694</v>
      </c>
      <c r="I408" s="371"/>
      <c r="J408" s="3"/>
    </row>
    <row r="409" spans="1:10" x14ac:dyDescent="0.25">
      <c r="B409" s="634">
        <v>42734</v>
      </c>
      <c r="C409" s="370">
        <v>6000</v>
      </c>
      <c r="D409" s="635">
        <v>14.562623</v>
      </c>
      <c r="E409" s="371">
        <v>17.309999999999999</v>
      </c>
      <c r="F409" s="453">
        <f t="shared" si="143"/>
        <v>16484.261999999992</v>
      </c>
      <c r="G409" s="371">
        <f t="shared" si="144"/>
        <v>87375.737999999998</v>
      </c>
      <c r="H409" s="373">
        <f t="shared" si="145"/>
        <v>0.18865948806063293</v>
      </c>
      <c r="I409" s="371"/>
    </row>
    <row r="410" spans="1:10" x14ac:dyDescent="0.25">
      <c r="B410" s="634">
        <v>42739</v>
      </c>
      <c r="C410" s="370">
        <v>5500</v>
      </c>
      <c r="D410" s="635">
        <v>14.242898</v>
      </c>
      <c r="E410" s="371">
        <v>18.05</v>
      </c>
      <c r="F410" s="453">
        <f t="shared" si="143"/>
        <v>20939.061000000002</v>
      </c>
      <c r="G410" s="371">
        <f t="shared" si="144"/>
        <v>78335.938999999998</v>
      </c>
      <c r="H410" s="373">
        <f t="shared" si="145"/>
        <v>0.26729827033796072</v>
      </c>
      <c r="I410" s="371"/>
    </row>
    <row r="411" spans="1:10" x14ac:dyDescent="0.25">
      <c r="B411" s="634">
        <v>42741</v>
      </c>
      <c r="C411" s="370">
        <v>6000</v>
      </c>
      <c r="D411" s="635">
        <v>14.54599</v>
      </c>
      <c r="E411" s="371">
        <v>17.98</v>
      </c>
      <c r="F411" s="453">
        <f t="shared" si="143"/>
        <v>20604.060000000005</v>
      </c>
      <c r="G411" s="371">
        <f t="shared" si="144"/>
        <v>87275.94</v>
      </c>
      <c r="H411" s="373">
        <f t="shared" si="145"/>
        <v>0.23607949682352322</v>
      </c>
      <c r="I411" s="371"/>
    </row>
    <row r="412" spans="1:10" x14ac:dyDescent="0.25">
      <c r="B412" s="634">
        <v>42748</v>
      </c>
      <c r="C412" s="370">
        <v>6000</v>
      </c>
      <c r="D412" s="635">
        <v>14.527687999999999</v>
      </c>
      <c r="E412" s="371">
        <v>17.46</v>
      </c>
      <c r="F412" s="453">
        <f t="shared" si="143"/>
        <v>17593.872000000007</v>
      </c>
      <c r="G412" s="371">
        <f t="shared" si="144"/>
        <v>87166.127999999997</v>
      </c>
      <c r="H412" s="373">
        <f t="shared" si="145"/>
        <v>0.20184299112150547</v>
      </c>
      <c r="I412" s="371"/>
    </row>
    <row r="413" spans="1:10" x14ac:dyDescent="0.25">
      <c r="A413" s="230" t="s">
        <v>340</v>
      </c>
      <c r="B413" s="634">
        <v>42754</v>
      </c>
      <c r="C413" s="370">
        <v>6000</v>
      </c>
      <c r="D413" s="635">
        <v>14.527687999999999</v>
      </c>
      <c r="E413" s="371">
        <v>17.27</v>
      </c>
      <c r="F413" s="453">
        <f t="shared" si="143"/>
        <v>16453.871999999999</v>
      </c>
      <c r="G413" s="371">
        <f t="shared" si="144"/>
        <v>87166.127999999997</v>
      </c>
      <c r="H413" s="373">
        <f t="shared" si="145"/>
        <v>0.1887645164185795</v>
      </c>
      <c r="I413" s="371"/>
    </row>
    <row r="414" spans="1:10" x14ac:dyDescent="0.25">
      <c r="A414" t="s">
        <v>340</v>
      </c>
      <c r="B414" s="634">
        <v>42760</v>
      </c>
      <c r="C414" s="370">
        <v>6000</v>
      </c>
      <c r="D414" s="635">
        <v>14.527687999999999</v>
      </c>
      <c r="E414" s="371">
        <v>17.75</v>
      </c>
      <c r="F414" s="453">
        <f t="shared" ref="F414:F428" si="146">C414*(E414-D414)</f>
        <v>19333.872000000003</v>
      </c>
      <c r="G414" s="371">
        <f t="shared" ref="G414:G428" si="147">IF(C414=0, 0,D414*C414)</f>
        <v>87166.127999999997</v>
      </c>
      <c r="H414" s="373">
        <f t="shared" ref="H414:H428" si="148">IF(C414=0, D414, (E414-D414)/D414)</f>
        <v>0.22180487356281334</v>
      </c>
      <c r="I414" s="371"/>
    </row>
    <row r="415" spans="1:10" x14ac:dyDescent="0.25">
      <c r="A415" t="s">
        <v>373</v>
      </c>
      <c r="B415" s="634">
        <v>42761</v>
      </c>
      <c r="C415" s="370">
        <v>6000</v>
      </c>
      <c r="D415" s="635">
        <v>14.50817</v>
      </c>
      <c r="E415" s="371">
        <v>17.75</v>
      </c>
      <c r="F415" s="453">
        <f t="shared" si="146"/>
        <v>19450.98</v>
      </c>
      <c r="G415" s="371">
        <f t="shared" si="147"/>
        <v>87049.02</v>
      </c>
      <c r="H415" s="373">
        <f t="shared" si="148"/>
        <v>0.22344858104088938</v>
      </c>
      <c r="I415" s="371"/>
    </row>
    <row r="416" spans="1:10" ht="15" customHeight="1" x14ac:dyDescent="0.25">
      <c r="A416" t="s">
        <v>376</v>
      </c>
      <c r="B416" s="634">
        <v>42762</v>
      </c>
      <c r="C416" s="370">
        <v>6100</v>
      </c>
      <c r="D416" s="635">
        <v>14.553610000000001</v>
      </c>
      <c r="E416" s="371">
        <v>17.41</v>
      </c>
      <c r="F416" s="453">
        <f t="shared" si="146"/>
        <v>17423.978999999996</v>
      </c>
      <c r="G416" s="371">
        <f t="shared" si="147"/>
        <v>88777.021000000008</v>
      </c>
      <c r="H416" s="373">
        <f t="shared" si="148"/>
        <v>0.19626676817641803</v>
      </c>
      <c r="I416" s="371"/>
    </row>
    <row r="417" spans="1:9" x14ac:dyDescent="0.25">
      <c r="A417" t="s">
        <v>387</v>
      </c>
      <c r="B417" s="634">
        <v>42765</v>
      </c>
      <c r="C417" s="370">
        <v>6900</v>
      </c>
      <c r="D417" s="635">
        <v>14.793915999999999</v>
      </c>
      <c r="E417" s="371">
        <v>16.53</v>
      </c>
      <c r="F417" s="453">
        <f t="shared" si="146"/>
        <v>11978.979600000011</v>
      </c>
      <c r="G417" s="371">
        <f t="shared" si="147"/>
        <v>102078.02039999999</v>
      </c>
      <c r="H417" s="373">
        <f t="shared" si="148"/>
        <v>0.11735121383682331</v>
      </c>
      <c r="I417" s="371"/>
    </row>
    <row r="418" spans="1:9" x14ac:dyDescent="0.25">
      <c r="A418" t="s">
        <v>388</v>
      </c>
      <c r="B418" s="634">
        <v>42766</v>
      </c>
      <c r="C418" s="370">
        <v>6900</v>
      </c>
      <c r="D418" s="635">
        <v>14.783497000000001</v>
      </c>
      <c r="E418" s="371">
        <v>16.75</v>
      </c>
      <c r="F418" s="453">
        <f t="shared" si="146"/>
        <v>13568.870699999996</v>
      </c>
      <c r="G418" s="371">
        <f t="shared" si="147"/>
        <v>102006.1293</v>
      </c>
      <c r="H418" s="373">
        <f t="shared" si="148"/>
        <v>0.13302015078029233</v>
      </c>
      <c r="I418" s="371"/>
    </row>
    <row r="419" spans="1:9" x14ac:dyDescent="0.25">
      <c r="B419" s="634">
        <v>42767</v>
      </c>
      <c r="C419" s="370">
        <v>6000</v>
      </c>
      <c r="D419" s="635">
        <v>14.442175000000001</v>
      </c>
      <c r="E419" s="371">
        <v>16.59</v>
      </c>
      <c r="F419" s="453">
        <f t="shared" si="146"/>
        <v>12886.949999999995</v>
      </c>
      <c r="G419" s="371">
        <f t="shared" si="147"/>
        <v>86653.05</v>
      </c>
      <c r="H419" s="373">
        <f t="shared" si="148"/>
        <v>0.14871894295699914</v>
      </c>
      <c r="I419" s="371"/>
    </row>
    <row r="420" spans="1:9" x14ac:dyDescent="0.25">
      <c r="B420" s="634">
        <v>42767</v>
      </c>
      <c r="C420" s="370">
        <v>7000</v>
      </c>
      <c r="D420" s="635">
        <v>14.725436</v>
      </c>
      <c r="E420" s="371">
        <v>16.59</v>
      </c>
      <c r="F420" s="453">
        <f t="shared" si="146"/>
        <v>13051.947999999999</v>
      </c>
      <c r="G420" s="371">
        <f t="shared" si="147"/>
        <v>103078.052</v>
      </c>
      <c r="H420" s="373">
        <f t="shared" si="148"/>
        <v>0.1266219893251378</v>
      </c>
      <c r="I420" s="371"/>
    </row>
    <row r="421" spans="1:9" x14ac:dyDescent="0.25">
      <c r="B421" s="634">
        <v>42767</v>
      </c>
      <c r="C421" s="370">
        <v>7200</v>
      </c>
      <c r="D421" s="635">
        <v>14.771951</v>
      </c>
      <c r="E421" s="371">
        <v>16.59</v>
      </c>
      <c r="F421" s="453">
        <f t="shared" si="146"/>
        <v>13089.952800000001</v>
      </c>
      <c r="G421" s="371">
        <f t="shared" si="147"/>
        <v>106358.0472</v>
      </c>
      <c r="H421" s="373">
        <f t="shared" si="148"/>
        <v>0.12307439958337259</v>
      </c>
      <c r="I421" s="371"/>
    </row>
    <row r="422" spans="1:9" x14ac:dyDescent="0.25">
      <c r="A422" t="s">
        <v>392</v>
      </c>
      <c r="B422" s="634">
        <v>42767</v>
      </c>
      <c r="C422" s="370">
        <v>6500</v>
      </c>
      <c r="D422" s="635">
        <v>14.578353999999999</v>
      </c>
      <c r="E422" s="371">
        <v>16.59</v>
      </c>
      <c r="F422" s="453">
        <f t="shared" si="146"/>
        <v>13075.699000000004</v>
      </c>
      <c r="G422" s="371">
        <f t="shared" si="147"/>
        <v>94759.300999999992</v>
      </c>
      <c r="H422" s="373">
        <f t="shared" si="148"/>
        <v>0.13798855481215511</v>
      </c>
      <c r="I422" s="371"/>
    </row>
    <row r="423" spans="1:9" ht="15" customHeight="1" x14ac:dyDescent="0.25">
      <c r="A423" t="s">
        <v>394</v>
      </c>
      <c r="B423" s="634">
        <v>42768</v>
      </c>
      <c r="C423" s="370">
        <v>6000</v>
      </c>
      <c r="D423" s="635">
        <v>14.368788</v>
      </c>
      <c r="E423" s="371">
        <v>16.68</v>
      </c>
      <c r="F423" s="453">
        <f t="shared" si="146"/>
        <v>13867.271999999995</v>
      </c>
      <c r="G423" s="371">
        <f>IF(C423=0, 0,D423*C423)</f>
        <v>86212.728000000003</v>
      </c>
      <c r="H423" s="373">
        <f t="shared" si="148"/>
        <v>0.16084947456946261</v>
      </c>
      <c r="I423" s="371"/>
    </row>
    <row r="424" spans="1:9" x14ac:dyDescent="0.25">
      <c r="A424" t="s">
        <v>402</v>
      </c>
      <c r="B424" s="634">
        <v>42769</v>
      </c>
      <c r="C424" s="370">
        <v>5300</v>
      </c>
      <c r="D424" s="635">
        <v>14.006677</v>
      </c>
      <c r="E424" s="371">
        <v>17.23</v>
      </c>
      <c r="F424" s="453">
        <f t="shared" si="146"/>
        <v>17083.611900000004</v>
      </c>
      <c r="G424" s="371">
        <f t="shared" si="147"/>
        <v>74235.388099999996</v>
      </c>
      <c r="H424" s="373">
        <f t="shared" si="148"/>
        <v>0.2301276027140485</v>
      </c>
      <c r="I424" s="371"/>
    </row>
    <row r="425" spans="1:9" x14ac:dyDescent="0.25">
      <c r="A425" t="s">
        <v>412</v>
      </c>
      <c r="B425" s="634">
        <v>42772</v>
      </c>
      <c r="C425" s="370">
        <v>6000</v>
      </c>
      <c r="D425" s="635">
        <v>14.311230999999999</v>
      </c>
      <c r="E425" s="371">
        <v>16.52</v>
      </c>
      <c r="F425" s="453">
        <f t="shared" si="146"/>
        <v>13252.614000000001</v>
      </c>
      <c r="G425" s="371">
        <f t="shared" si="147"/>
        <v>85867.385999999999</v>
      </c>
      <c r="H425" s="373">
        <f t="shared" si="148"/>
        <v>0.15433815581622576</v>
      </c>
      <c r="I425" s="371"/>
    </row>
    <row r="426" spans="1:9" x14ac:dyDescent="0.25">
      <c r="A426" t="s">
        <v>417</v>
      </c>
      <c r="B426" s="634">
        <v>42773</v>
      </c>
      <c r="C426" s="370">
        <v>6600</v>
      </c>
      <c r="D426" s="635">
        <v>14.461574000000001</v>
      </c>
      <c r="E426" s="371">
        <v>16.03</v>
      </c>
      <c r="F426" s="453">
        <f t="shared" si="146"/>
        <v>10351.611600000004</v>
      </c>
      <c r="G426" s="371">
        <f t="shared" si="147"/>
        <v>95446.388400000011</v>
      </c>
      <c r="H426" s="373">
        <f t="shared" si="148"/>
        <v>0.10845472283998965</v>
      </c>
      <c r="I426" s="371"/>
    </row>
    <row r="427" spans="1:9" x14ac:dyDescent="0.25">
      <c r="A427" t="s">
        <v>440</v>
      </c>
      <c r="B427" s="634">
        <v>42781</v>
      </c>
      <c r="C427" s="370">
        <v>5700</v>
      </c>
      <c r="D427" s="635">
        <v>14.140828000000001</v>
      </c>
      <c r="E427" s="371">
        <v>16.3</v>
      </c>
      <c r="F427" s="453">
        <f t="shared" si="146"/>
        <v>12307.2804</v>
      </c>
      <c r="G427" s="371">
        <f t="shared" si="147"/>
        <v>80602.719600000011</v>
      </c>
      <c r="H427" s="373">
        <f t="shared" si="148"/>
        <v>0.1526906345229572</v>
      </c>
      <c r="I427" s="371"/>
    </row>
    <row r="428" spans="1:9" x14ac:dyDescent="0.25">
      <c r="A428" t="s">
        <v>442</v>
      </c>
      <c r="B428" s="634">
        <v>42782</v>
      </c>
      <c r="C428" s="370">
        <v>5700</v>
      </c>
      <c r="D428" s="635">
        <v>14.103</v>
      </c>
      <c r="E428" s="371">
        <v>16.170000000000002</v>
      </c>
      <c r="F428" s="453">
        <f t="shared" si="146"/>
        <v>11781.900000000011</v>
      </c>
      <c r="G428" s="371">
        <f t="shared" si="147"/>
        <v>80387.100000000006</v>
      </c>
      <c r="H428" s="373">
        <f t="shared" si="148"/>
        <v>0.14656456073175933</v>
      </c>
      <c r="I428" s="371"/>
    </row>
    <row r="429" spans="1:9" ht="15" customHeight="1" x14ac:dyDescent="0.25">
      <c r="B429" s="634"/>
      <c r="C429" s="370"/>
      <c r="D429" s="635"/>
      <c r="E429" s="371"/>
      <c r="F429" s="453"/>
      <c r="G429" s="371"/>
      <c r="H429" s="373"/>
      <c r="I429" s="371"/>
    </row>
    <row r="430" spans="1:9" x14ac:dyDescent="0.25">
      <c r="B430" s="634"/>
      <c r="C430" s="370"/>
      <c r="D430" s="635"/>
      <c r="E430" s="371"/>
      <c r="F430" s="453"/>
      <c r="G430" s="371"/>
      <c r="H430" s="373"/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6" spans="1:13" x14ac:dyDescent="0.25">
      <c r="L436" t="s">
        <v>65</v>
      </c>
      <c r="M436" s="231">
        <f>K699+M699-F699</f>
        <v>14615.571000001626</v>
      </c>
    </row>
    <row r="437" spans="1:13" x14ac:dyDescent="0.25">
      <c r="A437" s="524" t="s">
        <v>1</v>
      </c>
      <c r="B437" s="601" t="s">
        <v>2</v>
      </c>
      <c r="C437" s="524" t="s">
        <v>4</v>
      </c>
      <c r="D437" s="602" t="s">
        <v>5</v>
      </c>
      <c r="E437" s="525" t="s">
        <v>90</v>
      </c>
      <c r="F437" s="525" t="s">
        <v>60</v>
      </c>
      <c r="G437" s="524" t="s">
        <v>3</v>
      </c>
      <c r="H437" s="603" t="s">
        <v>6</v>
      </c>
      <c r="I437" s="602" t="s">
        <v>7</v>
      </c>
      <c r="J437" s="525" t="s">
        <v>89</v>
      </c>
      <c r="K437" s="525" t="s">
        <v>61</v>
      </c>
      <c r="L437" s="524" t="s">
        <v>37</v>
      </c>
      <c r="M437" s="525" t="s">
        <v>38</v>
      </c>
    </row>
    <row r="438" spans="1:13" x14ac:dyDescent="0.25">
      <c r="A438" s="526" t="s">
        <v>50</v>
      </c>
      <c r="B438" s="559">
        <v>42187</v>
      </c>
      <c r="C438" s="510">
        <v>1000</v>
      </c>
      <c r="D438" s="511">
        <v>27.25</v>
      </c>
      <c r="E438" s="512">
        <v>0</v>
      </c>
      <c r="F438" s="512">
        <f>C438*D438+E438</f>
        <v>27250</v>
      </c>
      <c r="G438" s="509">
        <v>42187</v>
      </c>
      <c r="H438" s="527">
        <v>2000</v>
      </c>
      <c r="I438" s="511">
        <v>27.34</v>
      </c>
      <c r="J438" s="512">
        <v>-5.49</v>
      </c>
      <c r="K438" s="512">
        <f>H438*I438-J438</f>
        <v>54685.49</v>
      </c>
      <c r="L438" s="509">
        <v>42257</v>
      </c>
      <c r="M438" s="512">
        <v>850.5</v>
      </c>
    </row>
    <row r="439" spans="1:13" x14ac:dyDescent="0.25">
      <c r="A439" s="528" t="s">
        <v>71</v>
      </c>
      <c r="B439" s="559">
        <v>42187</v>
      </c>
      <c r="C439" s="510">
        <v>80</v>
      </c>
      <c r="D439" s="511">
        <v>27.152249999999999</v>
      </c>
      <c r="E439" s="512">
        <v>0</v>
      </c>
      <c r="F439" s="512">
        <f t="shared" ref="F439:F502" si="149">C439*D439+E439</f>
        <v>2172.1799999999998</v>
      </c>
      <c r="G439" s="509">
        <v>42199</v>
      </c>
      <c r="H439" s="527">
        <v>102</v>
      </c>
      <c r="I439" s="511">
        <v>25.28</v>
      </c>
      <c r="J439" s="512">
        <v>0.05</v>
      </c>
      <c r="K439" s="512">
        <f t="shared" ref="K439:K466" si="150">H439*I439-J439</f>
        <v>2578.5099999999998</v>
      </c>
      <c r="L439" s="509">
        <v>42439</v>
      </c>
      <c r="M439" s="512">
        <v>483.9</v>
      </c>
    </row>
    <row r="440" spans="1:13" x14ac:dyDescent="0.25">
      <c r="A440" s="510"/>
      <c r="B440" s="559">
        <v>42187</v>
      </c>
      <c r="C440" s="510">
        <v>1000</v>
      </c>
      <c r="D440" s="511">
        <v>27.1</v>
      </c>
      <c r="E440" s="512">
        <v>0</v>
      </c>
      <c r="F440" s="512">
        <f t="shared" si="149"/>
        <v>27100</v>
      </c>
      <c r="G440" s="509">
        <v>42227</v>
      </c>
      <c r="H440" s="527">
        <v>200</v>
      </c>
      <c r="I440" s="511">
        <v>19.649999999999999</v>
      </c>
      <c r="J440" s="512">
        <v>7.0000000000000007E-2</v>
      </c>
      <c r="K440" s="512">
        <f t="shared" si="150"/>
        <v>3929.9299999999994</v>
      </c>
      <c r="L440" s="509">
        <v>42531</v>
      </c>
      <c r="M440" s="512">
        <v>483.9</v>
      </c>
    </row>
    <row r="441" spans="1:13" x14ac:dyDescent="0.25">
      <c r="A441" s="510"/>
      <c r="B441" s="622">
        <v>42187</v>
      </c>
      <c r="C441" s="510">
        <v>500</v>
      </c>
      <c r="D441" s="511">
        <v>27.039332999999999</v>
      </c>
      <c r="E441" s="512">
        <v>0</v>
      </c>
      <c r="F441" s="512">
        <f t="shared" si="149"/>
        <v>13519.666499999999</v>
      </c>
      <c r="G441" s="509">
        <v>42227</v>
      </c>
      <c r="H441" s="527">
        <v>200</v>
      </c>
      <c r="I441" s="511">
        <v>18.7</v>
      </c>
      <c r="J441" s="512">
        <v>7.0000000000000007E-2</v>
      </c>
      <c r="K441" s="512">
        <f t="shared" si="150"/>
        <v>3739.93</v>
      </c>
      <c r="L441" s="509">
        <v>42625</v>
      </c>
      <c r="M441" s="512">
        <v>433.9</v>
      </c>
    </row>
    <row r="442" spans="1:13" x14ac:dyDescent="0.25">
      <c r="A442" s="510"/>
      <c r="B442" s="622"/>
      <c r="C442" s="510">
        <v>500</v>
      </c>
      <c r="D442" s="511">
        <v>27.039332999999999</v>
      </c>
      <c r="E442" s="512">
        <v>0</v>
      </c>
      <c r="F442" s="512">
        <f t="shared" si="149"/>
        <v>13519.666499999999</v>
      </c>
      <c r="G442" s="509">
        <v>42257</v>
      </c>
      <c r="H442" s="527">
        <v>1600</v>
      </c>
      <c r="I442" s="511">
        <v>16.445</v>
      </c>
      <c r="J442" s="512">
        <v>0.48</v>
      </c>
      <c r="K442" s="512">
        <f t="shared" si="150"/>
        <v>26311.52</v>
      </c>
      <c r="L442" s="509">
        <v>42716</v>
      </c>
      <c r="M442" s="512">
        <v>500</v>
      </c>
    </row>
    <row r="443" spans="1:13" x14ac:dyDescent="0.25">
      <c r="A443" s="510"/>
      <c r="B443" s="622"/>
      <c r="C443" s="510">
        <v>500</v>
      </c>
      <c r="D443" s="511">
        <v>27.039332999999999</v>
      </c>
      <c r="E443" s="512">
        <v>0</v>
      </c>
      <c r="F443" s="512">
        <f t="shared" si="149"/>
        <v>13519.666499999999</v>
      </c>
      <c r="G443" s="623">
        <v>42265</v>
      </c>
      <c r="H443" s="527">
        <v>200</v>
      </c>
      <c r="I443" s="511">
        <v>15.65</v>
      </c>
      <c r="J443" s="512">
        <v>0.05</v>
      </c>
      <c r="K443" s="512">
        <f t="shared" si="150"/>
        <v>3129.95</v>
      </c>
      <c r="L443" s="510"/>
      <c r="M443" s="512"/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9"/>
        <v>13519.666499999999</v>
      </c>
      <c r="G444" s="623"/>
      <c r="H444" s="527">
        <v>2400</v>
      </c>
      <c r="I444" s="511">
        <v>15.7</v>
      </c>
      <c r="J444" s="512">
        <v>0.7</v>
      </c>
      <c r="K444" s="512">
        <f t="shared" si="150"/>
        <v>37679.300000000003</v>
      </c>
      <c r="L444" s="510"/>
      <c r="M444" s="512"/>
    </row>
    <row r="445" spans="1:13" x14ac:dyDescent="0.25">
      <c r="A445" s="510"/>
      <c r="B445" s="622"/>
      <c r="C445" s="510">
        <v>1000</v>
      </c>
      <c r="D445" s="511">
        <v>27.039332999999999</v>
      </c>
      <c r="E445" s="512">
        <v>0</v>
      </c>
      <c r="F445" s="512">
        <f t="shared" si="149"/>
        <v>27039.332999999999</v>
      </c>
      <c r="G445" s="509">
        <v>42271</v>
      </c>
      <c r="H445" s="604">
        <v>918</v>
      </c>
      <c r="I445" s="605">
        <v>16.45</v>
      </c>
      <c r="J445" s="606">
        <v>0.28000000000000003</v>
      </c>
      <c r="K445" s="606">
        <f t="shared" si="150"/>
        <v>15100.819999999998</v>
      </c>
      <c r="L445" s="510"/>
      <c r="M445" s="512"/>
    </row>
    <row r="446" spans="1:13" ht="60" x14ac:dyDescent="0.25">
      <c r="A446" s="510"/>
      <c r="B446" s="559">
        <v>42198</v>
      </c>
      <c r="C446" s="510">
        <v>100</v>
      </c>
      <c r="D446" s="511">
        <v>24.77</v>
      </c>
      <c r="E446" s="512">
        <v>0</v>
      </c>
      <c r="F446" s="512">
        <f t="shared" si="149"/>
        <v>2477</v>
      </c>
      <c r="G446" s="624" t="s">
        <v>139</v>
      </c>
      <c r="H446" s="527">
        <v>500</v>
      </c>
      <c r="I446" s="511">
        <v>15.95</v>
      </c>
      <c r="J446" s="512">
        <v>0.15</v>
      </c>
      <c r="K446" s="606">
        <f t="shared" si="150"/>
        <v>7974.85</v>
      </c>
      <c r="L446" s="510"/>
      <c r="M446" s="512"/>
    </row>
    <row r="447" spans="1:13" x14ac:dyDescent="0.25">
      <c r="A447" s="510"/>
      <c r="B447" s="559">
        <v>42205</v>
      </c>
      <c r="C447" s="510">
        <v>50</v>
      </c>
      <c r="D447" s="511">
        <v>24.35</v>
      </c>
      <c r="E447" s="512">
        <v>0</v>
      </c>
      <c r="F447" s="512">
        <f t="shared" si="149"/>
        <v>1217.5</v>
      </c>
      <c r="G447" s="624"/>
      <c r="H447" s="527">
        <v>500</v>
      </c>
      <c r="I447" s="511">
        <v>16.100000000000001</v>
      </c>
      <c r="J447" s="512">
        <v>0.15</v>
      </c>
      <c r="K447" s="606">
        <f t="shared" si="150"/>
        <v>8049.8500000000013</v>
      </c>
      <c r="L447" s="510"/>
      <c r="M447" s="512"/>
    </row>
    <row r="448" spans="1:13" x14ac:dyDescent="0.25">
      <c r="A448" s="510"/>
      <c r="B448" s="559">
        <v>42207</v>
      </c>
      <c r="C448" s="510">
        <v>20</v>
      </c>
      <c r="D448" s="511">
        <v>24.02</v>
      </c>
      <c r="E448" s="512">
        <v>0</v>
      </c>
      <c r="F448" s="512">
        <f t="shared" si="149"/>
        <v>480.4</v>
      </c>
      <c r="G448" s="624"/>
      <c r="H448" s="527">
        <v>500</v>
      </c>
      <c r="I448" s="511">
        <v>16.170000000000002</v>
      </c>
      <c r="J448" s="512">
        <v>0.15</v>
      </c>
      <c r="K448" s="606">
        <f t="shared" si="150"/>
        <v>8084.8500000000013</v>
      </c>
      <c r="L448" s="510"/>
      <c r="M448" s="512"/>
    </row>
    <row r="449" spans="1:13" x14ac:dyDescent="0.25">
      <c r="A449" s="510"/>
      <c r="B449" s="559">
        <v>42207</v>
      </c>
      <c r="C449" s="510">
        <v>20</v>
      </c>
      <c r="D449" s="511">
        <v>23.91</v>
      </c>
      <c r="E449" s="512">
        <v>0</v>
      </c>
      <c r="F449" s="512">
        <f t="shared" si="149"/>
        <v>478.2</v>
      </c>
      <c r="G449" s="624"/>
      <c r="H449" s="527">
        <v>500</v>
      </c>
      <c r="I449" s="511">
        <v>16.28</v>
      </c>
      <c r="J449" s="512">
        <v>0.15</v>
      </c>
      <c r="K449" s="606">
        <f t="shared" si="150"/>
        <v>8139.8500000000013</v>
      </c>
      <c r="L449" s="512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23.7</v>
      </c>
      <c r="E450" s="512">
        <v>0</v>
      </c>
      <c r="F450" s="512">
        <f t="shared" si="149"/>
        <v>474</v>
      </c>
      <c r="G450" s="624"/>
      <c r="H450" s="527">
        <v>500</v>
      </c>
      <c r="I450" s="511">
        <v>16.39</v>
      </c>
      <c r="J450" s="512">
        <v>0.15</v>
      </c>
      <c r="K450" s="606">
        <f t="shared" si="150"/>
        <v>8194.85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23.6</v>
      </c>
      <c r="E451" s="512">
        <v>0</v>
      </c>
      <c r="F451" s="512">
        <f t="shared" si="149"/>
        <v>472</v>
      </c>
      <c r="G451" s="624"/>
      <c r="H451" s="527">
        <v>500</v>
      </c>
      <c r="I451" s="511">
        <v>16.55</v>
      </c>
      <c r="J451" s="512">
        <v>0.17</v>
      </c>
      <c r="K451" s="606">
        <f t="shared" si="150"/>
        <v>8274.83</v>
      </c>
      <c r="L451" s="510"/>
      <c r="M451" s="512"/>
    </row>
    <row r="452" spans="1:13" x14ac:dyDescent="0.25">
      <c r="A452" s="510"/>
      <c r="B452" s="559">
        <v>42209</v>
      </c>
      <c r="C452" s="510">
        <v>40</v>
      </c>
      <c r="D452" s="511">
        <v>22.3</v>
      </c>
      <c r="E452" s="512">
        <v>0</v>
      </c>
      <c r="F452" s="512">
        <f t="shared" si="149"/>
        <v>892</v>
      </c>
      <c r="G452" s="624"/>
      <c r="H452" s="527">
        <v>50</v>
      </c>
      <c r="I452" s="511">
        <v>16.55</v>
      </c>
      <c r="J452" s="512">
        <v>0</v>
      </c>
      <c r="K452" s="606">
        <f t="shared" si="150"/>
        <v>827.5</v>
      </c>
      <c r="L452" s="510"/>
      <c r="M452" s="512"/>
    </row>
    <row r="453" spans="1:13" x14ac:dyDescent="0.25">
      <c r="A453" s="512"/>
      <c r="B453" s="559">
        <v>42221</v>
      </c>
      <c r="C453" s="510">
        <v>12</v>
      </c>
      <c r="D453" s="511">
        <v>20.95</v>
      </c>
      <c r="E453" s="512">
        <v>0</v>
      </c>
      <c r="F453" s="512">
        <f t="shared" si="149"/>
        <v>251.39999999999998</v>
      </c>
      <c r="G453" s="624"/>
      <c r="H453" s="527">
        <v>28</v>
      </c>
      <c r="I453" s="511">
        <v>16.68</v>
      </c>
      <c r="J453" s="512">
        <v>0.01</v>
      </c>
      <c r="K453" s="606">
        <f t="shared" si="150"/>
        <v>467.03</v>
      </c>
      <c r="L453" s="527"/>
      <c r="M453" s="512"/>
    </row>
    <row r="454" spans="1:13" x14ac:dyDescent="0.25">
      <c r="A454" s="510"/>
      <c r="B454" s="559">
        <v>42223</v>
      </c>
      <c r="C454" s="510">
        <v>100</v>
      </c>
      <c r="D454" s="511">
        <v>20.399999999999999</v>
      </c>
      <c r="E454" s="512">
        <v>0</v>
      </c>
      <c r="F454" s="512">
        <f t="shared" si="149"/>
        <v>2039.9999999999998</v>
      </c>
      <c r="G454" s="509">
        <v>42285</v>
      </c>
      <c r="H454" s="527">
        <v>632</v>
      </c>
      <c r="I454" s="511">
        <v>17.850000000000001</v>
      </c>
      <c r="J454" s="512">
        <v>0.21</v>
      </c>
      <c r="K454" s="606">
        <f t="shared" si="150"/>
        <v>11280.990000000002</v>
      </c>
      <c r="L454" s="512"/>
      <c r="M454" s="512"/>
    </row>
    <row r="455" spans="1:13" x14ac:dyDescent="0.25">
      <c r="A455" s="512"/>
      <c r="B455" s="559">
        <v>42226</v>
      </c>
      <c r="C455" s="510">
        <v>200</v>
      </c>
      <c r="D455" s="511">
        <v>19.95</v>
      </c>
      <c r="E455" s="512">
        <v>0</v>
      </c>
      <c r="F455" s="512">
        <f t="shared" si="149"/>
        <v>3990</v>
      </c>
      <c r="G455" s="509">
        <v>42297</v>
      </c>
      <c r="H455" s="527">
        <v>500</v>
      </c>
      <c r="I455" s="511">
        <v>19.149999999999999</v>
      </c>
      <c r="J455" s="512">
        <v>0.18</v>
      </c>
      <c r="K455" s="606">
        <f t="shared" si="150"/>
        <v>9574.82</v>
      </c>
      <c r="L455" s="510"/>
      <c r="M455" s="512"/>
    </row>
    <row r="456" spans="1:13" x14ac:dyDescent="0.25">
      <c r="A456" s="510"/>
      <c r="B456" s="559">
        <v>42226</v>
      </c>
      <c r="C456" s="510">
        <v>50</v>
      </c>
      <c r="D456" s="511">
        <v>20.010000000000002</v>
      </c>
      <c r="E456" s="512">
        <v>0</v>
      </c>
      <c r="F456" s="512">
        <f t="shared" si="149"/>
        <v>1000.5000000000001</v>
      </c>
      <c r="G456" s="509">
        <v>42300</v>
      </c>
      <c r="H456" s="527">
        <v>1000</v>
      </c>
      <c r="I456" s="511">
        <v>18.62</v>
      </c>
      <c r="J456" s="512">
        <v>0.34</v>
      </c>
      <c r="K456" s="606">
        <f t="shared" si="150"/>
        <v>18619.66</v>
      </c>
      <c r="L456" s="510"/>
      <c r="M456" s="512"/>
    </row>
    <row r="457" spans="1:13" x14ac:dyDescent="0.25">
      <c r="A457" s="510"/>
      <c r="B457" s="559">
        <v>42226</v>
      </c>
      <c r="C457" s="510">
        <v>100</v>
      </c>
      <c r="D457" s="511">
        <v>20.2</v>
      </c>
      <c r="E457" s="512">
        <v>0</v>
      </c>
      <c r="F457" s="512">
        <f t="shared" si="149"/>
        <v>2020</v>
      </c>
      <c r="G457" s="509">
        <v>42312</v>
      </c>
      <c r="H457" s="527">
        <v>2500</v>
      </c>
      <c r="I457" s="511">
        <v>18.48</v>
      </c>
      <c r="J457" s="512">
        <v>7.8</v>
      </c>
      <c r="K457" s="512">
        <f t="shared" si="150"/>
        <v>46192.2</v>
      </c>
      <c r="L457" s="510"/>
      <c r="M457" s="512"/>
    </row>
    <row r="458" spans="1:13" x14ac:dyDescent="0.25">
      <c r="A458" s="510"/>
      <c r="B458" s="559">
        <v>42227</v>
      </c>
      <c r="C458" s="510">
        <v>200</v>
      </c>
      <c r="D458" s="511">
        <v>18.399999999999999</v>
      </c>
      <c r="E458" s="512">
        <v>0</v>
      </c>
      <c r="F458" s="512">
        <f t="shared" si="149"/>
        <v>3679.9999999999995</v>
      </c>
      <c r="G458" s="509">
        <v>42313</v>
      </c>
      <c r="H458" s="527">
        <v>3000</v>
      </c>
      <c r="I458" s="511">
        <v>19.059999999999999</v>
      </c>
      <c r="J458" s="512">
        <v>1.05</v>
      </c>
      <c r="K458" s="512">
        <f t="shared" si="150"/>
        <v>57178.94999999999</v>
      </c>
      <c r="L458" s="510"/>
      <c r="M458" s="512"/>
    </row>
    <row r="459" spans="1:13" x14ac:dyDescent="0.25">
      <c r="A459" s="510"/>
      <c r="B459" s="559">
        <v>42227</v>
      </c>
      <c r="C459" s="510">
        <v>200</v>
      </c>
      <c r="D459" s="511">
        <v>19.55</v>
      </c>
      <c r="E459" s="512">
        <v>0</v>
      </c>
      <c r="F459" s="512">
        <f t="shared" si="149"/>
        <v>3910</v>
      </c>
      <c r="G459" s="509">
        <v>42324</v>
      </c>
      <c r="H459" s="527">
        <v>2500</v>
      </c>
      <c r="I459" s="511">
        <v>18.8</v>
      </c>
      <c r="J459" s="512">
        <v>0.86</v>
      </c>
      <c r="K459" s="512">
        <f t="shared" si="150"/>
        <v>46999.14</v>
      </c>
      <c r="L459" s="512"/>
      <c r="M459" s="512"/>
    </row>
    <row r="460" spans="1:13" x14ac:dyDescent="0.25">
      <c r="A460" s="510"/>
      <c r="B460" s="559">
        <v>42234</v>
      </c>
      <c r="C460" s="510">
        <v>40</v>
      </c>
      <c r="D460" s="511">
        <v>18.149999999999999</v>
      </c>
      <c r="E460" s="512">
        <v>0</v>
      </c>
      <c r="F460" s="512">
        <f t="shared" si="149"/>
        <v>726</v>
      </c>
      <c r="G460" s="509">
        <v>42335</v>
      </c>
      <c r="H460" s="527">
        <v>3078</v>
      </c>
      <c r="I460" s="511">
        <v>17.649999999999999</v>
      </c>
      <c r="J460" s="512">
        <v>1</v>
      </c>
      <c r="K460" s="512">
        <f t="shared" si="150"/>
        <v>54325.7</v>
      </c>
      <c r="L460" s="510"/>
      <c r="M460" s="512"/>
    </row>
    <row r="461" spans="1:13" x14ac:dyDescent="0.25">
      <c r="A461" s="510"/>
      <c r="B461" s="559">
        <v>42234</v>
      </c>
      <c r="C461" s="510">
        <v>100</v>
      </c>
      <c r="D461" s="511">
        <v>18</v>
      </c>
      <c r="E461" s="512">
        <v>0</v>
      </c>
      <c r="F461" s="512">
        <f t="shared" si="149"/>
        <v>1800</v>
      </c>
      <c r="G461" s="509">
        <v>42347</v>
      </c>
      <c r="H461" s="527">
        <v>500</v>
      </c>
      <c r="I461" s="511">
        <v>16.149999999999999</v>
      </c>
      <c r="J461" s="512">
        <v>0.15</v>
      </c>
      <c r="K461" s="512">
        <f t="shared" si="150"/>
        <v>8074.8499999999995</v>
      </c>
      <c r="L461" s="510"/>
      <c r="M461" s="512"/>
    </row>
    <row r="462" spans="1:13" x14ac:dyDescent="0.25">
      <c r="A462" s="510"/>
      <c r="B462" s="559">
        <v>42235</v>
      </c>
      <c r="C462" s="510">
        <v>100</v>
      </c>
      <c r="D462" s="511">
        <v>17.78</v>
      </c>
      <c r="E462" s="512">
        <v>0</v>
      </c>
      <c r="F462" s="512">
        <f t="shared" si="149"/>
        <v>1778</v>
      </c>
      <c r="G462" s="509">
        <v>42353</v>
      </c>
      <c r="H462" s="527">
        <v>600</v>
      </c>
      <c r="I462" s="511">
        <v>14.95</v>
      </c>
      <c r="J462" s="512">
        <v>0.17</v>
      </c>
      <c r="K462" s="512">
        <f t="shared" si="150"/>
        <v>8969.83</v>
      </c>
      <c r="L462" s="510"/>
      <c r="M462" s="512"/>
    </row>
    <row r="463" spans="1:13" x14ac:dyDescent="0.25">
      <c r="A463" s="510"/>
      <c r="B463" s="559">
        <v>42235</v>
      </c>
      <c r="C463" s="510">
        <v>100</v>
      </c>
      <c r="D463" s="511">
        <v>17.68</v>
      </c>
      <c r="E463" s="512">
        <v>0</v>
      </c>
      <c r="F463" s="512">
        <f t="shared" si="149"/>
        <v>1768</v>
      </c>
      <c r="G463" s="509">
        <v>42354</v>
      </c>
      <c r="H463" s="527">
        <v>500</v>
      </c>
      <c r="I463" s="511">
        <v>14.32</v>
      </c>
      <c r="J463" s="512">
        <v>0.13</v>
      </c>
      <c r="K463" s="512">
        <f t="shared" si="150"/>
        <v>7159.87</v>
      </c>
      <c r="L463" s="510"/>
      <c r="M463" s="512"/>
    </row>
    <row r="464" spans="1:13" x14ac:dyDescent="0.25">
      <c r="A464" s="510"/>
      <c r="B464" s="559">
        <v>42240</v>
      </c>
      <c r="C464" s="510">
        <v>100</v>
      </c>
      <c r="D464" s="511">
        <v>16.649999999999999</v>
      </c>
      <c r="E464" s="512">
        <v>0</v>
      </c>
      <c r="F464" s="512">
        <f t="shared" si="149"/>
        <v>1664.9999999999998</v>
      </c>
      <c r="G464" s="509">
        <v>42361</v>
      </c>
      <c r="H464" s="527">
        <v>500</v>
      </c>
      <c r="I464" s="511">
        <v>12.83</v>
      </c>
      <c r="J464" s="512">
        <v>0.12</v>
      </c>
      <c r="K464" s="512">
        <f t="shared" si="150"/>
        <v>6414.88</v>
      </c>
      <c r="L464" s="510"/>
      <c r="M464" s="512"/>
    </row>
    <row r="465" spans="1:13" x14ac:dyDescent="0.25">
      <c r="A465" s="510"/>
      <c r="B465" s="559">
        <v>42240</v>
      </c>
      <c r="C465" s="510">
        <v>100</v>
      </c>
      <c r="D465" s="511">
        <v>16.100000000000001</v>
      </c>
      <c r="E465" s="512">
        <v>0</v>
      </c>
      <c r="F465" s="512">
        <f t="shared" si="149"/>
        <v>1610.0000000000002</v>
      </c>
      <c r="G465" s="509">
        <v>42362</v>
      </c>
      <c r="H465" s="527">
        <v>1222</v>
      </c>
      <c r="I465" s="511">
        <v>12.75</v>
      </c>
      <c r="J465" s="512">
        <v>0.28999999999999998</v>
      </c>
      <c r="K465" s="512">
        <f t="shared" si="150"/>
        <v>15580.21</v>
      </c>
      <c r="L465" s="510"/>
      <c r="M465" s="512"/>
    </row>
    <row r="466" spans="1:13" x14ac:dyDescent="0.25">
      <c r="A466" s="510"/>
      <c r="B466" s="559">
        <v>42257</v>
      </c>
      <c r="C466" s="510">
        <v>1500</v>
      </c>
      <c r="D466" s="511">
        <v>16.350000000000001</v>
      </c>
      <c r="E466" s="512">
        <v>0</v>
      </c>
      <c r="F466" s="512">
        <f t="shared" si="149"/>
        <v>24525.000000000004</v>
      </c>
      <c r="G466" s="509">
        <v>42367</v>
      </c>
      <c r="H466" s="527">
        <v>1000</v>
      </c>
      <c r="I466" s="511">
        <v>13.15</v>
      </c>
      <c r="J466" s="512">
        <v>0.24</v>
      </c>
      <c r="K466" s="512">
        <f t="shared" si="150"/>
        <v>13149.76</v>
      </c>
      <c r="L466" s="510"/>
      <c r="M466" s="512"/>
    </row>
    <row r="467" spans="1:13" x14ac:dyDescent="0.25">
      <c r="A467" s="510"/>
      <c r="B467" s="559">
        <v>42258</v>
      </c>
      <c r="C467" s="510">
        <v>100</v>
      </c>
      <c r="D467" s="511">
        <v>16.100000000000001</v>
      </c>
      <c r="E467" s="512">
        <v>0</v>
      </c>
      <c r="F467" s="512">
        <f t="shared" si="149"/>
        <v>1610.0000000000002</v>
      </c>
      <c r="G467" s="509">
        <v>42367</v>
      </c>
      <c r="H467" s="527">
        <v>2178</v>
      </c>
      <c r="I467" s="511">
        <v>13.75</v>
      </c>
      <c r="J467" s="512">
        <v>0.55000000000000004</v>
      </c>
      <c r="K467" s="512">
        <f>H467*I467-J467</f>
        <v>29946.95</v>
      </c>
      <c r="L467" s="510"/>
      <c r="M467" s="512"/>
    </row>
    <row r="468" spans="1:13" x14ac:dyDescent="0.25">
      <c r="A468" s="510"/>
      <c r="B468" s="559">
        <v>42261</v>
      </c>
      <c r="C468" s="510">
        <v>1000</v>
      </c>
      <c r="D468" s="511">
        <v>15.416</v>
      </c>
      <c r="E468" s="512">
        <v>0</v>
      </c>
      <c r="F468" s="512">
        <f t="shared" si="149"/>
        <v>15416</v>
      </c>
      <c r="G468" s="509">
        <v>42010</v>
      </c>
      <c r="H468" s="527">
        <v>1000</v>
      </c>
      <c r="I468" s="511">
        <v>12.63</v>
      </c>
      <c r="J468" s="512">
        <v>0.23</v>
      </c>
      <c r="K468" s="512">
        <f>H468*I468-J468</f>
        <v>12629.77</v>
      </c>
      <c r="L468" s="510"/>
      <c r="M468" s="512"/>
    </row>
    <row r="469" spans="1:13" x14ac:dyDescent="0.25">
      <c r="A469" s="510"/>
      <c r="B469" s="559">
        <v>42261</v>
      </c>
      <c r="C469" s="510">
        <v>1000</v>
      </c>
      <c r="D469" s="511">
        <v>15.1</v>
      </c>
      <c r="E469" s="512">
        <v>0</v>
      </c>
      <c r="F469" s="512">
        <f t="shared" si="149"/>
        <v>15100</v>
      </c>
      <c r="G469" s="607">
        <v>42374</v>
      </c>
      <c r="H469" s="527">
        <v>2000</v>
      </c>
      <c r="I469" s="511">
        <v>12.81</v>
      </c>
      <c r="J469" s="512">
        <v>0.47</v>
      </c>
      <c r="K469" s="512">
        <f t="shared" ref="K469:K481" si="151">H469*I469-J469</f>
        <v>25619.53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200</v>
      </c>
      <c r="D470" s="511">
        <v>14.87</v>
      </c>
      <c r="E470" s="512">
        <v>0</v>
      </c>
      <c r="F470" s="512">
        <f t="shared" si="149"/>
        <v>2974</v>
      </c>
      <c r="G470" s="509">
        <v>42374</v>
      </c>
      <c r="H470" s="527">
        <v>1000</v>
      </c>
      <c r="I470" s="511">
        <v>12.82</v>
      </c>
      <c r="J470" s="512">
        <v>0.24</v>
      </c>
      <c r="K470" s="512">
        <f t="shared" si="151"/>
        <v>12819.76</v>
      </c>
      <c r="L470" s="510"/>
      <c r="M470" s="512"/>
    </row>
    <row r="471" spans="1:13" x14ac:dyDescent="0.25">
      <c r="A471" s="510"/>
      <c r="B471" s="559">
        <v>42261</v>
      </c>
      <c r="C471" s="510">
        <v>300</v>
      </c>
      <c r="D471" s="511">
        <v>14.87</v>
      </c>
      <c r="E471" s="512">
        <v>0</v>
      </c>
      <c r="F471" s="512">
        <f t="shared" si="149"/>
        <v>4461</v>
      </c>
      <c r="G471" s="509">
        <v>42398</v>
      </c>
      <c r="H471" s="527">
        <v>400</v>
      </c>
      <c r="I471" s="511">
        <v>9.5500000000000007</v>
      </c>
      <c r="J471" s="512">
        <v>7.0000000000000007E-2</v>
      </c>
      <c r="K471" s="512">
        <f t="shared" si="151"/>
        <v>3819.9300000000003</v>
      </c>
      <c r="L471" s="510"/>
      <c r="M471" s="512"/>
    </row>
    <row r="472" spans="1:13" x14ac:dyDescent="0.25">
      <c r="A472" s="510"/>
      <c r="B472" s="559">
        <v>42270</v>
      </c>
      <c r="C472" s="510">
        <v>478</v>
      </c>
      <c r="D472" s="511">
        <v>15.85</v>
      </c>
      <c r="E472" s="512">
        <v>0</v>
      </c>
      <c r="F472" s="512">
        <f t="shared" si="149"/>
        <v>7576.3</v>
      </c>
      <c r="G472" s="509">
        <v>42411</v>
      </c>
      <c r="H472" s="527">
        <v>500</v>
      </c>
      <c r="I472" s="511">
        <v>6.97</v>
      </c>
      <c r="J472" s="512">
        <v>0.08</v>
      </c>
      <c r="K472" s="512">
        <f t="shared" si="151"/>
        <v>3484.92</v>
      </c>
      <c r="L472" s="510"/>
      <c r="M472" s="512"/>
    </row>
    <row r="473" spans="1:13" x14ac:dyDescent="0.25">
      <c r="A473" s="510"/>
      <c r="B473" s="559">
        <v>42292</v>
      </c>
      <c r="C473" s="510">
        <v>500</v>
      </c>
      <c r="D473" s="511">
        <v>18.55</v>
      </c>
      <c r="E473" s="512">
        <v>0</v>
      </c>
      <c r="F473" s="512">
        <f t="shared" si="149"/>
        <v>9275</v>
      </c>
      <c r="G473" s="509">
        <v>42412</v>
      </c>
      <c r="H473" s="527">
        <v>200</v>
      </c>
      <c r="I473" s="511">
        <v>7.45</v>
      </c>
      <c r="J473" s="512">
        <v>0.03</v>
      </c>
      <c r="K473" s="512">
        <f t="shared" si="151"/>
        <v>1489.97</v>
      </c>
      <c r="L473" s="510"/>
      <c r="M473" s="512"/>
    </row>
    <row r="474" spans="1:13" x14ac:dyDescent="0.25">
      <c r="A474" s="510"/>
      <c r="B474" s="559">
        <v>42299</v>
      </c>
      <c r="C474" s="510">
        <v>500</v>
      </c>
      <c r="D474" s="511">
        <v>18.55</v>
      </c>
      <c r="E474" s="512">
        <v>0</v>
      </c>
      <c r="F474" s="512">
        <f t="shared" si="149"/>
        <v>9275</v>
      </c>
      <c r="G474" s="509">
        <v>42416</v>
      </c>
      <c r="H474" s="527">
        <v>500</v>
      </c>
      <c r="I474" s="511">
        <v>7.75</v>
      </c>
      <c r="J474" s="512">
        <v>0.08</v>
      </c>
      <c r="K474" s="512">
        <f t="shared" si="151"/>
        <v>3874.92</v>
      </c>
      <c r="L474" s="510"/>
      <c r="M474" s="512"/>
    </row>
    <row r="475" spans="1:13" x14ac:dyDescent="0.25">
      <c r="A475" s="510"/>
      <c r="B475" s="559">
        <v>42299</v>
      </c>
      <c r="C475" s="510">
        <v>500</v>
      </c>
      <c r="D475" s="511">
        <v>18.28</v>
      </c>
      <c r="E475" s="512">
        <v>0</v>
      </c>
      <c r="F475" s="512">
        <f t="shared" si="149"/>
        <v>9140</v>
      </c>
      <c r="G475" s="509">
        <v>42422</v>
      </c>
      <c r="H475" s="527">
        <v>2500</v>
      </c>
      <c r="I475" s="511">
        <v>7.47</v>
      </c>
      <c r="J475" s="512">
        <v>0.41</v>
      </c>
      <c r="K475" s="512">
        <f t="shared" si="151"/>
        <v>18674.59</v>
      </c>
      <c r="L475" s="510"/>
      <c r="M475" s="512"/>
    </row>
    <row r="476" spans="1:13" x14ac:dyDescent="0.25">
      <c r="A476" s="510"/>
      <c r="B476" s="559">
        <v>42299</v>
      </c>
      <c r="C476" s="510">
        <v>1000</v>
      </c>
      <c r="D476" s="511">
        <v>18.100000000000001</v>
      </c>
      <c r="E476" s="512">
        <v>0</v>
      </c>
      <c r="F476" s="512">
        <f t="shared" si="149"/>
        <v>18100</v>
      </c>
      <c r="G476" s="509">
        <v>42422</v>
      </c>
      <c r="H476" s="527">
        <v>1000</v>
      </c>
      <c r="I476" s="511">
        <v>7.49</v>
      </c>
      <c r="J476" s="512">
        <v>0.16</v>
      </c>
      <c r="K476" s="512">
        <f t="shared" si="151"/>
        <v>7489.84</v>
      </c>
      <c r="L476" s="510"/>
      <c r="M476" s="512"/>
    </row>
    <row r="477" spans="1:13" x14ac:dyDescent="0.25">
      <c r="A477" s="510"/>
      <c r="B477" s="622">
        <v>42306</v>
      </c>
      <c r="C477" s="510">
        <v>660</v>
      </c>
      <c r="D477" s="511">
        <v>17.8</v>
      </c>
      <c r="E477" s="512">
        <v>0</v>
      </c>
      <c r="F477" s="512">
        <f t="shared" si="149"/>
        <v>11748</v>
      </c>
      <c r="G477" s="509">
        <v>42426</v>
      </c>
      <c r="H477" s="527">
        <v>900</v>
      </c>
      <c r="I477" s="511">
        <v>7.7</v>
      </c>
      <c r="J477" s="512">
        <v>0.15</v>
      </c>
      <c r="K477" s="512">
        <f t="shared" si="151"/>
        <v>6929.85</v>
      </c>
      <c r="L477" s="510"/>
      <c r="M477" s="512"/>
    </row>
    <row r="478" spans="1:13" ht="30" x14ac:dyDescent="0.25">
      <c r="A478" s="510"/>
      <c r="B478" s="622"/>
      <c r="C478" s="510">
        <v>340</v>
      </c>
      <c r="D478" s="511">
        <v>17.8</v>
      </c>
      <c r="E478" s="512">
        <v>0</v>
      </c>
      <c r="F478" s="512">
        <f t="shared" si="149"/>
        <v>6052</v>
      </c>
      <c r="G478" s="625" t="s">
        <v>181</v>
      </c>
      <c r="H478" s="527">
        <v>500</v>
      </c>
      <c r="I478" s="511">
        <v>7.73</v>
      </c>
      <c r="J478" s="512">
        <v>0.08</v>
      </c>
      <c r="K478" s="512">
        <f t="shared" si="151"/>
        <v>3864.92</v>
      </c>
      <c r="L478" s="510"/>
      <c r="M478" s="512"/>
    </row>
    <row r="479" spans="1:13" ht="15" customHeight="1" x14ac:dyDescent="0.25">
      <c r="A479" s="510"/>
      <c r="B479" s="559">
        <v>42312</v>
      </c>
      <c r="C479" s="608">
        <v>500</v>
      </c>
      <c r="D479" s="605">
        <v>17.559999999999999</v>
      </c>
      <c r="E479" s="606">
        <v>6.95</v>
      </c>
      <c r="F479" s="606">
        <f t="shared" si="149"/>
        <v>8786.9500000000007</v>
      </c>
      <c r="G479" s="625"/>
      <c r="H479" s="527">
        <v>500</v>
      </c>
      <c r="I479" s="511">
        <v>7.96</v>
      </c>
      <c r="J479" s="512">
        <v>0.09</v>
      </c>
      <c r="K479" s="512">
        <f t="shared" si="151"/>
        <v>3979.91</v>
      </c>
      <c r="L479" s="510"/>
      <c r="M479" s="512"/>
    </row>
    <row r="480" spans="1:13" x14ac:dyDescent="0.25">
      <c r="A480" s="510"/>
      <c r="B480" s="559">
        <v>42313</v>
      </c>
      <c r="C480" s="510">
        <v>3000</v>
      </c>
      <c r="D480" s="511">
        <v>19.05</v>
      </c>
      <c r="E480" s="512">
        <v>0</v>
      </c>
      <c r="F480" s="512">
        <f t="shared" si="149"/>
        <v>57150</v>
      </c>
      <c r="G480" s="625"/>
      <c r="H480" s="527">
        <v>500</v>
      </c>
      <c r="I480" s="511">
        <v>8.0299999999999994</v>
      </c>
      <c r="J480" s="512">
        <v>0.09</v>
      </c>
      <c r="K480" s="512">
        <f t="shared" si="151"/>
        <v>4014.9099999999994</v>
      </c>
      <c r="L480" s="510"/>
      <c r="M480" s="511"/>
    </row>
    <row r="481" spans="1:13" x14ac:dyDescent="0.25">
      <c r="A481" s="510"/>
      <c r="B481" s="559">
        <v>42320</v>
      </c>
      <c r="C481" s="510">
        <v>500</v>
      </c>
      <c r="D481" s="511">
        <v>18.079999999999998</v>
      </c>
      <c r="E481" s="512">
        <v>0</v>
      </c>
      <c r="F481" s="512">
        <f t="shared" si="149"/>
        <v>9040</v>
      </c>
      <c r="G481" s="625"/>
      <c r="H481" s="527">
        <v>1500</v>
      </c>
      <c r="I481" s="511">
        <v>8.1</v>
      </c>
      <c r="J481" s="512">
        <v>0.26</v>
      </c>
      <c r="K481" s="512">
        <f t="shared" si="151"/>
        <v>12149.74</v>
      </c>
      <c r="L481" s="510"/>
      <c r="M481" s="512"/>
    </row>
    <row r="482" spans="1:13" x14ac:dyDescent="0.25">
      <c r="A482" s="510"/>
      <c r="B482" s="559">
        <v>42320</v>
      </c>
      <c r="C482" s="510">
        <v>1000</v>
      </c>
      <c r="D482" s="511">
        <v>18.05</v>
      </c>
      <c r="E482" s="512">
        <v>0</v>
      </c>
      <c r="F482" s="512">
        <f t="shared" si="149"/>
        <v>18050</v>
      </c>
      <c r="G482" s="509">
        <v>42429</v>
      </c>
      <c r="H482" s="527">
        <v>1000</v>
      </c>
      <c r="I482" s="511">
        <v>8.5399999999999991</v>
      </c>
      <c r="J482" s="512">
        <v>0.19</v>
      </c>
      <c r="K482" s="512">
        <f>H482*I482-J482</f>
        <v>8539.81</v>
      </c>
      <c r="L482" s="510"/>
      <c r="M482" s="609"/>
    </row>
    <row r="483" spans="1:13" x14ac:dyDescent="0.25">
      <c r="A483" s="510"/>
      <c r="B483" s="559">
        <v>42320</v>
      </c>
      <c r="C483" s="510">
        <v>1000</v>
      </c>
      <c r="D483" s="511">
        <v>17.82</v>
      </c>
      <c r="E483" s="512">
        <v>0</v>
      </c>
      <c r="F483" s="512">
        <f t="shared" si="149"/>
        <v>17820</v>
      </c>
      <c r="G483" s="509">
        <v>42429</v>
      </c>
      <c r="H483" s="527">
        <v>500</v>
      </c>
      <c r="I483" s="511">
        <v>7.95</v>
      </c>
      <c r="J483" s="512">
        <v>0.09</v>
      </c>
      <c r="K483" s="512">
        <f>H483*I483-J483</f>
        <v>3974.91</v>
      </c>
      <c r="L483" s="510"/>
      <c r="M483" s="512"/>
    </row>
    <row r="484" spans="1:13" x14ac:dyDescent="0.25">
      <c r="A484" s="510"/>
      <c r="B484" s="559">
        <v>42328</v>
      </c>
      <c r="C484" s="510">
        <v>3078</v>
      </c>
      <c r="D484" s="511">
        <v>17.47</v>
      </c>
      <c r="E484" s="512">
        <v>0</v>
      </c>
      <c r="F484" s="512">
        <f t="shared" si="149"/>
        <v>53772.659999999996</v>
      </c>
      <c r="G484" s="509">
        <v>42429</v>
      </c>
      <c r="H484" s="527">
        <v>500</v>
      </c>
      <c r="I484" s="511">
        <v>7.97</v>
      </c>
      <c r="J484" s="512">
        <v>0.09</v>
      </c>
      <c r="K484" s="512">
        <f t="shared" ref="K484:K543" si="152">H484*I484-J484</f>
        <v>3984.91</v>
      </c>
      <c r="L484" s="510"/>
      <c r="M484" s="512"/>
    </row>
    <row r="485" spans="1:13" x14ac:dyDescent="0.25">
      <c r="A485" s="510"/>
      <c r="B485" s="559">
        <v>42340</v>
      </c>
      <c r="C485" s="510">
        <v>3078</v>
      </c>
      <c r="D485" s="511">
        <v>17.739999999999998</v>
      </c>
      <c r="E485" s="512">
        <v>0</v>
      </c>
      <c r="F485" s="512">
        <f t="shared" si="149"/>
        <v>54603.719999999994</v>
      </c>
      <c r="G485" s="509">
        <v>42430</v>
      </c>
      <c r="H485" s="527">
        <v>500</v>
      </c>
      <c r="I485" s="511">
        <v>7.85</v>
      </c>
      <c r="J485" s="512">
        <v>0.09</v>
      </c>
      <c r="K485" s="512">
        <f t="shared" si="152"/>
        <v>3924.91</v>
      </c>
      <c r="L485" s="510"/>
      <c r="M485" s="512"/>
    </row>
    <row r="486" spans="1:13" x14ac:dyDescent="0.25">
      <c r="A486" s="510"/>
      <c r="B486" s="559">
        <v>42340</v>
      </c>
      <c r="C486" s="510">
        <v>500</v>
      </c>
      <c r="D486" s="511">
        <v>17.5</v>
      </c>
      <c r="E486" s="512">
        <v>0</v>
      </c>
      <c r="F486" s="512">
        <f t="shared" si="149"/>
        <v>8750</v>
      </c>
      <c r="G486" s="509">
        <v>42430</v>
      </c>
      <c r="H486" s="527">
        <v>500</v>
      </c>
      <c r="I486" s="511">
        <v>8.0299999999999994</v>
      </c>
      <c r="J486" s="512">
        <v>0.09</v>
      </c>
      <c r="K486" s="512">
        <f t="shared" si="152"/>
        <v>4014.9099999999994</v>
      </c>
      <c r="L486" s="512"/>
      <c r="M486" s="512"/>
    </row>
    <row r="487" spans="1:13" x14ac:dyDescent="0.25">
      <c r="A487" s="510"/>
      <c r="B487" s="559">
        <v>42345</v>
      </c>
      <c r="C487" s="510">
        <v>100</v>
      </c>
      <c r="D487" s="511">
        <v>16.7</v>
      </c>
      <c r="E487" s="512">
        <v>0</v>
      </c>
      <c r="F487" s="512">
        <f t="shared" si="149"/>
        <v>1670</v>
      </c>
      <c r="G487" s="509">
        <v>42431</v>
      </c>
      <c r="H487" s="527">
        <v>500</v>
      </c>
      <c r="I487" s="511">
        <v>8.3800000000000008</v>
      </c>
      <c r="J487" s="512">
        <v>0.09</v>
      </c>
      <c r="K487" s="512">
        <f t="shared" si="152"/>
        <v>4189.91</v>
      </c>
      <c r="L487" s="512"/>
      <c r="M487" s="512"/>
    </row>
    <row r="488" spans="1:13" x14ac:dyDescent="0.25">
      <c r="A488" s="510"/>
      <c r="B488" s="559">
        <v>42345</v>
      </c>
      <c r="C488" s="510">
        <v>500</v>
      </c>
      <c r="D488" s="511">
        <v>16.850000000000001</v>
      </c>
      <c r="E488" s="512">
        <v>0</v>
      </c>
      <c r="F488" s="512">
        <f t="shared" si="149"/>
        <v>8425</v>
      </c>
      <c r="G488" s="509">
        <v>42431</v>
      </c>
      <c r="H488" s="527">
        <v>500</v>
      </c>
      <c r="I488" s="511">
        <v>8.58</v>
      </c>
      <c r="J488" s="512">
        <v>0.09</v>
      </c>
      <c r="K488" s="512">
        <f t="shared" si="152"/>
        <v>4289.91</v>
      </c>
      <c r="L488" s="510"/>
      <c r="M488" s="512"/>
    </row>
    <row r="489" spans="1:13" ht="30" x14ac:dyDescent="0.25">
      <c r="A489" s="510"/>
      <c r="B489" s="559">
        <v>42347</v>
      </c>
      <c r="C489" s="510">
        <v>500</v>
      </c>
      <c r="D489" s="511">
        <v>15.84</v>
      </c>
      <c r="E489" s="512">
        <v>0</v>
      </c>
      <c r="F489" s="512">
        <f t="shared" si="149"/>
        <v>7920</v>
      </c>
      <c r="G489" s="624" t="s">
        <v>183</v>
      </c>
      <c r="H489" s="527">
        <v>400</v>
      </c>
      <c r="I489" s="511">
        <v>9.09</v>
      </c>
      <c r="J489" s="512">
        <v>0.1</v>
      </c>
      <c r="K489" s="512">
        <f t="shared" si="152"/>
        <v>3635.9</v>
      </c>
      <c r="L489" s="510"/>
      <c r="M489" s="512"/>
    </row>
    <row r="490" spans="1:13" x14ac:dyDescent="0.25">
      <c r="A490" s="510"/>
      <c r="B490" s="559">
        <v>42348</v>
      </c>
      <c r="C490" s="510">
        <v>500</v>
      </c>
      <c r="D490" s="511">
        <v>14.78</v>
      </c>
      <c r="E490" s="512">
        <v>0</v>
      </c>
      <c r="F490" s="512">
        <f t="shared" si="149"/>
        <v>7390</v>
      </c>
      <c r="G490" s="624"/>
      <c r="H490" s="527">
        <v>100</v>
      </c>
      <c r="I490" s="511">
        <v>9.09</v>
      </c>
      <c r="J490" s="512">
        <v>0</v>
      </c>
      <c r="K490" s="512">
        <f t="shared" si="152"/>
        <v>909</v>
      </c>
      <c r="L490" s="510"/>
      <c r="M490" s="512"/>
    </row>
    <row r="491" spans="1:13" x14ac:dyDescent="0.25">
      <c r="A491" s="510"/>
      <c r="B491" s="559">
        <v>42352</v>
      </c>
      <c r="C491" s="510">
        <v>100</v>
      </c>
      <c r="D491" s="511">
        <v>14.57</v>
      </c>
      <c r="E491" s="512">
        <v>0</v>
      </c>
      <c r="F491" s="512">
        <f t="shared" si="149"/>
        <v>1457</v>
      </c>
      <c r="G491" s="624"/>
      <c r="H491" s="527">
        <v>500</v>
      </c>
      <c r="I491" s="511">
        <v>8.81</v>
      </c>
      <c r="J491" s="512">
        <v>0.1</v>
      </c>
      <c r="K491" s="512">
        <f t="shared" si="152"/>
        <v>4404.8999999999996</v>
      </c>
      <c r="L491" s="510"/>
      <c r="M491" s="512"/>
    </row>
    <row r="492" spans="1:13" x14ac:dyDescent="0.25">
      <c r="A492" s="510"/>
      <c r="B492" s="559">
        <v>42355</v>
      </c>
      <c r="C492" s="510">
        <v>500</v>
      </c>
      <c r="D492" s="511">
        <v>13.89</v>
      </c>
      <c r="E492" s="512">
        <v>0</v>
      </c>
      <c r="F492" s="512">
        <f t="shared" si="149"/>
        <v>6945</v>
      </c>
      <c r="G492" s="509">
        <v>42432</v>
      </c>
      <c r="H492" s="527">
        <v>600</v>
      </c>
      <c r="I492" s="511">
        <v>9.65</v>
      </c>
      <c r="J492" s="512">
        <v>0.13</v>
      </c>
      <c r="K492" s="512">
        <f t="shared" si="152"/>
        <v>5789.87</v>
      </c>
      <c r="L492" s="510"/>
      <c r="M492" s="512"/>
    </row>
    <row r="493" spans="1:13" x14ac:dyDescent="0.25">
      <c r="A493" s="510"/>
      <c r="B493" s="559">
        <v>42360</v>
      </c>
      <c r="C493" s="510">
        <v>500</v>
      </c>
      <c r="D493" s="511">
        <v>12.95</v>
      </c>
      <c r="E493" s="512">
        <v>0</v>
      </c>
      <c r="F493" s="512">
        <f t="shared" si="149"/>
        <v>6475</v>
      </c>
      <c r="G493" s="509">
        <v>42433</v>
      </c>
      <c r="H493" s="527">
        <v>600</v>
      </c>
      <c r="I493" s="511">
        <v>10.45</v>
      </c>
      <c r="J493" s="512">
        <v>0.14000000000000001</v>
      </c>
      <c r="K493" s="512">
        <f t="shared" si="152"/>
        <v>6269.86</v>
      </c>
      <c r="L493" s="510"/>
      <c r="M493" s="512"/>
    </row>
    <row r="494" spans="1:13" x14ac:dyDescent="0.25">
      <c r="A494" s="510"/>
      <c r="B494" s="559">
        <v>42361</v>
      </c>
      <c r="C494" s="510">
        <v>500</v>
      </c>
      <c r="D494" s="511">
        <v>12.75</v>
      </c>
      <c r="E494" s="512">
        <v>0</v>
      </c>
      <c r="F494" s="512">
        <f t="shared" si="149"/>
        <v>6375</v>
      </c>
      <c r="G494" s="509">
        <v>42440</v>
      </c>
      <c r="H494" s="527">
        <v>400</v>
      </c>
      <c r="I494" s="511">
        <v>11.25</v>
      </c>
      <c r="J494" s="512">
        <v>0.1</v>
      </c>
      <c r="K494" s="512">
        <f t="shared" si="152"/>
        <v>4499.8999999999996</v>
      </c>
      <c r="L494" s="510"/>
      <c r="M494" s="512"/>
    </row>
    <row r="495" spans="1:13" x14ac:dyDescent="0.25">
      <c r="A495" s="510"/>
      <c r="B495" s="559">
        <v>42361</v>
      </c>
      <c r="C495" s="510">
        <v>500</v>
      </c>
      <c r="D495" s="511">
        <v>12.8</v>
      </c>
      <c r="E495" s="512">
        <v>0</v>
      </c>
      <c r="F495" s="512">
        <f t="shared" si="149"/>
        <v>6400</v>
      </c>
      <c r="G495" s="509">
        <v>42446</v>
      </c>
      <c r="H495" s="527">
        <v>1500</v>
      </c>
      <c r="I495" s="511">
        <v>11.49</v>
      </c>
      <c r="J495" s="512">
        <v>0.38</v>
      </c>
      <c r="K495" s="512">
        <f t="shared" si="152"/>
        <v>17234.62</v>
      </c>
      <c r="L495" s="510"/>
      <c r="M495" s="512"/>
    </row>
    <row r="496" spans="1:13" x14ac:dyDescent="0.25">
      <c r="A496" s="510"/>
      <c r="B496" s="559">
        <v>42361</v>
      </c>
      <c r="C496" s="510">
        <v>1000</v>
      </c>
      <c r="D496" s="511">
        <v>12.67</v>
      </c>
      <c r="E496" s="512">
        <v>0</v>
      </c>
      <c r="F496" s="512">
        <f t="shared" si="149"/>
        <v>12670</v>
      </c>
      <c r="G496" s="509">
        <v>42447</v>
      </c>
      <c r="H496" s="527">
        <v>1500</v>
      </c>
      <c r="I496" s="511">
        <v>11.44</v>
      </c>
      <c r="J496" s="512">
        <v>0.37</v>
      </c>
      <c r="K496" s="512">
        <f t="shared" si="152"/>
        <v>17159.63</v>
      </c>
      <c r="L496" s="510"/>
      <c r="M496" s="512"/>
    </row>
    <row r="497" spans="1:13" x14ac:dyDescent="0.25">
      <c r="A497" s="510"/>
      <c r="B497" s="559">
        <v>42361</v>
      </c>
      <c r="C497" s="510">
        <v>222</v>
      </c>
      <c r="D497" s="511">
        <v>12.44</v>
      </c>
      <c r="E497" s="512">
        <v>0</v>
      </c>
      <c r="F497" s="512">
        <f t="shared" si="149"/>
        <v>2761.68</v>
      </c>
      <c r="G497" s="509">
        <v>42447</v>
      </c>
      <c r="H497" s="527">
        <v>500</v>
      </c>
      <c r="I497" s="511">
        <v>11.484999999999999</v>
      </c>
      <c r="J497" s="512">
        <v>0.13</v>
      </c>
      <c r="K497" s="512">
        <f t="shared" si="152"/>
        <v>5742.37</v>
      </c>
      <c r="L497" s="510"/>
      <c r="M497" s="512"/>
    </row>
    <row r="498" spans="1:13" x14ac:dyDescent="0.25">
      <c r="A498" s="510"/>
      <c r="B498" s="559">
        <v>42367</v>
      </c>
      <c r="C498" s="510">
        <v>2178</v>
      </c>
      <c r="D498" s="511">
        <v>13.68</v>
      </c>
      <c r="E498" s="512">
        <v>0</v>
      </c>
      <c r="F498" s="512">
        <f t="shared" si="149"/>
        <v>29795.040000000001</v>
      </c>
      <c r="G498" s="623">
        <v>42447</v>
      </c>
      <c r="H498" s="527">
        <v>650</v>
      </c>
      <c r="I498" s="511">
        <v>11.56</v>
      </c>
      <c r="J498" s="512">
        <v>0.25</v>
      </c>
      <c r="K498" s="512">
        <f t="shared" si="152"/>
        <v>7513.75</v>
      </c>
      <c r="L498" s="510"/>
      <c r="M498" s="512"/>
    </row>
    <row r="499" spans="1:13" x14ac:dyDescent="0.25">
      <c r="A499" s="510"/>
      <c r="B499" s="559">
        <v>42369</v>
      </c>
      <c r="C499" s="510">
        <v>2500</v>
      </c>
      <c r="D499" s="511">
        <v>13.04</v>
      </c>
      <c r="E499" s="512">
        <v>0</v>
      </c>
      <c r="F499" s="512">
        <f t="shared" si="149"/>
        <v>32599.999999999996</v>
      </c>
      <c r="G499" s="623"/>
      <c r="H499" s="527">
        <v>350</v>
      </c>
      <c r="I499" s="511">
        <v>11.56</v>
      </c>
      <c r="J499" s="512">
        <v>0</v>
      </c>
      <c r="K499" s="512">
        <f t="shared" si="152"/>
        <v>4046</v>
      </c>
      <c r="L499" s="510"/>
      <c r="M499" s="512"/>
    </row>
    <row r="500" spans="1:13" x14ac:dyDescent="0.25">
      <c r="A500" s="510"/>
      <c r="B500" s="559">
        <v>42008</v>
      </c>
      <c r="C500" s="510">
        <v>2000</v>
      </c>
      <c r="D500" s="511">
        <v>13.01</v>
      </c>
      <c r="E500" s="512">
        <v>0</v>
      </c>
      <c r="F500" s="512">
        <f t="shared" si="149"/>
        <v>26020</v>
      </c>
      <c r="G500" s="509">
        <v>42447</v>
      </c>
      <c r="H500" s="527">
        <v>1000</v>
      </c>
      <c r="I500" s="511">
        <v>11.62</v>
      </c>
      <c r="J500" s="512">
        <v>0.25</v>
      </c>
      <c r="K500" s="512">
        <f t="shared" si="152"/>
        <v>11619.75</v>
      </c>
      <c r="L500" s="510"/>
      <c r="M500" s="512"/>
    </row>
    <row r="501" spans="1:13" x14ac:dyDescent="0.25">
      <c r="A501" s="510"/>
      <c r="B501" s="559">
        <v>42009</v>
      </c>
      <c r="C501" s="510">
        <v>500</v>
      </c>
      <c r="D501" s="511">
        <v>12.62</v>
      </c>
      <c r="E501" s="512">
        <v>0</v>
      </c>
      <c r="F501" s="512">
        <f t="shared" si="149"/>
        <v>6310</v>
      </c>
      <c r="G501" s="509">
        <v>42451</v>
      </c>
      <c r="H501" s="527">
        <v>1000</v>
      </c>
      <c r="I501" s="511">
        <v>11.45</v>
      </c>
      <c r="J501" s="512">
        <v>0.25</v>
      </c>
      <c r="K501" s="512">
        <f t="shared" si="152"/>
        <v>11449.75</v>
      </c>
      <c r="L501" s="510"/>
      <c r="M501" s="512"/>
    </row>
    <row r="502" spans="1:13" x14ac:dyDescent="0.25">
      <c r="A502" s="510"/>
      <c r="B502" s="559">
        <v>42009</v>
      </c>
      <c r="C502" s="510">
        <v>500</v>
      </c>
      <c r="D502" s="511">
        <v>12.45</v>
      </c>
      <c r="E502" s="512">
        <v>0</v>
      </c>
      <c r="F502" s="512">
        <f t="shared" si="149"/>
        <v>6225</v>
      </c>
      <c r="G502" s="509">
        <v>42451</v>
      </c>
      <c r="H502" s="527">
        <v>50</v>
      </c>
      <c r="I502" s="511">
        <v>11.28</v>
      </c>
      <c r="J502" s="512">
        <v>0.01</v>
      </c>
      <c r="K502" s="512">
        <f t="shared" si="152"/>
        <v>563.99</v>
      </c>
      <c r="L502" s="510"/>
      <c r="M502" s="512"/>
    </row>
    <row r="503" spans="1:13" x14ac:dyDescent="0.25">
      <c r="A503" s="510"/>
      <c r="B503" s="610">
        <v>42374</v>
      </c>
      <c r="C503" s="510">
        <v>2000</v>
      </c>
      <c r="D503" s="511">
        <v>12.73</v>
      </c>
      <c r="E503" s="512">
        <v>0</v>
      </c>
      <c r="F503" s="512">
        <f t="shared" ref="F503:F566" si="153">C503*D503+E503</f>
        <v>25460</v>
      </c>
      <c r="G503" s="509">
        <v>42459</v>
      </c>
      <c r="H503" s="527">
        <v>2000</v>
      </c>
      <c r="I503" s="511">
        <v>10.75</v>
      </c>
      <c r="J503" s="512">
        <v>0.47</v>
      </c>
      <c r="K503" s="512">
        <f t="shared" si="152"/>
        <v>21499.53</v>
      </c>
      <c r="L503" s="510"/>
      <c r="M503" s="512"/>
    </row>
    <row r="504" spans="1:13" ht="15" customHeight="1" x14ac:dyDescent="0.25">
      <c r="A504" s="510"/>
      <c r="B504" s="559">
        <v>42375</v>
      </c>
      <c r="C504" s="510">
        <v>1000</v>
      </c>
      <c r="D504" s="511">
        <v>12.5</v>
      </c>
      <c r="E504" s="512">
        <v>0</v>
      </c>
      <c r="F504" s="512">
        <f t="shared" si="153"/>
        <v>12500</v>
      </c>
      <c r="G504" s="509">
        <v>42460</v>
      </c>
      <c r="H504" s="527">
        <v>1600</v>
      </c>
      <c r="I504" s="511">
        <v>10.95</v>
      </c>
      <c r="J504" s="512">
        <v>2.88</v>
      </c>
      <c r="K504" s="512">
        <f t="shared" si="152"/>
        <v>17517.12</v>
      </c>
      <c r="L504" s="510"/>
      <c r="M504" s="512"/>
    </row>
    <row r="505" spans="1:13" x14ac:dyDescent="0.25">
      <c r="A505" s="510"/>
      <c r="B505" s="559">
        <v>42375</v>
      </c>
      <c r="C505" s="510">
        <v>1000</v>
      </c>
      <c r="D505" s="511">
        <v>11.7</v>
      </c>
      <c r="E505" s="512">
        <v>0</v>
      </c>
      <c r="F505" s="512">
        <f t="shared" si="153"/>
        <v>11700</v>
      </c>
      <c r="G505" s="509">
        <v>42461</v>
      </c>
      <c r="H505" s="527">
        <v>2000</v>
      </c>
      <c r="I505" s="511">
        <v>10.52</v>
      </c>
      <c r="J505" s="512">
        <v>0.46</v>
      </c>
      <c r="K505" s="512">
        <f t="shared" si="152"/>
        <v>21039.54</v>
      </c>
      <c r="L505" s="510"/>
      <c r="M505" s="512"/>
    </row>
    <row r="506" spans="1:13" x14ac:dyDescent="0.25">
      <c r="A506" s="510"/>
      <c r="B506" s="559">
        <v>42402</v>
      </c>
      <c r="C506" s="510">
        <v>400</v>
      </c>
      <c r="D506" s="511">
        <v>9.1</v>
      </c>
      <c r="E506" s="512">
        <v>0</v>
      </c>
      <c r="F506" s="512">
        <f t="shared" si="153"/>
        <v>3640</v>
      </c>
      <c r="G506" s="509">
        <v>42461</v>
      </c>
      <c r="H506" s="527">
        <v>2000</v>
      </c>
      <c r="I506" s="511">
        <v>10.55</v>
      </c>
      <c r="J506" s="512">
        <v>0.46</v>
      </c>
      <c r="K506" s="512">
        <f t="shared" si="152"/>
        <v>21099.54</v>
      </c>
      <c r="L506" s="510"/>
      <c r="M506" s="512"/>
    </row>
    <row r="507" spans="1:13" x14ac:dyDescent="0.25">
      <c r="A507" s="510"/>
      <c r="B507" s="559">
        <v>42411</v>
      </c>
      <c r="C507" s="510">
        <v>500</v>
      </c>
      <c r="D507" s="511">
        <v>6.835</v>
      </c>
      <c r="E507" s="512">
        <v>0</v>
      </c>
      <c r="F507" s="512">
        <f t="shared" si="153"/>
        <v>3417.5</v>
      </c>
      <c r="G507" s="509">
        <v>42465</v>
      </c>
      <c r="H507" s="527">
        <v>100</v>
      </c>
      <c r="I507" s="511">
        <v>10.75</v>
      </c>
      <c r="J507" s="512">
        <v>0.02</v>
      </c>
      <c r="K507" s="512">
        <f t="shared" si="152"/>
        <v>1074.98</v>
      </c>
      <c r="L507" s="510"/>
      <c r="M507" s="512"/>
    </row>
    <row r="508" spans="1:13" x14ac:dyDescent="0.25">
      <c r="A508" s="510"/>
      <c r="B508" s="559">
        <v>42412</v>
      </c>
      <c r="C508" s="510">
        <v>200</v>
      </c>
      <c r="D508" s="511">
        <v>7.23</v>
      </c>
      <c r="E508" s="512">
        <v>0</v>
      </c>
      <c r="F508" s="512">
        <f t="shared" si="153"/>
        <v>1446</v>
      </c>
      <c r="G508" s="509">
        <v>42468</v>
      </c>
      <c r="H508" s="527">
        <v>1000</v>
      </c>
      <c r="I508" s="511">
        <v>11.77</v>
      </c>
      <c r="J508" s="512">
        <v>0.26</v>
      </c>
      <c r="K508" s="512">
        <f t="shared" si="152"/>
        <v>11769.74</v>
      </c>
      <c r="L508" s="510"/>
      <c r="M508" s="512"/>
    </row>
    <row r="509" spans="1:13" x14ac:dyDescent="0.25">
      <c r="A509" s="510"/>
      <c r="B509" s="559">
        <v>42416</v>
      </c>
      <c r="C509" s="510">
        <v>500</v>
      </c>
      <c r="D509" s="511">
        <v>7.5</v>
      </c>
      <c r="E509" s="512">
        <v>0</v>
      </c>
      <c r="F509" s="512">
        <f t="shared" si="153"/>
        <v>3750</v>
      </c>
      <c r="G509" s="623">
        <v>42472</v>
      </c>
      <c r="H509" s="527">
        <v>420</v>
      </c>
      <c r="I509" s="511">
        <v>13.35</v>
      </c>
      <c r="J509" s="512">
        <v>0.15</v>
      </c>
      <c r="K509" s="512">
        <f t="shared" si="152"/>
        <v>5606.85</v>
      </c>
      <c r="L509" s="510"/>
      <c r="M509" s="512"/>
    </row>
    <row r="510" spans="1:13" ht="30" x14ac:dyDescent="0.25">
      <c r="A510" s="510"/>
      <c r="B510" s="626" t="s">
        <v>179</v>
      </c>
      <c r="C510" s="510">
        <v>3000</v>
      </c>
      <c r="D510" s="511">
        <v>7.55</v>
      </c>
      <c r="E510" s="512">
        <v>0</v>
      </c>
      <c r="F510" s="512">
        <f t="shared" si="153"/>
        <v>22650</v>
      </c>
      <c r="G510" s="623"/>
      <c r="H510" s="527">
        <v>80</v>
      </c>
      <c r="I510" s="511">
        <v>13.35</v>
      </c>
      <c r="J510" s="512">
        <v>0</v>
      </c>
      <c r="K510" s="512">
        <f t="shared" si="152"/>
        <v>1068</v>
      </c>
      <c r="L510" s="510"/>
      <c r="M510" s="512"/>
    </row>
    <row r="511" spans="1:13" x14ac:dyDescent="0.25">
      <c r="A511" s="510"/>
      <c r="B511" s="626"/>
      <c r="C511" s="510">
        <v>500</v>
      </c>
      <c r="D511" s="511">
        <v>6.75</v>
      </c>
      <c r="E511" s="512">
        <v>0</v>
      </c>
      <c r="F511" s="512">
        <f t="shared" si="153"/>
        <v>3375</v>
      </c>
      <c r="G511" s="509">
        <v>42472</v>
      </c>
      <c r="H511" s="527">
        <v>500</v>
      </c>
      <c r="I511" s="511">
        <v>13.15</v>
      </c>
      <c r="J511" s="512">
        <v>0.14000000000000001</v>
      </c>
      <c r="K511" s="512">
        <f t="shared" si="152"/>
        <v>6574.86</v>
      </c>
      <c r="L511" s="510"/>
      <c r="M511" s="512"/>
    </row>
    <row r="512" spans="1:13" x14ac:dyDescent="0.25">
      <c r="A512" s="510"/>
      <c r="B512" s="626"/>
      <c r="C512" s="510">
        <v>300</v>
      </c>
      <c r="D512" s="511">
        <v>6.75</v>
      </c>
      <c r="E512" s="512">
        <v>0</v>
      </c>
      <c r="F512" s="512">
        <f t="shared" si="153"/>
        <v>2025</v>
      </c>
      <c r="G512" s="509">
        <v>42472</v>
      </c>
      <c r="H512" s="527">
        <v>500</v>
      </c>
      <c r="I512" s="511">
        <v>12.92</v>
      </c>
      <c r="J512" s="512">
        <v>0.14000000000000001</v>
      </c>
      <c r="K512" s="512">
        <f t="shared" si="152"/>
        <v>6459.86</v>
      </c>
      <c r="L512" s="510"/>
      <c r="M512" s="512"/>
    </row>
    <row r="513" spans="1:13" x14ac:dyDescent="0.25">
      <c r="A513" s="510"/>
      <c r="B513" s="559">
        <v>42426</v>
      </c>
      <c r="C513" s="510">
        <v>600</v>
      </c>
      <c r="D513" s="511">
        <v>7.63</v>
      </c>
      <c r="E513" s="512">
        <v>0</v>
      </c>
      <c r="F513" s="512">
        <f t="shared" si="153"/>
        <v>4578</v>
      </c>
      <c r="G513" s="509">
        <v>42472</v>
      </c>
      <c r="H513" s="527">
        <v>500</v>
      </c>
      <c r="I513" s="511">
        <v>12.59</v>
      </c>
      <c r="J513" s="512">
        <v>0.14000000000000001</v>
      </c>
      <c r="K513" s="512">
        <f t="shared" si="152"/>
        <v>6294.86</v>
      </c>
      <c r="L513" s="510"/>
      <c r="M513" s="512"/>
    </row>
    <row r="514" spans="1:13" x14ac:dyDescent="0.25">
      <c r="A514" s="510"/>
      <c r="B514" s="559">
        <v>42426</v>
      </c>
      <c r="C514" s="510">
        <v>2000</v>
      </c>
      <c r="D514" s="511">
        <v>7.95</v>
      </c>
      <c r="E514" s="512">
        <v>0</v>
      </c>
      <c r="F514" s="512">
        <f t="shared" si="153"/>
        <v>15900</v>
      </c>
      <c r="G514" s="509">
        <v>42474</v>
      </c>
      <c r="H514" s="527">
        <v>500</v>
      </c>
      <c r="I514" s="511">
        <v>13.18</v>
      </c>
      <c r="J514" s="512">
        <v>0.14000000000000001</v>
      </c>
      <c r="K514" s="512">
        <f t="shared" si="152"/>
        <v>6589.86</v>
      </c>
      <c r="L514" s="510"/>
      <c r="M514" s="512"/>
    </row>
    <row r="515" spans="1:13" x14ac:dyDescent="0.25">
      <c r="A515" s="510"/>
      <c r="B515" s="559">
        <v>42429</v>
      </c>
      <c r="C515" s="510">
        <v>2000</v>
      </c>
      <c r="D515" s="511">
        <v>8.1999999999999993</v>
      </c>
      <c r="E515" s="512">
        <v>0</v>
      </c>
      <c r="F515" s="512">
        <f t="shared" si="153"/>
        <v>16400</v>
      </c>
      <c r="G515" s="509">
        <v>42478</v>
      </c>
      <c r="H515" s="527">
        <v>500</v>
      </c>
      <c r="I515" s="511">
        <v>13.4</v>
      </c>
      <c r="J515" s="512">
        <v>0.15</v>
      </c>
      <c r="K515" s="512">
        <f t="shared" si="152"/>
        <v>6699.85</v>
      </c>
      <c r="L515" s="510"/>
      <c r="M515" s="512"/>
    </row>
    <row r="516" spans="1:13" x14ac:dyDescent="0.25">
      <c r="A516" s="512"/>
      <c r="B516" s="559">
        <v>42429</v>
      </c>
      <c r="C516" s="510">
        <v>500</v>
      </c>
      <c r="D516" s="511">
        <v>7.88</v>
      </c>
      <c r="E516" s="512">
        <v>0</v>
      </c>
      <c r="F516" s="512">
        <f t="shared" si="153"/>
        <v>3940</v>
      </c>
      <c r="G516" s="509">
        <v>42486</v>
      </c>
      <c r="H516" s="527">
        <v>500</v>
      </c>
      <c r="I516" s="511">
        <v>14.35</v>
      </c>
      <c r="J516" s="512">
        <v>0.16</v>
      </c>
      <c r="K516" s="512">
        <f t="shared" si="152"/>
        <v>7174.84</v>
      </c>
      <c r="L516" s="510"/>
      <c r="M516" s="512"/>
    </row>
    <row r="517" spans="1:13" x14ac:dyDescent="0.25">
      <c r="A517" s="510"/>
      <c r="B517" s="559">
        <v>42430</v>
      </c>
      <c r="C517" s="510">
        <v>1000</v>
      </c>
      <c r="D517" s="511">
        <v>7.77</v>
      </c>
      <c r="E517" s="512">
        <v>0</v>
      </c>
      <c r="F517" s="512">
        <f t="shared" si="153"/>
        <v>7770</v>
      </c>
      <c r="G517" s="509">
        <v>42487</v>
      </c>
      <c r="H517" s="527">
        <v>600</v>
      </c>
      <c r="I517" s="511">
        <v>14.85</v>
      </c>
      <c r="J517" s="512">
        <v>0.19</v>
      </c>
      <c r="K517" s="512">
        <f t="shared" si="152"/>
        <v>8909.81</v>
      </c>
      <c r="L517" s="510"/>
      <c r="M517" s="512"/>
    </row>
    <row r="518" spans="1:13" x14ac:dyDescent="0.25">
      <c r="A518" s="510"/>
      <c r="B518" s="559">
        <v>42430</v>
      </c>
      <c r="C518" s="510">
        <v>500</v>
      </c>
      <c r="D518" s="511">
        <v>7.94</v>
      </c>
      <c r="E518" s="512">
        <v>0</v>
      </c>
      <c r="F518" s="512">
        <f t="shared" si="153"/>
        <v>3970</v>
      </c>
      <c r="G518" s="509">
        <v>42489</v>
      </c>
      <c r="H518" s="527">
        <v>3000</v>
      </c>
      <c r="I518" s="511">
        <v>14.15</v>
      </c>
      <c r="J518" s="512">
        <v>0.93</v>
      </c>
      <c r="K518" s="512">
        <f t="shared" si="152"/>
        <v>42449.07</v>
      </c>
      <c r="L518" s="510"/>
      <c r="M518" s="512"/>
    </row>
    <row r="519" spans="1:13" x14ac:dyDescent="0.25">
      <c r="A519" s="510"/>
      <c r="B519" s="559">
        <v>42431</v>
      </c>
      <c r="C519" s="510">
        <v>1000</v>
      </c>
      <c r="D519" s="511">
        <v>8.3699999999999992</v>
      </c>
      <c r="E519" s="512">
        <v>0</v>
      </c>
      <c r="F519" s="512">
        <f t="shared" si="153"/>
        <v>8370</v>
      </c>
      <c r="G519" s="509">
        <v>42492</v>
      </c>
      <c r="H519" s="527">
        <v>1000</v>
      </c>
      <c r="I519" s="511">
        <v>13.48</v>
      </c>
      <c r="J519" s="512">
        <v>0.28999999999999998</v>
      </c>
      <c r="K519" s="512">
        <f t="shared" si="152"/>
        <v>13479.71</v>
      </c>
      <c r="L519" s="510"/>
      <c r="M519" s="512"/>
    </row>
    <row r="520" spans="1:13" x14ac:dyDescent="0.25">
      <c r="A520" s="510"/>
      <c r="B520" s="559">
        <v>42432</v>
      </c>
      <c r="C520" s="510">
        <v>600</v>
      </c>
      <c r="D520" s="511">
        <v>9.3699999999999992</v>
      </c>
      <c r="E520" s="512">
        <v>0</v>
      </c>
      <c r="F520" s="512">
        <f t="shared" si="153"/>
        <v>5621.9999999999991</v>
      </c>
      <c r="G520" s="509">
        <v>42492</v>
      </c>
      <c r="H520" s="527">
        <v>1000</v>
      </c>
      <c r="I520" s="511">
        <v>13.61</v>
      </c>
      <c r="J520" s="512">
        <v>0.3</v>
      </c>
      <c r="K520" s="512">
        <f t="shared" si="152"/>
        <v>13609.7</v>
      </c>
      <c r="L520" s="510"/>
      <c r="M520" s="512"/>
    </row>
    <row r="521" spans="1:13" x14ac:dyDescent="0.25">
      <c r="A521" s="510"/>
      <c r="B521" s="559">
        <v>42432</v>
      </c>
      <c r="C521" s="510">
        <v>600</v>
      </c>
      <c r="D521" s="511">
        <v>8.8800000000000008</v>
      </c>
      <c r="E521" s="512">
        <v>0</v>
      </c>
      <c r="F521" s="512">
        <f t="shared" si="153"/>
        <v>5328.0000000000009</v>
      </c>
      <c r="G521" s="509">
        <v>42493</v>
      </c>
      <c r="H521" s="527">
        <v>322</v>
      </c>
      <c r="I521" s="511">
        <v>13.28</v>
      </c>
      <c r="J521" s="512">
        <v>0.09</v>
      </c>
      <c r="K521" s="512">
        <f t="shared" si="152"/>
        <v>4276.07</v>
      </c>
      <c r="L521" s="510"/>
      <c r="M521" s="512"/>
    </row>
    <row r="522" spans="1:13" x14ac:dyDescent="0.25">
      <c r="A522" s="510"/>
      <c r="B522" s="559">
        <v>42433</v>
      </c>
      <c r="C522" s="510">
        <v>600</v>
      </c>
      <c r="D522" s="511">
        <v>10.42</v>
      </c>
      <c r="E522" s="512">
        <v>0</v>
      </c>
      <c r="F522" s="512">
        <f t="shared" si="153"/>
        <v>6252</v>
      </c>
      <c r="G522" s="509">
        <v>42495</v>
      </c>
      <c r="H522" s="527">
        <v>1000</v>
      </c>
      <c r="I522" s="511">
        <v>12.05</v>
      </c>
      <c r="J522" s="512">
        <v>0.26</v>
      </c>
      <c r="K522" s="512">
        <f t="shared" si="152"/>
        <v>12049.74</v>
      </c>
      <c r="L522" s="510"/>
      <c r="M522" s="512"/>
    </row>
    <row r="523" spans="1:13" x14ac:dyDescent="0.25">
      <c r="A523" s="510"/>
      <c r="B523" s="559">
        <v>42440</v>
      </c>
      <c r="C523" s="510">
        <v>400</v>
      </c>
      <c r="D523" s="511">
        <v>11.12</v>
      </c>
      <c r="E523" s="512">
        <v>0</v>
      </c>
      <c r="F523" s="512">
        <f t="shared" si="153"/>
        <v>4448</v>
      </c>
      <c r="G523" s="509">
        <v>42495</v>
      </c>
      <c r="H523" s="527">
        <v>2000</v>
      </c>
      <c r="I523" s="511">
        <v>12.63</v>
      </c>
      <c r="J523" s="512">
        <v>0.55000000000000004</v>
      </c>
      <c r="K523" s="512">
        <f t="shared" si="152"/>
        <v>25259.45</v>
      </c>
      <c r="L523" s="510"/>
      <c r="M523" s="512"/>
    </row>
    <row r="524" spans="1:13" x14ac:dyDescent="0.25">
      <c r="A524" s="510"/>
      <c r="B524" s="559">
        <v>42446</v>
      </c>
      <c r="C524" s="510">
        <v>1500</v>
      </c>
      <c r="D524" s="511">
        <v>11.445</v>
      </c>
      <c r="E524" s="512">
        <v>0</v>
      </c>
      <c r="F524" s="512">
        <f t="shared" si="153"/>
        <v>17167.5</v>
      </c>
      <c r="G524" s="509">
        <v>42500</v>
      </c>
      <c r="H524" s="527">
        <v>1000</v>
      </c>
      <c r="I524" s="511">
        <v>11.66</v>
      </c>
      <c r="J524" s="512">
        <v>5.25</v>
      </c>
      <c r="K524" s="512">
        <f t="shared" si="152"/>
        <v>11654.75</v>
      </c>
      <c r="L524" s="510"/>
      <c r="M524" s="512"/>
    </row>
    <row r="525" spans="1:13" x14ac:dyDescent="0.25">
      <c r="A525" s="510"/>
      <c r="B525" s="622">
        <v>42447</v>
      </c>
      <c r="C525" s="510">
        <v>1500</v>
      </c>
      <c r="D525" s="511">
        <v>11.42</v>
      </c>
      <c r="E525" s="512">
        <v>0</v>
      </c>
      <c r="F525" s="512">
        <f t="shared" si="153"/>
        <v>17130</v>
      </c>
      <c r="G525" s="509">
        <v>42502</v>
      </c>
      <c r="H525" s="527">
        <v>1500</v>
      </c>
      <c r="I525" s="511">
        <v>12.36</v>
      </c>
      <c r="J525" s="512">
        <v>0.4</v>
      </c>
      <c r="K525" s="512">
        <f t="shared" si="152"/>
        <v>18539.599999999999</v>
      </c>
      <c r="L525" s="510"/>
      <c r="M525" s="512"/>
    </row>
    <row r="526" spans="1:13" x14ac:dyDescent="0.25">
      <c r="A526" s="510"/>
      <c r="B526" s="627"/>
      <c r="C526" s="510">
        <v>500</v>
      </c>
      <c r="D526" s="511">
        <v>11.42</v>
      </c>
      <c r="E526" s="512">
        <v>0</v>
      </c>
      <c r="F526" s="512">
        <f t="shared" si="153"/>
        <v>5710</v>
      </c>
      <c r="G526" s="509">
        <v>42503</v>
      </c>
      <c r="H526" s="527">
        <v>500</v>
      </c>
      <c r="I526" s="511">
        <v>12.49</v>
      </c>
      <c r="J526" s="512">
        <v>0.14000000000000001</v>
      </c>
      <c r="K526" s="512">
        <f t="shared" si="152"/>
        <v>6244.86</v>
      </c>
      <c r="L526" s="510"/>
      <c r="M526" s="512"/>
    </row>
    <row r="527" spans="1:13" x14ac:dyDescent="0.25">
      <c r="A527" s="510"/>
      <c r="B527" s="559">
        <v>42447</v>
      </c>
      <c r="C527" s="510">
        <v>650</v>
      </c>
      <c r="D527" s="511">
        <v>11.545</v>
      </c>
      <c r="E527" s="512">
        <v>0.75</v>
      </c>
      <c r="F527" s="512">
        <f t="shared" si="153"/>
        <v>7505</v>
      </c>
      <c r="G527" s="509">
        <v>42506</v>
      </c>
      <c r="H527" s="527">
        <v>300</v>
      </c>
      <c r="I527" s="511">
        <v>12.85</v>
      </c>
      <c r="J527" s="512">
        <v>0.08</v>
      </c>
      <c r="K527" s="512">
        <f t="shared" si="152"/>
        <v>3854.92</v>
      </c>
      <c r="L527" s="510"/>
      <c r="M527" s="512"/>
    </row>
    <row r="528" spans="1:13" x14ac:dyDescent="0.25">
      <c r="A528" s="510"/>
      <c r="B528" s="559">
        <v>42450</v>
      </c>
      <c r="C528" s="510">
        <v>1350</v>
      </c>
      <c r="D528" s="511">
        <v>11.42</v>
      </c>
      <c r="E528" s="512">
        <v>0</v>
      </c>
      <c r="F528" s="512">
        <f t="shared" si="153"/>
        <v>15417</v>
      </c>
      <c r="G528" s="509">
        <v>42513</v>
      </c>
      <c r="H528" s="527">
        <v>500</v>
      </c>
      <c r="I528" s="511">
        <v>13.05</v>
      </c>
      <c r="J528" s="512">
        <v>0.14000000000000001</v>
      </c>
      <c r="K528" s="512">
        <f t="shared" si="152"/>
        <v>6524.86</v>
      </c>
      <c r="L528" s="510"/>
      <c r="M528" s="512"/>
    </row>
    <row r="529" spans="1:13" x14ac:dyDescent="0.25">
      <c r="A529" s="510"/>
      <c r="B529" s="559">
        <v>42451</v>
      </c>
      <c r="C529" s="510">
        <v>1000</v>
      </c>
      <c r="D529" s="511">
        <v>11.38</v>
      </c>
      <c r="E529" s="512">
        <v>0</v>
      </c>
      <c r="F529" s="512">
        <f t="shared" si="153"/>
        <v>11380</v>
      </c>
      <c r="G529" s="509">
        <v>42515</v>
      </c>
      <c r="H529" s="527">
        <v>500</v>
      </c>
      <c r="I529" s="511">
        <v>13.59</v>
      </c>
      <c r="J529" s="512">
        <v>0.15</v>
      </c>
      <c r="K529" s="512">
        <f t="shared" si="152"/>
        <v>6794.85</v>
      </c>
      <c r="L529" s="510"/>
      <c r="M529" s="512"/>
    </row>
    <row r="530" spans="1:13" x14ac:dyDescent="0.25">
      <c r="A530" s="510"/>
      <c r="B530" s="622">
        <v>42451</v>
      </c>
      <c r="C530" s="510">
        <v>50</v>
      </c>
      <c r="D530" s="511">
        <v>11.22</v>
      </c>
      <c r="E530" s="512">
        <v>0</v>
      </c>
      <c r="F530" s="512">
        <f t="shared" si="153"/>
        <v>561</v>
      </c>
      <c r="G530" s="509">
        <v>42515</v>
      </c>
      <c r="H530" s="527">
        <v>500</v>
      </c>
      <c r="I530" s="511">
        <v>13.57</v>
      </c>
      <c r="J530" s="512">
        <v>0.15</v>
      </c>
      <c r="K530" s="512">
        <f t="shared" si="152"/>
        <v>6784.85</v>
      </c>
      <c r="L530" s="510"/>
      <c r="M530" s="512"/>
    </row>
    <row r="531" spans="1:13" x14ac:dyDescent="0.25">
      <c r="A531" s="510"/>
      <c r="B531" s="622"/>
      <c r="C531" s="510">
        <v>350</v>
      </c>
      <c r="D531" s="511">
        <v>11.22</v>
      </c>
      <c r="E531" s="512">
        <v>0</v>
      </c>
      <c r="F531" s="512">
        <f t="shared" si="153"/>
        <v>3927</v>
      </c>
      <c r="G531" s="509">
        <v>42517</v>
      </c>
      <c r="H531" s="527">
        <v>500</v>
      </c>
      <c r="I531" s="511">
        <v>12.87</v>
      </c>
      <c r="J531" s="512">
        <v>0.14000000000000001</v>
      </c>
      <c r="K531" s="512">
        <f t="shared" si="152"/>
        <v>6434.86</v>
      </c>
      <c r="L531" s="510"/>
      <c r="M531" s="512"/>
    </row>
    <row r="532" spans="1:13" ht="45" x14ac:dyDescent="0.25">
      <c r="A532" s="510"/>
      <c r="B532" s="626" t="s">
        <v>193</v>
      </c>
      <c r="C532" s="510">
        <v>650</v>
      </c>
      <c r="D532" s="511">
        <v>11.22</v>
      </c>
      <c r="E532" s="512">
        <v>0</v>
      </c>
      <c r="F532" s="512">
        <f t="shared" si="153"/>
        <v>7293</v>
      </c>
      <c r="G532" s="509">
        <v>42524</v>
      </c>
      <c r="H532" s="527">
        <v>400</v>
      </c>
      <c r="I532" s="511">
        <v>13.38</v>
      </c>
      <c r="J532" s="512">
        <v>0.12</v>
      </c>
      <c r="K532" s="512">
        <f t="shared" si="152"/>
        <v>5351.88</v>
      </c>
      <c r="L532" s="510"/>
      <c r="M532" s="512"/>
    </row>
    <row r="533" spans="1:13" x14ac:dyDescent="0.25">
      <c r="A533" s="510"/>
      <c r="B533" s="626"/>
      <c r="C533" s="510">
        <v>500</v>
      </c>
      <c r="D533" s="511">
        <v>11.01</v>
      </c>
      <c r="E533" s="512">
        <v>0</v>
      </c>
      <c r="F533" s="512">
        <f t="shared" si="153"/>
        <v>5505</v>
      </c>
      <c r="G533" s="509">
        <v>42527</v>
      </c>
      <c r="H533" s="527">
        <v>1000</v>
      </c>
      <c r="I533" s="511">
        <v>13.82</v>
      </c>
      <c r="J533" s="512">
        <v>0.3</v>
      </c>
      <c r="K533" s="512">
        <f t="shared" si="152"/>
        <v>13819.7</v>
      </c>
      <c r="L533" s="510"/>
      <c r="M533" s="512"/>
    </row>
    <row r="534" spans="1:13" x14ac:dyDescent="0.25">
      <c r="A534" s="510"/>
      <c r="B534" s="626"/>
      <c r="C534" s="510">
        <v>500</v>
      </c>
      <c r="D534" s="511">
        <v>10.75</v>
      </c>
      <c r="E534" s="512">
        <v>0</v>
      </c>
      <c r="F534" s="512">
        <f t="shared" si="153"/>
        <v>5375</v>
      </c>
      <c r="G534" s="509">
        <v>42527</v>
      </c>
      <c r="H534" s="527">
        <v>500</v>
      </c>
      <c r="I534" s="511">
        <v>13.97</v>
      </c>
      <c r="J534" s="512">
        <v>1.1499999999999999</v>
      </c>
      <c r="K534" s="512">
        <f t="shared" si="152"/>
        <v>6983.85</v>
      </c>
      <c r="L534" s="510"/>
      <c r="M534" s="512"/>
    </row>
    <row r="535" spans="1:13" x14ac:dyDescent="0.25">
      <c r="A535" s="510"/>
      <c r="B535" s="626"/>
      <c r="C535" s="510">
        <v>1000</v>
      </c>
      <c r="D535" s="511">
        <v>10.4</v>
      </c>
      <c r="E535" s="512">
        <v>0</v>
      </c>
      <c r="F535" s="512">
        <f t="shared" si="153"/>
        <v>10400</v>
      </c>
      <c r="G535" s="509">
        <v>42528</v>
      </c>
      <c r="H535" s="527">
        <v>500</v>
      </c>
      <c r="I535" s="511">
        <v>14.65</v>
      </c>
      <c r="J535" s="512">
        <v>0.16</v>
      </c>
      <c r="K535" s="512">
        <f t="shared" si="152"/>
        <v>7324.84</v>
      </c>
      <c r="L535" s="510"/>
      <c r="M535" s="512"/>
    </row>
    <row r="536" spans="1:13" x14ac:dyDescent="0.25">
      <c r="A536" s="510"/>
      <c r="B536" s="626"/>
      <c r="C536" s="510">
        <v>1000</v>
      </c>
      <c r="D536" s="511">
        <v>10.185</v>
      </c>
      <c r="E536" s="512">
        <v>0</v>
      </c>
      <c r="F536" s="512">
        <f t="shared" si="153"/>
        <v>10185</v>
      </c>
      <c r="G536" s="509">
        <v>42536</v>
      </c>
      <c r="H536" s="527">
        <v>400</v>
      </c>
      <c r="I536" s="511">
        <v>13.43</v>
      </c>
      <c r="J536" s="512">
        <v>0.12</v>
      </c>
      <c r="K536" s="512">
        <f t="shared" si="152"/>
        <v>5371.88</v>
      </c>
      <c r="L536" s="510"/>
      <c r="M536" s="512"/>
    </row>
    <row r="537" spans="1:13" x14ac:dyDescent="0.25">
      <c r="A537" s="510"/>
      <c r="B537" s="559">
        <v>42461</v>
      </c>
      <c r="C537" s="510">
        <v>2000</v>
      </c>
      <c r="D537" s="511">
        <v>10.43</v>
      </c>
      <c r="E537" s="512">
        <v>0</v>
      </c>
      <c r="F537" s="512">
        <f t="shared" si="153"/>
        <v>20860</v>
      </c>
      <c r="G537" s="509">
        <v>42537</v>
      </c>
      <c r="H537" s="527">
        <v>400</v>
      </c>
      <c r="I537" s="511">
        <v>12.69</v>
      </c>
      <c r="J537" s="512">
        <v>0.11</v>
      </c>
      <c r="K537" s="512">
        <f t="shared" si="152"/>
        <v>5075.8900000000003</v>
      </c>
      <c r="L537" s="510"/>
      <c r="M537" s="512"/>
    </row>
    <row r="538" spans="1:13" x14ac:dyDescent="0.25">
      <c r="A538" s="510"/>
      <c r="B538" s="559">
        <v>42461</v>
      </c>
      <c r="C538" s="510">
        <v>2000</v>
      </c>
      <c r="D538" s="511">
        <v>10.42</v>
      </c>
      <c r="E538" s="512">
        <v>0</v>
      </c>
      <c r="F538" s="512">
        <f t="shared" si="153"/>
        <v>20840</v>
      </c>
      <c r="G538" s="509">
        <v>42538</v>
      </c>
      <c r="H538" s="527">
        <v>500</v>
      </c>
      <c r="I538" s="511">
        <v>13.34</v>
      </c>
      <c r="J538" s="512">
        <v>0.15</v>
      </c>
      <c r="K538" s="512">
        <f t="shared" si="152"/>
        <v>6669.85</v>
      </c>
      <c r="L538" s="510"/>
      <c r="M538" s="512"/>
    </row>
    <row r="539" spans="1:13" ht="45" x14ac:dyDescent="0.25">
      <c r="A539" s="510"/>
      <c r="B539" s="559">
        <v>42465</v>
      </c>
      <c r="C539" s="510">
        <v>100</v>
      </c>
      <c r="D539" s="511">
        <v>10.4</v>
      </c>
      <c r="E539" s="512">
        <v>0</v>
      </c>
      <c r="F539" s="512">
        <f t="shared" si="153"/>
        <v>1040</v>
      </c>
      <c r="G539" s="628" t="s">
        <v>220</v>
      </c>
      <c r="H539" s="527">
        <v>500</v>
      </c>
      <c r="I539" s="511">
        <v>13.91</v>
      </c>
      <c r="J539" s="512">
        <v>0.15</v>
      </c>
      <c r="K539" s="512">
        <f t="shared" si="152"/>
        <v>6954.85</v>
      </c>
      <c r="L539" s="510"/>
      <c r="M539" s="512"/>
    </row>
    <row r="540" spans="1:13" x14ac:dyDescent="0.25">
      <c r="A540" s="510"/>
      <c r="B540" s="559">
        <v>42471</v>
      </c>
      <c r="C540" s="510">
        <v>500</v>
      </c>
      <c r="D540" s="511">
        <v>11.77</v>
      </c>
      <c r="E540" s="512">
        <v>0</v>
      </c>
      <c r="F540" s="512">
        <f t="shared" si="153"/>
        <v>5885</v>
      </c>
      <c r="G540" s="628"/>
      <c r="H540" s="527">
        <v>600</v>
      </c>
      <c r="I540" s="511">
        <v>14.36</v>
      </c>
      <c r="J540" s="512">
        <v>0.19</v>
      </c>
      <c r="K540" s="512">
        <f t="shared" si="152"/>
        <v>8615.81</v>
      </c>
      <c r="L540" s="510"/>
      <c r="M540" s="512"/>
    </row>
    <row r="541" spans="1:13" x14ac:dyDescent="0.25">
      <c r="A541" s="510"/>
      <c r="B541" s="559">
        <v>42471</v>
      </c>
      <c r="C541" s="510">
        <v>500</v>
      </c>
      <c r="D541" s="511">
        <v>11.55</v>
      </c>
      <c r="E541" s="512">
        <v>0</v>
      </c>
      <c r="F541" s="512">
        <f t="shared" si="153"/>
        <v>5775</v>
      </c>
      <c r="G541" s="628"/>
      <c r="H541" s="527">
        <v>500</v>
      </c>
      <c r="I541" s="511">
        <v>14.65</v>
      </c>
      <c r="J541" s="512">
        <v>0.16</v>
      </c>
      <c r="K541" s="512">
        <f t="shared" si="152"/>
        <v>7324.84</v>
      </c>
      <c r="L541" s="510"/>
      <c r="M541" s="512"/>
    </row>
    <row r="542" spans="1:13" x14ac:dyDescent="0.25">
      <c r="A542" s="510"/>
      <c r="B542" s="559">
        <v>42472</v>
      </c>
      <c r="C542" s="510">
        <v>610</v>
      </c>
      <c r="D542" s="511">
        <v>12.95</v>
      </c>
      <c r="E542" s="512">
        <v>0</v>
      </c>
      <c r="F542" s="512">
        <f t="shared" si="153"/>
        <v>7899.5</v>
      </c>
      <c r="G542" s="509">
        <v>42542</v>
      </c>
      <c r="H542" s="527">
        <v>500</v>
      </c>
      <c r="I542" s="511">
        <v>14.95</v>
      </c>
      <c r="J542" s="512">
        <v>0.16</v>
      </c>
      <c r="K542" s="512">
        <f t="shared" si="152"/>
        <v>7474.84</v>
      </c>
      <c r="L542" s="510"/>
      <c r="M542" s="512"/>
    </row>
    <row r="543" spans="1:13" x14ac:dyDescent="0.25">
      <c r="A543" s="510"/>
      <c r="B543" s="559">
        <v>42473</v>
      </c>
      <c r="C543" s="510">
        <v>970</v>
      </c>
      <c r="D543" s="511">
        <v>12.76</v>
      </c>
      <c r="E543" s="512">
        <v>4.0999999999999996</v>
      </c>
      <c r="F543" s="512">
        <f t="shared" si="153"/>
        <v>12381.3</v>
      </c>
      <c r="G543" s="509">
        <v>42542</v>
      </c>
      <c r="H543" s="527">
        <v>378</v>
      </c>
      <c r="I543" s="511">
        <v>15.2</v>
      </c>
      <c r="J543" s="512">
        <v>0.13</v>
      </c>
      <c r="K543" s="512">
        <f t="shared" si="152"/>
        <v>5745.4699999999993</v>
      </c>
      <c r="L543" s="510"/>
      <c r="M543" s="512"/>
    </row>
    <row r="544" spans="1:13" x14ac:dyDescent="0.25">
      <c r="A544" s="510"/>
      <c r="B544" s="559">
        <v>42474</v>
      </c>
      <c r="C544" s="510">
        <v>420</v>
      </c>
      <c r="D544" s="511">
        <v>12.755000000000001</v>
      </c>
      <c r="E544" s="512">
        <v>0.34</v>
      </c>
      <c r="F544" s="512">
        <f t="shared" si="153"/>
        <v>5357.4400000000005</v>
      </c>
      <c r="G544" s="510"/>
      <c r="H544" s="527"/>
      <c r="I544" s="511"/>
      <c r="J544" s="512"/>
      <c r="K544" s="512"/>
      <c r="L544" s="510"/>
      <c r="M544" s="512"/>
    </row>
    <row r="545" spans="1:13" x14ac:dyDescent="0.25">
      <c r="A545" s="510"/>
      <c r="B545" s="559">
        <v>42475</v>
      </c>
      <c r="C545" s="510">
        <v>500</v>
      </c>
      <c r="D545" s="511">
        <v>13.02</v>
      </c>
      <c r="E545" s="512">
        <v>-1.75</v>
      </c>
      <c r="F545" s="512">
        <f t="shared" si="153"/>
        <v>6508.25</v>
      </c>
      <c r="G545" s="510"/>
      <c r="H545" s="527"/>
      <c r="I545" s="511"/>
      <c r="J545" s="512"/>
      <c r="K545" s="512"/>
      <c r="L545" s="510"/>
      <c r="M545" s="512"/>
    </row>
    <row r="546" spans="1:13" x14ac:dyDescent="0.25">
      <c r="A546" s="510"/>
      <c r="B546" s="559">
        <v>42485</v>
      </c>
      <c r="C546" s="510">
        <v>500</v>
      </c>
      <c r="D546" s="511">
        <v>13.95</v>
      </c>
      <c r="E546" s="512">
        <v>0</v>
      </c>
      <c r="F546" s="512">
        <f t="shared" si="153"/>
        <v>6975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42487</v>
      </c>
      <c r="C547" s="510">
        <v>600</v>
      </c>
      <c r="D547" s="511">
        <v>14.63</v>
      </c>
      <c r="E547" s="512">
        <v>0</v>
      </c>
      <c r="F547" s="512">
        <f t="shared" si="153"/>
        <v>8778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42488</v>
      </c>
      <c r="C548" s="510">
        <v>500</v>
      </c>
      <c r="D548" s="511">
        <v>14.52</v>
      </c>
      <c r="E548" s="512">
        <v>0</v>
      </c>
      <c r="F548" s="512">
        <f t="shared" si="153"/>
        <v>7260</v>
      </c>
      <c r="G548" s="510"/>
      <c r="H548" s="527"/>
      <c r="I548" s="511"/>
      <c r="J548" s="512"/>
      <c r="K548" s="512"/>
      <c r="L548" s="510"/>
      <c r="M548" s="512"/>
    </row>
    <row r="549" spans="1:13" ht="30" x14ac:dyDescent="0.25">
      <c r="A549" s="629" t="s">
        <v>198</v>
      </c>
      <c r="B549" s="559">
        <v>42489</v>
      </c>
      <c r="C549" s="510">
        <v>500</v>
      </c>
      <c r="D549" s="511">
        <v>14.35</v>
      </c>
      <c r="E549" s="512">
        <v>0</v>
      </c>
      <c r="F549" s="512">
        <f t="shared" si="153"/>
        <v>7175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629"/>
      <c r="B550" s="559">
        <v>42489</v>
      </c>
      <c r="C550" s="510">
        <v>500</v>
      </c>
      <c r="D550" s="511">
        <v>14.15</v>
      </c>
      <c r="E550" s="512">
        <v>0</v>
      </c>
      <c r="F550" s="512">
        <f t="shared" si="153"/>
        <v>7075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629"/>
      <c r="B551" s="559">
        <v>42489</v>
      </c>
      <c r="C551" s="510">
        <v>1000</v>
      </c>
      <c r="D551" s="511">
        <v>13.92</v>
      </c>
      <c r="E551" s="512">
        <v>0</v>
      </c>
      <c r="F551" s="512">
        <f t="shared" si="153"/>
        <v>13920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1000</v>
      </c>
      <c r="D552" s="511">
        <v>13.8</v>
      </c>
      <c r="E552" s="512">
        <v>0</v>
      </c>
      <c r="F552" s="512">
        <f t="shared" si="153"/>
        <v>13800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42492</v>
      </c>
      <c r="C553" s="510">
        <v>1500</v>
      </c>
      <c r="D553" s="511">
        <v>13.25</v>
      </c>
      <c r="E553" s="512">
        <v>0</v>
      </c>
      <c r="F553" s="512">
        <f t="shared" si="153"/>
        <v>19875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510"/>
      <c r="B554" s="559">
        <v>42492</v>
      </c>
      <c r="C554" s="510">
        <v>500</v>
      </c>
      <c r="D554" s="511">
        <v>13.6</v>
      </c>
      <c r="E554" s="512">
        <v>0</v>
      </c>
      <c r="F554" s="512">
        <f t="shared" si="153"/>
        <v>6800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42493</v>
      </c>
      <c r="C555" s="510">
        <v>322</v>
      </c>
      <c r="D555" s="511">
        <v>12.85</v>
      </c>
      <c r="E555" s="512">
        <v>0</v>
      </c>
      <c r="F555" s="512">
        <f t="shared" si="153"/>
        <v>4137.7</v>
      </c>
      <c r="G555" s="510"/>
      <c r="H555" s="527"/>
      <c r="I555" s="511"/>
      <c r="J555" s="512"/>
      <c r="K555" s="512"/>
      <c r="L555" s="510"/>
      <c r="M555" s="512"/>
    </row>
    <row r="556" spans="1:13" ht="30" x14ac:dyDescent="0.25">
      <c r="A556" s="613" t="s">
        <v>202</v>
      </c>
      <c r="B556" s="559">
        <v>42494</v>
      </c>
      <c r="C556" s="510">
        <v>1000</v>
      </c>
      <c r="D556" s="511">
        <v>12.25</v>
      </c>
      <c r="E556" s="512">
        <v>0</v>
      </c>
      <c r="F556" s="512">
        <f t="shared" si="153"/>
        <v>12250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13"/>
      <c r="B557" s="559">
        <v>42494</v>
      </c>
      <c r="C557" s="510">
        <v>500</v>
      </c>
      <c r="D557" s="511">
        <v>12.53</v>
      </c>
      <c r="E557" s="512">
        <v>0</v>
      </c>
      <c r="F557" s="512">
        <f t="shared" si="153"/>
        <v>6265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613"/>
      <c r="B558" s="559">
        <v>42494</v>
      </c>
      <c r="C558" s="510">
        <v>500</v>
      </c>
      <c r="D558" s="511">
        <v>12.65</v>
      </c>
      <c r="E558" s="512">
        <v>0</v>
      </c>
      <c r="F558" s="512">
        <f t="shared" si="153"/>
        <v>6325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42495</v>
      </c>
      <c r="C559" s="510">
        <v>1000</v>
      </c>
      <c r="D559" s="511">
        <v>11.95</v>
      </c>
      <c r="E559" s="512">
        <v>0</v>
      </c>
      <c r="F559" s="512">
        <f t="shared" si="153"/>
        <v>11950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42499</v>
      </c>
      <c r="C560" s="510">
        <v>500</v>
      </c>
      <c r="D560" s="511">
        <v>11.48</v>
      </c>
      <c r="E560" s="512">
        <v>0</v>
      </c>
      <c r="F560" s="512">
        <f t="shared" si="153"/>
        <v>5740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42499</v>
      </c>
      <c r="C561" s="510">
        <v>500</v>
      </c>
      <c r="D561" s="511">
        <v>11.32</v>
      </c>
      <c r="E561" s="512">
        <v>0</v>
      </c>
      <c r="F561" s="512">
        <f t="shared" si="153"/>
        <v>5660</v>
      </c>
      <c r="G561" s="510"/>
      <c r="H561" s="527"/>
      <c r="I561" s="511"/>
      <c r="J561" s="512"/>
      <c r="K561" s="512"/>
      <c r="L561" s="510"/>
      <c r="M561" s="512"/>
    </row>
    <row r="562" spans="1:13" ht="30" x14ac:dyDescent="0.25">
      <c r="A562" s="629" t="s">
        <v>205</v>
      </c>
      <c r="B562" s="559">
        <v>42502</v>
      </c>
      <c r="C562" s="510">
        <v>500</v>
      </c>
      <c r="D562" s="511">
        <v>12.38</v>
      </c>
      <c r="E562" s="512">
        <v>0</v>
      </c>
      <c r="F562" s="512">
        <f t="shared" si="153"/>
        <v>6190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29"/>
      <c r="B563" s="559">
        <v>42502</v>
      </c>
      <c r="C563" s="510">
        <v>500</v>
      </c>
      <c r="D563" s="511">
        <v>12.3</v>
      </c>
      <c r="E563" s="512">
        <v>0</v>
      </c>
      <c r="F563" s="512">
        <f t="shared" si="153"/>
        <v>6150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629"/>
      <c r="B564" s="559">
        <v>42502</v>
      </c>
      <c r="C564" s="510">
        <v>500</v>
      </c>
      <c r="D564" s="511">
        <v>12.23</v>
      </c>
      <c r="E564" s="512">
        <v>0</v>
      </c>
      <c r="F564" s="512">
        <f t="shared" si="153"/>
        <v>6115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42503</v>
      </c>
      <c r="C565" s="510">
        <v>500</v>
      </c>
      <c r="D565" s="511">
        <v>12.41</v>
      </c>
      <c r="E565" s="512">
        <v>0</v>
      </c>
      <c r="F565" s="512">
        <f t="shared" si="153"/>
        <v>6205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42506</v>
      </c>
      <c r="C566" s="510">
        <v>300</v>
      </c>
      <c r="D566" s="511">
        <v>12.8</v>
      </c>
      <c r="E566" s="512">
        <v>0</v>
      </c>
      <c r="F566" s="512">
        <f t="shared" si="153"/>
        <v>3840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42514</v>
      </c>
      <c r="C567" s="510">
        <v>500</v>
      </c>
      <c r="D567" s="511">
        <v>13.02</v>
      </c>
      <c r="E567" s="512">
        <v>-1.65</v>
      </c>
      <c r="F567" s="512">
        <f t="shared" ref="F567:F630" si="154">C567*D567+E567</f>
        <v>6508.35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42515</v>
      </c>
      <c r="C568" s="510">
        <v>500</v>
      </c>
      <c r="D568" s="511">
        <v>13.45</v>
      </c>
      <c r="E568" s="512">
        <v>1</v>
      </c>
      <c r="F568" s="512">
        <f t="shared" si="154"/>
        <v>6726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42516</v>
      </c>
      <c r="C569" s="510">
        <v>500</v>
      </c>
      <c r="D569" s="511">
        <v>13.28</v>
      </c>
      <c r="E569" s="512">
        <v>-1.04</v>
      </c>
      <c r="F569" s="512">
        <f t="shared" si="154"/>
        <v>6638.96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42517</v>
      </c>
      <c r="C570" s="510">
        <v>500</v>
      </c>
      <c r="D570" s="511">
        <v>12.79</v>
      </c>
      <c r="E570" s="512">
        <v>0</v>
      </c>
      <c r="F570" s="512">
        <f t="shared" si="154"/>
        <v>6395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42524</v>
      </c>
      <c r="C571" s="510">
        <v>400</v>
      </c>
      <c r="D571" s="511">
        <v>13.28</v>
      </c>
      <c r="E571" s="512">
        <v>0</v>
      </c>
      <c r="F571" s="512">
        <f t="shared" si="154"/>
        <v>5312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42529</v>
      </c>
      <c r="C572" s="510">
        <v>500</v>
      </c>
      <c r="D572" s="511">
        <v>14.59</v>
      </c>
      <c r="E572" s="512">
        <v>0</v>
      </c>
      <c r="F572" s="512">
        <f t="shared" si="154"/>
        <v>7295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42531</v>
      </c>
      <c r="C573" s="510">
        <v>800</v>
      </c>
      <c r="D573" s="511">
        <v>13.79</v>
      </c>
      <c r="E573" s="512">
        <v>0</v>
      </c>
      <c r="F573" s="512">
        <f t="shared" si="154"/>
        <v>11032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42531</v>
      </c>
      <c r="C574" s="510">
        <v>300</v>
      </c>
      <c r="D574" s="511">
        <v>13.4</v>
      </c>
      <c r="E574" s="512">
        <v>0</v>
      </c>
      <c r="F574" s="512">
        <f t="shared" si="154"/>
        <v>4020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42535</v>
      </c>
      <c r="C575" s="510">
        <v>400</v>
      </c>
      <c r="D575" s="511">
        <v>12.85</v>
      </c>
      <c r="E575" s="512">
        <v>0</v>
      </c>
      <c r="F575" s="512">
        <f t="shared" si="154"/>
        <v>5140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42537</v>
      </c>
      <c r="C576" s="510">
        <v>400</v>
      </c>
      <c r="D576" s="511">
        <v>12.43</v>
      </c>
      <c r="E576" s="512">
        <v>-0.04</v>
      </c>
      <c r="F576" s="512">
        <f t="shared" si="154"/>
        <v>4971.96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42538</v>
      </c>
      <c r="C577" s="510">
        <v>500</v>
      </c>
      <c r="D577" s="511">
        <v>13.14</v>
      </c>
      <c r="E577" s="512">
        <v>0</v>
      </c>
      <c r="F577" s="512">
        <f t="shared" si="154"/>
        <v>6570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42543</v>
      </c>
      <c r="C578" s="510">
        <v>500</v>
      </c>
      <c r="D578" s="511">
        <v>14.75</v>
      </c>
      <c r="E578" s="512">
        <v>0</v>
      </c>
      <c r="F578" s="512">
        <f t="shared" si="154"/>
        <v>7375</v>
      </c>
      <c r="G578" s="509">
        <v>42544</v>
      </c>
      <c r="H578" s="527">
        <v>500</v>
      </c>
      <c r="I578" s="511">
        <v>15.24</v>
      </c>
      <c r="J578" s="512">
        <v>0.17</v>
      </c>
      <c r="K578" s="512">
        <f>H578*I578-J578</f>
        <v>7619.83</v>
      </c>
      <c r="L578" s="510"/>
      <c r="M578" s="512"/>
    </row>
    <row r="579" spans="1:13" x14ac:dyDescent="0.25">
      <c r="A579" s="510"/>
      <c r="B579" s="559">
        <v>42545</v>
      </c>
      <c r="C579" s="510">
        <v>878</v>
      </c>
      <c r="D579" s="511">
        <v>14.41</v>
      </c>
      <c r="E579" s="512">
        <v>0</v>
      </c>
      <c r="F579" s="512">
        <f t="shared" si="154"/>
        <v>12651.98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42545</v>
      </c>
      <c r="C580" s="510">
        <v>335</v>
      </c>
      <c r="D580" s="511">
        <v>14.08</v>
      </c>
      <c r="E580" s="512">
        <v>0</v>
      </c>
      <c r="F580" s="512">
        <f t="shared" si="154"/>
        <v>4716.8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42548</v>
      </c>
      <c r="C581" s="510">
        <v>965</v>
      </c>
      <c r="D581" s="511">
        <v>13.81</v>
      </c>
      <c r="E581" s="512">
        <v>0</v>
      </c>
      <c r="F581" s="512">
        <f t="shared" si="154"/>
        <v>13326.65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42548</v>
      </c>
      <c r="C582" s="510">
        <v>300</v>
      </c>
      <c r="D582" s="511">
        <v>13.58</v>
      </c>
      <c r="E582" s="512">
        <v>0</v>
      </c>
      <c r="F582" s="512">
        <f t="shared" si="154"/>
        <v>4074</v>
      </c>
      <c r="G582" s="509">
        <v>42549</v>
      </c>
      <c r="H582" s="527">
        <v>1100</v>
      </c>
      <c r="I582" s="511">
        <v>14.68</v>
      </c>
      <c r="J582" s="512">
        <v>0.35</v>
      </c>
      <c r="K582" s="512">
        <f t="shared" ref="K582:K667" si="155">H582*I582-J582</f>
        <v>16147.65</v>
      </c>
      <c r="L582" s="510"/>
      <c r="M582" s="512"/>
    </row>
    <row r="583" spans="1:13" ht="45" x14ac:dyDescent="0.25">
      <c r="A583" s="510"/>
      <c r="B583" s="559">
        <v>42556</v>
      </c>
      <c r="C583" s="510">
        <v>2178</v>
      </c>
      <c r="D583" s="511">
        <v>15.08</v>
      </c>
      <c r="E583" s="512">
        <v>0</v>
      </c>
      <c r="F583" s="512">
        <f t="shared" si="154"/>
        <v>32844.239999999998</v>
      </c>
      <c r="G583" s="625" t="s">
        <v>229</v>
      </c>
      <c r="H583" s="527">
        <v>500</v>
      </c>
      <c r="I583" s="511">
        <v>15.48</v>
      </c>
      <c r="J583" s="512">
        <v>0.17</v>
      </c>
      <c r="K583" s="512">
        <f t="shared" si="155"/>
        <v>7739.83</v>
      </c>
      <c r="L583" s="510"/>
      <c r="M583" s="512"/>
    </row>
    <row r="584" spans="1:13" x14ac:dyDescent="0.25">
      <c r="A584" s="510"/>
      <c r="B584" s="559">
        <v>42556</v>
      </c>
      <c r="C584" s="510">
        <v>500</v>
      </c>
      <c r="D584" s="511">
        <v>14.62</v>
      </c>
      <c r="E584" s="512">
        <v>0</v>
      </c>
      <c r="F584" s="512">
        <f t="shared" si="154"/>
        <v>7310</v>
      </c>
      <c r="G584" s="625"/>
      <c r="H584" s="527">
        <v>378</v>
      </c>
      <c r="I584" s="511">
        <v>15.65</v>
      </c>
      <c r="J584" s="512">
        <v>0.13</v>
      </c>
      <c r="K584" s="512">
        <f t="shared" si="155"/>
        <v>5915.57</v>
      </c>
      <c r="L584" s="510"/>
      <c r="M584" s="512"/>
    </row>
    <row r="585" spans="1:13" x14ac:dyDescent="0.25">
      <c r="A585" s="510"/>
      <c r="B585" s="559">
        <v>42557</v>
      </c>
      <c r="C585" s="510">
        <v>500</v>
      </c>
      <c r="D585" s="511">
        <v>14.78</v>
      </c>
      <c r="E585" s="512">
        <v>0</v>
      </c>
      <c r="F585" s="512">
        <f t="shared" si="154"/>
        <v>7390</v>
      </c>
      <c r="G585" s="625"/>
      <c r="H585" s="527">
        <v>500</v>
      </c>
      <c r="I585" s="511">
        <v>15.51</v>
      </c>
      <c r="J585" s="512">
        <v>0.17</v>
      </c>
      <c r="K585" s="512">
        <f t="shared" si="155"/>
        <v>7754.83</v>
      </c>
      <c r="L585" s="510"/>
      <c r="M585" s="512"/>
    </row>
    <row r="586" spans="1:13" x14ac:dyDescent="0.25">
      <c r="A586" s="510"/>
      <c r="B586" s="611">
        <v>42564</v>
      </c>
      <c r="C586" s="510">
        <v>320</v>
      </c>
      <c r="D586" s="511">
        <v>15.48</v>
      </c>
      <c r="E586" s="512">
        <v>0</v>
      </c>
      <c r="F586" s="512">
        <f t="shared" si="154"/>
        <v>4953.6000000000004</v>
      </c>
      <c r="G586" s="625"/>
      <c r="H586" s="527">
        <v>800</v>
      </c>
      <c r="I586" s="511">
        <v>15.78</v>
      </c>
      <c r="J586" s="512">
        <v>0.28000000000000003</v>
      </c>
      <c r="K586" s="512">
        <f t="shared" si="155"/>
        <v>12623.72</v>
      </c>
      <c r="L586" s="510"/>
      <c r="M586" s="512"/>
    </row>
    <row r="587" spans="1:13" x14ac:dyDescent="0.25">
      <c r="A587" s="612"/>
      <c r="B587" s="611">
        <v>42564</v>
      </c>
      <c r="C587" s="510">
        <v>160</v>
      </c>
      <c r="D587" s="511">
        <v>15.48</v>
      </c>
      <c r="E587" s="512">
        <v>0</v>
      </c>
      <c r="F587" s="512">
        <f t="shared" si="154"/>
        <v>2476.8000000000002</v>
      </c>
      <c r="G587" s="509">
        <v>42557</v>
      </c>
      <c r="H587" s="527">
        <v>500</v>
      </c>
      <c r="I587" s="511">
        <v>14.92</v>
      </c>
      <c r="J587" s="512">
        <v>0.16</v>
      </c>
      <c r="K587" s="512">
        <f t="shared" si="155"/>
        <v>7459.84</v>
      </c>
      <c r="L587" s="510"/>
      <c r="M587" s="512"/>
    </row>
    <row r="588" spans="1:13" x14ac:dyDescent="0.25">
      <c r="A588" s="612"/>
      <c r="B588" s="559">
        <v>42570</v>
      </c>
      <c r="C588" s="510">
        <v>200</v>
      </c>
      <c r="D588" s="511">
        <v>15.18</v>
      </c>
      <c r="E588" s="512">
        <v>0</v>
      </c>
      <c r="F588" s="512">
        <f t="shared" si="154"/>
        <v>3036</v>
      </c>
      <c r="G588" s="509">
        <v>42564</v>
      </c>
      <c r="H588" s="527">
        <v>420</v>
      </c>
      <c r="I588" s="511">
        <v>15.68</v>
      </c>
      <c r="J588" s="512">
        <v>0.14000000000000001</v>
      </c>
      <c r="K588" s="512">
        <f t="shared" si="155"/>
        <v>6585.4599999999991</v>
      </c>
      <c r="L588" s="510"/>
      <c r="M588" s="512"/>
    </row>
    <row r="589" spans="1:13" x14ac:dyDescent="0.25">
      <c r="A589" s="612"/>
      <c r="B589" s="559">
        <v>42570</v>
      </c>
      <c r="C589" s="510">
        <v>200</v>
      </c>
      <c r="D589" s="511">
        <v>14.68</v>
      </c>
      <c r="E589" s="512">
        <v>0</v>
      </c>
      <c r="F589" s="512">
        <f t="shared" si="154"/>
        <v>2936</v>
      </c>
      <c r="G589" s="509">
        <v>42571</v>
      </c>
      <c r="H589" s="527">
        <v>200</v>
      </c>
      <c r="I589" s="511">
        <v>14.82</v>
      </c>
      <c r="J589" s="512">
        <v>0.06</v>
      </c>
      <c r="K589" s="512">
        <f t="shared" si="155"/>
        <v>2963.94</v>
      </c>
      <c r="L589" s="510"/>
      <c r="M589" s="512"/>
    </row>
    <row r="590" spans="1:13" x14ac:dyDescent="0.25">
      <c r="A590" s="510"/>
      <c r="B590" s="559">
        <v>42571</v>
      </c>
      <c r="C590" s="510">
        <v>200</v>
      </c>
      <c r="D590" s="511">
        <v>14.33</v>
      </c>
      <c r="E590" s="512">
        <v>-1</v>
      </c>
      <c r="F590" s="512">
        <f t="shared" si="154"/>
        <v>2865</v>
      </c>
      <c r="G590" s="509">
        <v>42572</v>
      </c>
      <c r="H590" s="527">
        <v>200</v>
      </c>
      <c r="I590" s="511">
        <v>14.8</v>
      </c>
      <c r="J590" s="512">
        <v>0.06</v>
      </c>
      <c r="K590" s="512">
        <f t="shared" si="155"/>
        <v>2959.94</v>
      </c>
      <c r="L590" s="510"/>
      <c r="M590" s="512"/>
    </row>
    <row r="591" spans="1:13" x14ac:dyDescent="0.25">
      <c r="A591" s="510"/>
      <c r="B591" s="559">
        <v>42572</v>
      </c>
      <c r="C591" s="510">
        <v>60</v>
      </c>
      <c r="D591" s="511">
        <v>14.58</v>
      </c>
      <c r="E591" s="512">
        <v>0</v>
      </c>
      <c r="F591" s="512">
        <f t="shared" si="154"/>
        <v>874.8</v>
      </c>
      <c r="G591" s="509">
        <v>42577</v>
      </c>
      <c r="H591" s="527">
        <v>200</v>
      </c>
      <c r="I591" s="511">
        <v>13.78</v>
      </c>
      <c r="J591" s="512">
        <v>0.06</v>
      </c>
      <c r="K591" s="512">
        <f t="shared" si="155"/>
        <v>2755.94</v>
      </c>
      <c r="L591" s="510"/>
      <c r="M591" s="512"/>
    </row>
    <row r="592" spans="1:13" x14ac:dyDescent="0.25">
      <c r="A592" s="510"/>
      <c r="B592" s="559">
        <v>42572</v>
      </c>
      <c r="C592" s="510">
        <v>140</v>
      </c>
      <c r="D592" s="511">
        <v>14.65</v>
      </c>
      <c r="E592" s="512">
        <v>0</v>
      </c>
      <c r="F592" s="512">
        <f t="shared" si="154"/>
        <v>2051</v>
      </c>
      <c r="G592" s="509">
        <v>42580</v>
      </c>
      <c r="H592" s="527">
        <v>200</v>
      </c>
      <c r="I592" s="511">
        <v>13.224</v>
      </c>
      <c r="J592" s="512">
        <v>0.08</v>
      </c>
      <c r="K592" s="512">
        <f t="shared" si="155"/>
        <v>2644.7200000000003</v>
      </c>
      <c r="L592" s="510"/>
      <c r="M592" s="512"/>
    </row>
    <row r="593" spans="1:13" x14ac:dyDescent="0.25">
      <c r="A593" s="510"/>
      <c r="B593" s="559">
        <v>42573</v>
      </c>
      <c r="C593" s="510">
        <v>140</v>
      </c>
      <c r="D593" s="511">
        <v>14.08</v>
      </c>
      <c r="E593" s="512">
        <v>0</v>
      </c>
      <c r="F593" s="512">
        <f t="shared" si="154"/>
        <v>1971.2</v>
      </c>
      <c r="G593" s="509">
        <v>42580</v>
      </c>
      <c r="H593" s="527">
        <v>200</v>
      </c>
      <c r="I593" s="511">
        <v>13.58</v>
      </c>
      <c r="J593" s="512">
        <v>0.06</v>
      </c>
      <c r="K593" s="512">
        <f t="shared" si="155"/>
        <v>2715.94</v>
      </c>
      <c r="L593" s="510"/>
      <c r="M593" s="512"/>
    </row>
    <row r="594" spans="1:13" x14ac:dyDescent="0.25">
      <c r="A594" s="510"/>
      <c r="B594" s="559">
        <v>42576</v>
      </c>
      <c r="C594" s="510">
        <v>200</v>
      </c>
      <c r="D594" s="511">
        <v>13.55</v>
      </c>
      <c r="E594" s="512">
        <v>0</v>
      </c>
      <c r="F594" s="512">
        <f t="shared" si="154"/>
        <v>2710</v>
      </c>
      <c r="G594" s="509">
        <v>42586</v>
      </c>
      <c r="H594" s="527">
        <v>400</v>
      </c>
      <c r="I594" s="511">
        <v>13.78</v>
      </c>
      <c r="J594" s="512">
        <v>0.12</v>
      </c>
      <c r="K594" s="512">
        <f t="shared" si="155"/>
        <v>5511.88</v>
      </c>
      <c r="L594" s="510"/>
      <c r="M594" s="512"/>
    </row>
    <row r="595" spans="1:13" x14ac:dyDescent="0.25">
      <c r="A595" s="510"/>
      <c r="B595" s="559">
        <v>42578</v>
      </c>
      <c r="C595" s="510">
        <v>200</v>
      </c>
      <c r="D595" s="511">
        <v>13.18</v>
      </c>
      <c r="E595" s="512">
        <v>0</v>
      </c>
      <c r="F595" s="512">
        <f t="shared" si="154"/>
        <v>2636</v>
      </c>
      <c r="G595" s="509">
        <v>42586</v>
      </c>
      <c r="H595" s="527">
        <v>400</v>
      </c>
      <c r="I595" s="511">
        <v>13.72</v>
      </c>
      <c r="J595" s="512">
        <v>0.12</v>
      </c>
      <c r="K595" s="512">
        <f t="shared" si="155"/>
        <v>5487.88</v>
      </c>
      <c r="L595" s="510"/>
      <c r="M595" s="512"/>
    </row>
    <row r="596" spans="1:13" x14ac:dyDescent="0.25">
      <c r="A596" s="510"/>
      <c r="B596" s="559">
        <v>42580</v>
      </c>
      <c r="C596" s="510">
        <v>200</v>
      </c>
      <c r="D596" s="511">
        <v>13.15</v>
      </c>
      <c r="E596" s="512">
        <v>0</v>
      </c>
      <c r="F596" s="512">
        <f t="shared" si="154"/>
        <v>2630</v>
      </c>
      <c r="G596" s="509">
        <v>42586</v>
      </c>
      <c r="H596" s="527">
        <v>140</v>
      </c>
      <c r="I596" s="511">
        <v>13.88</v>
      </c>
      <c r="J596" s="512">
        <v>0.04</v>
      </c>
      <c r="K596" s="512">
        <f t="shared" si="155"/>
        <v>1943.16</v>
      </c>
      <c r="L596" s="510"/>
      <c r="M596" s="512"/>
    </row>
    <row r="597" spans="1:13" x14ac:dyDescent="0.25">
      <c r="A597" s="510"/>
      <c r="B597" s="559">
        <v>42583</v>
      </c>
      <c r="C597" s="608">
        <v>20</v>
      </c>
      <c r="D597" s="511">
        <v>13.02</v>
      </c>
      <c r="E597" s="512">
        <v>0</v>
      </c>
      <c r="F597" s="512">
        <f t="shared" si="154"/>
        <v>260.39999999999998</v>
      </c>
      <c r="G597" s="509">
        <v>42593</v>
      </c>
      <c r="H597" s="527">
        <v>460</v>
      </c>
      <c r="I597" s="511">
        <v>14.59</v>
      </c>
      <c r="J597" s="512">
        <v>0.15</v>
      </c>
      <c r="K597" s="512">
        <f t="shared" si="155"/>
        <v>6711.25</v>
      </c>
      <c r="L597" s="510"/>
      <c r="M597" s="512"/>
    </row>
    <row r="598" spans="1:13" x14ac:dyDescent="0.25">
      <c r="A598" s="510"/>
      <c r="B598" s="559">
        <v>42583</v>
      </c>
      <c r="C598" s="510">
        <v>180</v>
      </c>
      <c r="D598" s="511">
        <v>13.02</v>
      </c>
      <c r="E598" s="512">
        <v>0</v>
      </c>
      <c r="F598" s="512">
        <f t="shared" si="154"/>
        <v>2343.6</v>
      </c>
      <c r="G598" s="509">
        <v>42594</v>
      </c>
      <c r="H598" s="527">
        <v>500</v>
      </c>
      <c r="I598" s="511">
        <v>14.88</v>
      </c>
      <c r="J598" s="512">
        <v>0.16</v>
      </c>
      <c r="K598" s="512">
        <f t="shared" si="155"/>
        <v>7439.84</v>
      </c>
      <c r="L598" s="510"/>
      <c r="M598" s="512"/>
    </row>
    <row r="599" spans="1:13" x14ac:dyDescent="0.25">
      <c r="A599" s="510"/>
      <c r="B599" s="559">
        <v>42584</v>
      </c>
      <c r="C599" s="510">
        <v>120</v>
      </c>
      <c r="D599" s="511">
        <v>12.68</v>
      </c>
      <c r="E599" s="512">
        <v>0</v>
      </c>
      <c r="F599" s="512">
        <f t="shared" si="154"/>
        <v>1521.6</v>
      </c>
      <c r="G599" s="509">
        <v>42598</v>
      </c>
      <c r="H599" s="527">
        <v>500</v>
      </c>
      <c r="I599" s="511">
        <v>15.18</v>
      </c>
      <c r="J599" s="512">
        <v>0.17</v>
      </c>
      <c r="K599" s="512">
        <f t="shared" si="155"/>
        <v>7589.83</v>
      </c>
      <c r="L599" s="510"/>
      <c r="M599" s="512"/>
    </row>
    <row r="600" spans="1:13" x14ac:dyDescent="0.25">
      <c r="A600" s="510"/>
      <c r="B600" s="559">
        <v>42584</v>
      </c>
      <c r="C600" s="510">
        <v>80</v>
      </c>
      <c r="D600" s="511">
        <v>12.68</v>
      </c>
      <c r="E600" s="512">
        <v>0</v>
      </c>
      <c r="F600" s="512">
        <f t="shared" si="154"/>
        <v>1014.4</v>
      </c>
      <c r="G600" s="509">
        <v>42599</v>
      </c>
      <c r="H600" s="527">
        <v>500</v>
      </c>
      <c r="I600" s="511">
        <v>15.18</v>
      </c>
      <c r="J600" s="512">
        <v>0.17</v>
      </c>
      <c r="K600" s="512">
        <f t="shared" si="155"/>
        <v>7589.83</v>
      </c>
      <c r="L600" s="510"/>
      <c r="M600" s="512"/>
    </row>
    <row r="601" spans="1:13" x14ac:dyDescent="0.25">
      <c r="A601" s="510"/>
      <c r="B601" s="559">
        <v>42585</v>
      </c>
      <c r="C601" s="510">
        <v>242</v>
      </c>
      <c r="D601" s="511">
        <v>13.38</v>
      </c>
      <c r="E601" s="512">
        <v>0</v>
      </c>
      <c r="F601" s="512">
        <f t="shared" si="154"/>
        <v>3237.96</v>
      </c>
      <c r="G601" s="509">
        <v>42599</v>
      </c>
      <c r="H601" s="527">
        <v>500</v>
      </c>
      <c r="I601" s="511">
        <v>15.41</v>
      </c>
      <c r="J601" s="512">
        <v>0.17</v>
      </c>
      <c r="K601" s="512">
        <f t="shared" si="155"/>
        <v>7704.83</v>
      </c>
      <c r="L601" s="510"/>
      <c r="M601" s="512"/>
    </row>
    <row r="602" spans="1:13" x14ac:dyDescent="0.25">
      <c r="A602" s="510"/>
      <c r="B602" s="559">
        <v>42585</v>
      </c>
      <c r="C602" s="510">
        <v>158</v>
      </c>
      <c r="D602" s="511">
        <v>13.38</v>
      </c>
      <c r="E602" s="512">
        <v>0</v>
      </c>
      <c r="F602" s="512">
        <f t="shared" si="154"/>
        <v>2114.04</v>
      </c>
      <c r="G602" s="509">
        <v>42599</v>
      </c>
      <c r="H602" s="527">
        <v>500</v>
      </c>
      <c r="I602" s="511">
        <v>15.65</v>
      </c>
      <c r="J602" s="512">
        <v>0.17</v>
      </c>
      <c r="K602" s="512">
        <f t="shared" si="155"/>
        <v>7824.83</v>
      </c>
      <c r="L602" s="510"/>
      <c r="M602" s="512"/>
    </row>
    <row r="603" spans="1:13" ht="45" x14ac:dyDescent="0.25">
      <c r="A603" s="510"/>
      <c r="B603" s="559">
        <v>42594</v>
      </c>
      <c r="C603" s="510">
        <v>500</v>
      </c>
      <c r="D603" s="511">
        <v>14.65</v>
      </c>
      <c r="E603" s="512">
        <v>0</v>
      </c>
      <c r="F603" s="512">
        <f t="shared" si="154"/>
        <v>7325</v>
      </c>
      <c r="G603" s="630" t="s">
        <v>258</v>
      </c>
      <c r="H603" s="527">
        <v>500</v>
      </c>
      <c r="I603" s="511">
        <v>16.18</v>
      </c>
      <c r="J603" s="512">
        <v>0.18</v>
      </c>
      <c r="K603" s="512">
        <f t="shared" si="155"/>
        <v>8089.82</v>
      </c>
      <c r="L603" s="510"/>
      <c r="M603" s="512"/>
    </row>
    <row r="604" spans="1:13" x14ac:dyDescent="0.25">
      <c r="A604" s="510"/>
      <c r="B604" s="559">
        <v>42599</v>
      </c>
      <c r="C604" s="510">
        <v>242</v>
      </c>
      <c r="D604" s="511">
        <v>14.95</v>
      </c>
      <c r="E604" s="512">
        <v>0</v>
      </c>
      <c r="F604" s="512">
        <f t="shared" si="154"/>
        <v>3617.8999999999996</v>
      </c>
      <c r="G604" s="630"/>
      <c r="H604" s="527">
        <v>500</v>
      </c>
      <c r="I604" s="511">
        <v>16.38</v>
      </c>
      <c r="J604" s="512">
        <v>0.18</v>
      </c>
      <c r="K604" s="512">
        <f t="shared" si="155"/>
        <v>8189.8199999999988</v>
      </c>
      <c r="L604" s="510"/>
      <c r="M604" s="512"/>
    </row>
    <row r="605" spans="1:13" x14ac:dyDescent="0.25">
      <c r="A605" s="510"/>
      <c r="B605" s="559">
        <v>42599</v>
      </c>
      <c r="C605" s="510">
        <v>200</v>
      </c>
      <c r="D605" s="511">
        <v>14.95</v>
      </c>
      <c r="E605" s="512">
        <v>0</v>
      </c>
      <c r="F605" s="512">
        <f t="shared" si="154"/>
        <v>2990</v>
      </c>
      <c r="G605" s="630"/>
      <c r="H605" s="527">
        <v>178</v>
      </c>
      <c r="I605" s="511">
        <v>16.5</v>
      </c>
      <c r="J605" s="512">
        <v>0.06</v>
      </c>
      <c r="K605" s="512">
        <f t="shared" si="155"/>
        <v>2936.94</v>
      </c>
      <c r="L605" s="510"/>
      <c r="M605" s="512"/>
    </row>
    <row r="606" spans="1:13" x14ac:dyDescent="0.25">
      <c r="A606" s="510"/>
      <c r="B606" s="559">
        <v>42599</v>
      </c>
      <c r="C606" s="510">
        <v>36</v>
      </c>
      <c r="D606" s="511">
        <v>14.95</v>
      </c>
      <c r="E606" s="512">
        <v>0</v>
      </c>
      <c r="F606" s="512">
        <f t="shared" si="154"/>
        <v>538.19999999999993</v>
      </c>
      <c r="G606" s="630"/>
      <c r="H606" s="527">
        <v>500</v>
      </c>
      <c r="I606" s="511">
        <v>16.72</v>
      </c>
      <c r="J606" s="512">
        <v>0.18</v>
      </c>
      <c r="K606" s="512">
        <f t="shared" si="155"/>
        <v>8359.82</v>
      </c>
      <c r="L606" s="510"/>
      <c r="M606" s="512"/>
    </row>
    <row r="607" spans="1:13" x14ac:dyDescent="0.25">
      <c r="A607" s="510"/>
      <c r="B607" s="559">
        <v>42599</v>
      </c>
      <c r="C607" s="510">
        <v>22</v>
      </c>
      <c r="D607" s="511">
        <v>14.95</v>
      </c>
      <c r="E607" s="512">
        <v>0</v>
      </c>
      <c r="F607" s="512">
        <f t="shared" si="154"/>
        <v>328.9</v>
      </c>
      <c r="G607" s="509">
        <v>42601</v>
      </c>
      <c r="H607" s="527">
        <v>500</v>
      </c>
      <c r="I607" s="511">
        <v>16.82</v>
      </c>
      <c r="J607" s="512">
        <v>0.18</v>
      </c>
      <c r="K607" s="512">
        <f t="shared" si="155"/>
        <v>8409.82</v>
      </c>
      <c r="L607" s="510"/>
      <c r="M607" s="512"/>
    </row>
    <row r="608" spans="1:13" x14ac:dyDescent="0.25">
      <c r="A608" s="510"/>
      <c r="B608" s="559">
        <v>42604</v>
      </c>
      <c r="C608" s="510">
        <v>1000</v>
      </c>
      <c r="D608" s="511">
        <v>15.68</v>
      </c>
      <c r="E608" s="512">
        <v>0</v>
      </c>
      <c r="F608" s="512">
        <f t="shared" si="154"/>
        <v>15680</v>
      </c>
      <c r="G608" s="509">
        <v>42605</v>
      </c>
      <c r="H608" s="527">
        <v>500</v>
      </c>
      <c r="I608" s="511">
        <v>15.98</v>
      </c>
      <c r="J608" s="512">
        <v>0.17</v>
      </c>
      <c r="K608" s="512">
        <f t="shared" si="155"/>
        <v>7989.83</v>
      </c>
      <c r="L608" s="510"/>
      <c r="M608" s="512"/>
    </row>
    <row r="609" spans="1:13" x14ac:dyDescent="0.25">
      <c r="A609" s="510"/>
      <c r="B609" s="559">
        <v>42604</v>
      </c>
      <c r="C609" s="510">
        <v>500</v>
      </c>
      <c r="D609" s="511">
        <v>15.48</v>
      </c>
      <c r="E609" s="512">
        <v>0</v>
      </c>
      <c r="F609" s="512">
        <f t="shared" si="154"/>
        <v>7740</v>
      </c>
      <c r="G609" s="509">
        <v>42605</v>
      </c>
      <c r="H609" s="527">
        <v>500</v>
      </c>
      <c r="I609" s="511">
        <v>16.25</v>
      </c>
      <c r="J609" s="512">
        <v>0.18</v>
      </c>
      <c r="K609" s="512">
        <f t="shared" si="155"/>
        <v>8124.82</v>
      </c>
      <c r="L609" s="510"/>
      <c r="M609" s="512"/>
    </row>
    <row r="610" spans="1:13" x14ac:dyDescent="0.25">
      <c r="A610" s="510"/>
      <c r="B610" s="559">
        <v>42606</v>
      </c>
      <c r="C610" s="510">
        <v>178</v>
      </c>
      <c r="D610" s="511">
        <v>16.059999999999999</v>
      </c>
      <c r="E610" s="512">
        <v>0</v>
      </c>
      <c r="F610" s="512">
        <f t="shared" si="154"/>
        <v>2858.68</v>
      </c>
      <c r="G610" s="509">
        <v>42605</v>
      </c>
      <c r="H610" s="527">
        <v>500</v>
      </c>
      <c r="I610" s="511">
        <v>16.48</v>
      </c>
      <c r="J610" s="512">
        <v>0.18</v>
      </c>
      <c r="K610" s="512">
        <f t="shared" si="155"/>
        <v>8239.82</v>
      </c>
      <c r="L610" s="510"/>
      <c r="M610" s="512"/>
    </row>
    <row r="611" spans="1:13" x14ac:dyDescent="0.25">
      <c r="A611" s="510"/>
      <c r="B611" s="559">
        <v>42608</v>
      </c>
      <c r="C611" s="510">
        <v>500</v>
      </c>
      <c r="D611" s="511">
        <v>15.98</v>
      </c>
      <c r="E611" s="512">
        <v>0</v>
      </c>
      <c r="F611" s="512">
        <f t="shared" si="154"/>
        <v>7990</v>
      </c>
      <c r="G611" s="509">
        <v>42615</v>
      </c>
      <c r="H611" s="527">
        <v>500</v>
      </c>
      <c r="I611" s="511">
        <v>15.65</v>
      </c>
      <c r="J611" s="512">
        <v>0.17</v>
      </c>
      <c r="K611" s="512">
        <f t="shared" si="155"/>
        <v>7824.83</v>
      </c>
      <c r="L611" s="510"/>
      <c r="M611" s="512"/>
    </row>
    <row r="612" spans="1:13" ht="30" x14ac:dyDescent="0.25">
      <c r="A612" s="510"/>
      <c r="B612" s="559">
        <v>42608</v>
      </c>
      <c r="C612" s="510">
        <v>500</v>
      </c>
      <c r="D612" s="511">
        <v>15.85</v>
      </c>
      <c r="E612" s="512">
        <v>0</v>
      </c>
      <c r="F612" s="512">
        <f t="shared" si="154"/>
        <v>7925</v>
      </c>
      <c r="G612" s="509">
        <v>42621</v>
      </c>
      <c r="H612" s="527">
        <v>500</v>
      </c>
      <c r="I612" s="511">
        <v>16.72</v>
      </c>
      <c r="J612" s="512">
        <v>0.18</v>
      </c>
      <c r="K612" s="512">
        <f t="shared" si="155"/>
        <v>8359.82</v>
      </c>
      <c r="L612" s="631" t="s">
        <v>271</v>
      </c>
      <c r="M612" s="512"/>
    </row>
    <row r="613" spans="1:13" x14ac:dyDescent="0.25">
      <c r="A613" s="510"/>
      <c r="B613" s="559">
        <v>42612</v>
      </c>
      <c r="C613" s="510">
        <v>500</v>
      </c>
      <c r="D613" s="511">
        <v>15.68</v>
      </c>
      <c r="E613" s="512">
        <v>0</v>
      </c>
      <c r="F613" s="512">
        <f t="shared" si="154"/>
        <v>7840</v>
      </c>
      <c r="G613" s="509">
        <v>42621</v>
      </c>
      <c r="H613" s="527">
        <v>500</v>
      </c>
      <c r="I613" s="511">
        <v>16.28</v>
      </c>
      <c r="J613" s="512">
        <v>0.18</v>
      </c>
      <c r="K613" s="512">
        <f t="shared" si="155"/>
        <v>8139.8200000000006</v>
      </c>
      <c r="L613" s="631"/>
      <c r="M613" s="512"/>
    </row>
    <row r="614" spans="1:13" x14ac:dyDescent="0.25">
      <c r="A614" s="510"/>
      <c r="B614" s="559">
        <v>42612</v>
      </c>
      <c r="C614" s="510">
        <v>500</v>
      </c>
      <c r="D614" s="511">
        <v>15.55</v>
      </c>
      <c r="E614" s="512">
        <v>0</v>
      </c>
      <c r="F614" s="512">
        <f t="shared" si="154"/>
        <v>7775</v>
      </c>
      <c r="G614" s="509">
        <v>42621</v>
      </c>
      <c r="H614" s="527">
        <v>220</v>
      </c>
      <c r="I614" s="511">
        <v>16.77</v>
      </c>
      <c r="J614" s="512">
        <v>0.08</v>
      </c>
      <c r="K614" s="512">
        <f t="shared" si="155"/>
        <v>3689.32</v>
      </c>
      <c r="L614" s="631"/>
      <c r="M614" s="512"/>
    </row>
    <row r="615" spans="1:13" x14ac:dyDescent="0.25">
      <c r="A615" s="510"/>
      <c r="B615" s="559">
        <v>42613</v>
      </c>
      <c r="C615" s="510">
        <v>500</v>
      </c>
      <c r="D615" s="511">
        <v>15.244999999999999</v>
      </c>
      <c r="E615" s="512">
        <v>0</v>
      </c>
      <c r="F615" s="512">
        <f t="shared" si="154"/>
        <v>7622.5</v>
      </c>
      <c r="G615" s="509">
        <v>42625</v>
      </c>
      <c r="H615" s="527">
        <v>500</v>
      </c>
      <c r="I615" s="511">
        <v>15.5</v>
      </c>
      <c r="J615" s="512">
        <v>0.17</v>
      </c>
      <c r="K615" s="512">
        <f t="shared" si="155"/>
        <v>7749.83</v>
      </c>
      <c r="L615" s="510"/>
      <c r="M615" s="512"/>
    </row>
    <row r="616" spans="1:13" x14ac:dyDescent="0.25">
      <c r="A616" s="510"/>
      <c r="B616" s="559">
        <v>42613</v>
      </c>
      <c r="C616" s="510">
        <v>500</v>
      </c>
      <c r="D616" s="511">
        <v>15.08</v>
      </c>
      <c r="E616" s="512">
        <v>0</v>
      </c>
      <c r="F616" s="512">
        <f t="shared" si="154"/>
        <v>7540</v>
      </c>
      <c r="G616" s="509">
        <v>42628</v>
      </c>
      <c r="H616" s="527">
        <v>300</v>
      </c>
      <c r="I616" s="511">
        <v>14.46</v>
      </c>
      <c r="J616" s="512">
        <v>0.09</v>
      </c>
      <c r="K616" s="512">
        <f t="shared" si="155"/>
        <v>4337.91</v>
      </c>
      <c r="L616" s="510"/>
      <c r="M616" s="512"/>
    </row>
    <row r="617" spans="1:13" x14ac:dyDescent="0.25">
      <c r="A617" s="510"/>
      <c r="B617" s="559">
        <v>42622</v>
      </c>
      <c r="C617" s="510">
        <v>220</v>
      </c>
      <c r="D617" s="511">
        <v>16.25</v>
      </c>
      <c r="E617" s="512">
        <v>0</v>
      </c>
      <c r="F617" s="512">
        <f t="shared" si="154"/>
        <v>3575</v>
      </c>
      <c r="G617" s="509">
        <v>42634</v>
      </c>
      <c r="H617" s="527">
        <v>322</v>
      </c>
      <c r="I617" s="511">
        <v>14.28</v>
      </c>
      <c r="J617" s="512">
        <v>0.1</v>
      </c>
      <c r="K617" s="512">
        <f t="shared" si="155"/>
        <v>4598.0599999999995</v>
      </c>
      <c r="L617" s="510"/>
      <c r="M617" s="512"/>
    </row>
    <row r="618" spans="1:13" x14ac:dyDescent="0.25">
      <c r="A618" s="510"/>
      <c r="B618" s="559">
        <v>42622</v>
      </c>
      <c r="C618" s="510">
        <v>500</v>
      </c>
      <c r="D618" s="511">
        <v>15.98</v>
      </c>
      <c r="E618" s="512">
        <v>0</v>
      </c>
      <c r="F618" s="512">
        <f t="shared" si="154"/>
        <v>7990</v>
      </c>
      <c r="G618" s="509">
        <v>42634</v>
      </c>
      <c r="H618" s="527">
        <v>400</v>
      </c>
      <c r="I618" s="511">
        <v>14.64</v>
      </c>
      <c r="J618" s="512">
        <v>0.13</v>
      </c>
      <c r="K618" s="512">
        <f t="shared" si="155"/>
        <v>5855.87</v>
      </c>
      <c r="L618" s="510"/>
      <c r="M618" s="512"/>
    </row>
    <row r="619" spans="1:13" x14ac:dyDescent="0.25">
      <c r="A619" s="510"/>
      <c r="B619" s="559">
        <v>42622</v>
      </c>
      <c r="C619" s="510">
        <v>500</v>
      </c>
      <c r="D619" s="511">
        <v>15.75</v>
      </c>
      <c r="E619" s="512">
        <v>0</v>
      </c>
      <c r="F619" s="512">
        <f t="shared" si="154"/>
        <v>7875</v>
      </c>
      <c r="G619" s="509">
        <v>42639</v>
      </c>
      <c r="H619" s="527">
        <v>200</v>
      </c>
      <c r="I619" s="511">
        <v>14.72</v>
      </c>
      <c r="J619" s="512">
        <v>0.06</v>
      </c>
      <c r="K619" s="512">
        <f t="shared" si="155"/>
        <v>2943.94</v>
      </c>
      <c r="L619" s="510"/>
      <c r="M619" s="512"/>
    </row>
    <row r="620" spans="1:13" x14ac:dyDescent="0.25">
      <c r="A620" s="510"/>
      <c r="B620" s="559">
        <v>42625</v>
      </c>
      <c r="C620" s="510">
        <v>500</v>
      </c>
      <c r="D620" s="511">
        <v>15.22</v>
      </c>
      <c r="E620" s="512">
        <v>0</v>
      </c>
      <c r="F620" s="512">
        <f t="shared" si="154"/>
        <v>7610</v>
      </c>
      <c r="G620" s="509">
        <v>42641</v>
      </c>
      <c r="H620" s="527">
        <v>300</v>
      </c>
      <c r="I620" s="511">
        <v>15.28</v>
      </c>
      <c r="J620" s="512">
        <v>0.1</v>
      </c>
      <c r="K620" s="512">
        <f t="shared" si="155"/>
        <v>4583.8999999999996</v>
      </c>
      <c r="L620" s="510"/>
      <c r="M620" s="512"/>
    </row>
    <row r="621" spans="1:13" ht="30" x14ac:dyDescent="0.25">
      <c r="A621" s="613" t="s">
        <v>281</v>
      </c>
      <c r="B621" s="559">
        <v>42626</v>
      </c>
      <c r="C621" s="510">
        <v>600</v>
      </c>
      <c r="D621" s="511">
        <v>14.91</v>
      </c>
      <c r="E621" s="512">
        <v>-3</v>
      </c>
      <c r="F621" s="512">
        <f t="shared" si="154"/>
        <v>8943</v>
      </c>
      <c r="G621" s="509">
        <v>42641</v>
      </c>
      <c r="H621" s="527">
        <v>400</v>
      </c>
      <c r="I621" s="511">
        <v>15.06</v>
      </c>
      <c r="J621" s="512">
        <v>0.13</v>
      </c>
      <c r="K621" s="512">
        <f t="shared" si="155"/>
        <v>6023.87</v>
      </c>
      <c r="L621" s="510"/>
      <c r="M621" s="512"/>
    </row>
    <row r="622" spans="1:13" x14ac:dyDescent="0.25">
      <c r="A622" s="613"/>
      <c r="B622" s="559">
        <v>42626</v>
      </c>
      <c r="C622" s="510">
        <v>400</v>
      </c>
      <c r="D622" s="511">
        <v>14.75</v>
      </c>
      <c r="E622" s="512">
        <v>0</v>
      </c>
      <c r="F622" s="512">
        <f t="shared" si="154"/>
        <v>5900</v>
      </c>
      <c r="G622" s="509">
        <v>42641</v>
      </c>
      <c r="H622" s="527">
        <v>322</v>
      </c>
      <c r="I622" s="511">
        <v>14.39</v>
      </c>
      <c r="J622" s="512">
        <v>0.1</v>
      </c>
      <c r="K622" s="512">
        <f t="shared" si="155"/>
        <v>4633.4799999999996</v>
      </c>
      <c r="L622" s="510"/>
      <c r="M622" s="512"/>
    </row>
    <row r="623" spans="1:13" x14ac:dyDescent="0.25">
      <c r="A623" s="613"/>
      <c r="B623" s="559">
        <v>42626</v>
      </c>
      <c r="C623" s="510">
        <v>300</v>
      </c>
      <c r="D623" s="511">
        <v>14.48</v>
      </c>
      <c r="E623" s="512">
        <v>0</v>
      </c>
      <c r="F623" s="512">
        <f t="shared" si="154"/>
        <v>4344</v>
      </c>
      <c r="G623" s="509">
        <v>42641</v>
      </c>
      <c r="H623" s="527">
        <v>500</v>
      </c>
      <c r="I623" s="511">
        <v>14.26</v>
      </c>
      <c r="J623" s="512">
        <v>0.16</v>
      </c>
      <c r="K623" s="512">
        <f t="shared" si="155"/>
        <v>7129.84</v>
      </c>
      <c r="L623" s="510"/>
      <c r="M623" s="512"/>
    </row>
    <row r="624" spans="1:13" x14ac:dyDescent="0.25">
      <c r="A624" s="613"/>
      <c r="B624" s="559">
        <v>42626</v>
      </c>
      <c r="C624" s="510">
        <v>300</v>
      </c>
      <c r="D624" s="511">
        <v>14.25</v>
      </c>
      <c r="E624" s="512">
        <v>0</v>
      </c>
      <c r="F624" s="512">
        <f t="shared" si="154"/>
        <v>4275</v>
      </c>
      <c r="G624" s="509">
        <v>42642</v>
      </c>
      <c r="H624" s="527">
        <v>300</v>
      </c>
      <c r="I624" s="511">
        <v>15.28</v>
      </c>
      <c r="J624" s="512">
        <v>0.1</v>
      </c>
      <c r="K624" s="512">
        <f t="shared" si="155"/>
        <v>4583.8999999999996</v>
      </c>
      <c r="L624" s="510"/>
      <c r="M624" s="512"/>
    </row>
    <row r="625" spans="1:13" x14ac:dyDescent="0.25">
      <c r="A625" s="613"/>
      <c r="B625" s="559">
        <v>42627</v>
      </c>
      <c r="C625" s="510">
        <v>200</v>
      </c>
      <c r="D625" s="511">
        <v>14.02</v>
      </c>
      <c r="E625" s="512">
        <v>-1</v>
      </c>
      <c r="F625" s="512">
        <f t="shared" si="154"/>
        <v>2803</v>
      </c>
      <c r="G625" s="509">
        <v>42642</v>
      </c>
      <c r="H625" s="527">
        <v>700</v>
      </c>
      <c r="I625" s="511">
        <v>15.78</v>
      </c>
      <c r="J625" s="512">
        <v>0.24</v>
      </c>
      <c r="K625" s="512">
        <f t="shared" si="155"/>
        <v>11045.76</v>
      </c>
      <c r="L625" s="510"/>
      <c r="M625" s="512"/>
    </row>
    <row r="626" spans="1:13" x14ac:dyDescent="0.25">
      <c r="A626" s="510"/>
      <c r="B626" s="559">
        <v>42628</v>
      </c>
      <c r="C626" s="510">
        <v>300</v>
      </c>
      <c r="D626" s="511">
        <v>14.3</v>
      </c>
      <c r="E626" s="512">
        <v>0</v>
      </c>
      <c r="F626" s="512">
        <f t="shared" si="154"/>
        <v>4290</v>
      </c>
      <c r="G626" s="509">
        <v>42642</v>
      </c>
      <c r="H626" s="527">
        <v>214</v>
      </c>
      <c r="I626" s="511">
        <v>15.98</v>
      </c>
      <c r="J626" s="512">
        <v>7.0000000000000007E-2</v>
      </c>
      <c r="K626" s="512">
        <f t="shared" si="155"/>
        <v>3419.65</v>
      </c>
      <c r="L626" s="510"/>
      <c r="M626" s="512"/>
    </row>
    <row r="627" spans="1:13" x14ac:dyDescent="0.25">
      <c r="A627" s="510"/>
      <c r="B627" s="559">
        <v>42632</v>
      </c>
      <c r="C627" s="510">
        <v>200</v>
      </c>
      <c r="D627" s="511">
        <v>14.06</v>
      </c>
      <c r="E627" s="512">
        <v>0</v>
      </c>
      <c r="F627" s="512">
        <f t="shared" si="154"/>
        <v>2812</v>
      </c>
      <c r="G627" s="509">
        <v>42648</v>
      </c>
      <c r="H627" s="527">
        <v>1000</v>
      </c>
      <c r="I627" s="511">
        <v>16.079999999999998</v>
      </c>
      <c r="J627" s="512">
        <v>0.35</v>
      </c>
      <c r="K627" s="512">
        <f t="shared" si="155"/>
        <v>16079.649999999998</v>
      </c>
      <c r="L627" s="510"/>
      <c r="M627" s="512"/>
    </row>
    <row r="628" spans="1:13" x14ac:dyDescent="0.25">
      <c r="A628" s="510"/>
      <c r="B628" s="559">
        <v>42633</v>
      </c>
      <c r="C628" s="510">
        <v>200</v>
      </c>
      <c r="D628" s="511">
        <v>14.11</v>
      </c>
      <c r="E628" s="512">
        <v>0</v>
      </c>
      <c r="F628" s="512">
        <f t="shared" si="154"/>
        <v>2822</v>
      </c>
      <c r="G628" s="509">
        <v>42648</v>
      </c>
      <c r="H628" s="527">
        <v>500</v>
      </c>
      <c r="I628" s="511">
        <v>16.38</v>
      </c>
      <c r="J628" s="512">
        <v>0.18</v>
      </c>
      <c r="K628" s="512">
        <f t="shared" si="155"/>
        <v>8189.8199999999988</v>
      </c>
      <c r="L628" s="510"/>
      <c r="M628" s="512"/>
    </row>
    <row r="629" spans="1:13" x14ac:dyDescent="0.25">
      <c r="A629" s="510"/>
      <c r="B629" s="559">
        <v>42633</v>
      </c>
      <c r="C629" s="510">
        <v>122</v>
      </c>
      <c r="D629" s="511">
        <v>14.1</v>
      </c>
      <c r="E629" s="512">
        <v>0</v>
      </c>
      <c r="F629" s="512">
        <f t="shared" si="154"/>
        <v>1720.2</v>
      </c>
      <c r="G629" s="509">
        <v>42649</v>
      </c>
      <c r="H629" s="527">
        <v>500</v>
      </c>
      <c r="I629" s="511">
        <v>16.16</v>
      </c>
      <c r="J629" s="512">
        <v>0.18</v>
      </c>
      <c r="K629" s="512">
        <f t="shared" si="155"/>
        <v>8079.82</v>
      </c>
      <c r="L629" s="510"/>
      <c r="M629" s="512"/>
    </row>
    <row r="630" spans="1:13" x14ac:dyDescent="0.25">
      <c r="A630" s="510"/>
      <c r="B630" s="559">
        <v>42636</v>
      </c>
      <c r="C630" s="510">
        <v>200</v>
      </c>
      <c r="D630" s="511">
        <v>14.38</v>
      </c>
      <c r="E630" s="512">
        <v>0</v>
      </c>
      <c r="F630" s="512">
        <f t="shared" si="154"/>
        <v>2876</v>
      </c>
      <c r="G630" s="509">
        <v>42671</v>
      </c>
      <c r="H630" s="527">
        <v>1000</v>
      </c>
      <c r="I630" s="511">
        <v>14.22</v>
      </c>
      <c r="J630" s="512">
        <v>0.31</v>
      </c>
      <c r="K630" s="512">
        <f t="shared" si="155"/>
        <v>14219.69</v>
      </c>
      <c r="L630" s="510"/>
      <c r="M630" s="512"/>
    </row>
    <row r="631" spans="1:13" x14ac:dyDescent="0.25">
      <c r="A631" s="510"/>
      <c r="B631" s="559">
        <v>42639</v>
      </c>
      <c r="C631" s="510">
        <v>200</v>
      </c>
      <c r="D631" s="511">
        <v>14.5</v>
      </c>
      <c r="E631" s="512">
        <v>0</v>
      </c>
      <c r="F631" s="512">
        <f t="shared" ref="F631:F645" si="156">C631*D631+E631</f>
        <v>2900</v>
      </c>
      <c r="G631" s="509">
        <v>42674</v>
      </c>
      <c r="H631" s="527">
        <v>300</v>
      </c>
      <c r="I631" s="511">
        <v>13.42</v>
      </c>
      <c r="J631" s="512">
        <v>0.09</v>
      </c>
      <c r="K631" s="512">
        <f t="shared" si="155"/>
        <v>4025.91</v>
      </c>
      <c r="L631" s="510"/>
      <c r="M631" s="512"/>
    </row>
    <row r="632" spans="1:13" x14ac:dyDescent="0.25">
      <c r="A632" s="510"/>
      <c r="B632" s="559">
        <v>42639</v>
      </c>
      <c r="C632" s="510">
        <v>200</v>
      </c>
      <c r="D632" s="511">
        <v>14.38</v>
      </c>
      <c r="E632" s="512">
        <v>0</v>
      </c>
      <c r="F632" s="512">
        <f t="shared" si="156"/>
        <v>2876</v>
      </c>
      <c r="G632" s="509">
        <v>42674</v>
      </c>
      <c r="H632" s="527">
        <v>200</v>
      </c>
      <c r="I632" s="511">
        <v>13.25</v>
      </c>
      <c r="J632" s="512">
        <v>-0.74</v>
      </c>
      <c r="K632" s="512">
        <f t="shared" si="155"/>
        <v>2650.74</v>
      </c>
      <c r="L632" s="510"/>
      <c r="M632" s="512"/>
    </row>
    <row r="633" spans="1:13" x14ac:dyDescent="0.25">
      <c r="A633" s="510"/>
      <c r="B633" s="559">
        <v>42640</v>
      </c>
      <c r="C633" s="510">
        <v>322</v>
      </c>
      <c r="D633" s="511">
        <v>13.97</v>
      </c>
      <c r="E633" s="512">
        <v>0</v>
      </c>
      <c r="F633" s="512">
        <f t="shared" si="156"/>
        <v>4498.34</v>
      </c>
      <c r="G633" s="509">
        <v>42676</v>
      </c>
      <c r="H633" s="527">
        <v>200</v>
      </c>
      <c r="I633" s="511">
        <v>13.05</v>
      </c>
      <c r="J633" s="512">
        <v>0.06</v>
      </c>
      <c r="K633" s="512">
        <f t="shared" si="155"/>
        <v>2609.94</v>
      </c>
      <c r="L633" s="510"/>
      <c r="M633" s="512"/>
    </row>
    <row r="634" spans="1:13" x14ac:dyDescent="0.25">
      <c r="A634" s="510"/>
      <c r="B634" s="559">
        <v>42641</v>
      </c>
      <c r="C634" s="510">
        <v>300</v>
      </c>
      <c r="D634" s="511">
        <v>14.02</v>
      </c>
      <c r="E634" s="512">
        <v>-1.26</v>
      </c>
      <c r="F634" s="512">
        <f t="shared" si="156"/>
        <v>4204.74</v>
      </c>
      <c r="G634" s="509">
        <v>42677</v>
      </c>
      <c r="H634" s="527">
        <v>500</v>
      </c>
      <c r="I634" s="511">
        <v>13.96</v>
      </c>
      <c r="J634" s="512">
        <v>0.15</v>
      </c>
      <c r="K634" s="512">
        <f t="shared" si="155"/>
        <v>6979.85</v>
      </c>
      <c r="L634" s="510"/>
      <c r="M634" s="512"/>
    </row>
    <row r="635" spans="1:13" x14ac:dyDescent="0.25">
      <c r="A635" s="510"/>
      <c r="B635" s="559">
        <v>42641</v>
      </c>
      <c r="C635" s="510">
        <v>200</v>
      </c>
      <c r="D635" s="511">
        <v>14.17</v>
      </c>
      <c r="E635" s="512">
        <v>0</v>
      </c>
      <c r="F635" s="512">
        <f t="shared" si="156"/>
        <v>2834</v>
      </c>
      <c r="G635" s="509">
        <v>42677</v>
      </c>
      <c r="H635" s="527">
        <v>2000</v>
      </c>
      <c r="I635" s="511">
        <v>14.5</v>
      </c>
      <c r="J635" s="512">
        <v>0.63</v>
      </c>
      <c r="K635" s="512">
        <f t="shared" si="155"/>
        <v>28999.37</v>
      </c>
      <c r="L635" s="510"/>
      <c r="M635" s="512"/>
    </row>
    <row r="636" spans="1:13" x14ac:dyDescent="0.25">
      <c r="A636" s="510"/>
      <c r="B636" s="559">
        <v>42642</v>
      </c>
      <c r="C636" s="510">
        <v>414</v>
      </c>
      <c r="D636" s="511">
        <v>15.66</v>
      </c>
      <c r="E636" s="512">
        <v>0</v>
      </c>
      <c r="F636" s="512">
        <f t="shared" si="156"/>
        <v>6483.24</v>
      </c>
      <c r="G636" s="509">
        <v>42682</v>
      </c>
      <c r="H636" s="527">
        <v>1000</v>
      </c>
      <c r="I636" s="511">
        <v>14.28</v>
      </c>
      <c r="J636" s="512">
        <v>0.31</v>
      </c>
      <c r="K636" s="512">
        <f t="shared" si="155"/>
        <v>14279.69</v>
      </c>
      <c r="L636" s="510"/>
      <c r="M636" s="512"/>
    </row>
    <row r="637" spans="1:13" ht="30" x14ac:dyDescent="0.25">
      <c r="A637" s="613" t="s">
        <v>297</v>
      </c>
      <c r="B637" s="559">
        <v>42647</v>
      </c>
      <c r="C637" s="510">
        <v>500</v>
      </c>
      <c r="D637" s="511">
        <v>15.86</v>
      </c>
      <c r="E637" s="512">
        <v>0</v>
      </c>
      <c r="F637" s="512">
        <f t="shared" si="156"/>
        <v>7930</v>
      </c>
      <c r="G637" s="509">
        <v>42685</v>
      </c>
      <c r="H637" s="527">
        <v>500</v>
      </c>
      <c r="I637" s="511">
        <v>15.88</v>
      </c>
      <c r="J637" s="512">
        <v>0.17</v>
      </c>
      <c r="K637" s="512">
        <f t="shared" si="155"/>
        <v>7939.83</v>
      </c>
      <c r="L637" s="510"/>
      <c r="M637" s="512"/>
    </row>
    <row r="638" spans="1:13" x14ac:dyDescent="0.25">
      <c r="A638" s="613"/>
      <c r="B638" s="559">
        <v>42647</v>
      </c>
      <c r="C638" s="510">
        <v>500</v>
      </c>
      <c r="D638" s="511">
        <v>15.62</v>
      </c>
      <c r="E638" s="512">
        <v>0</v>
      </c>
      <c r="F638" s="512">
        <f t="shared" si="156"/>
        <v>7810</v>
      </c>
      <c r="G638" s="509">
        <v>42695</v>
      </c>
      <c r="H638" s="527">
        <v>2272</v>
      </c>
      <c r="I638" s="511">
        <v>16.28</v>
      </c>
      <c r="J638" s="512">
        <v>0.81</v>
      </c>
      <c r="K638" s="512">
        <f t="shared" si="155"/>
        <v>36987.350000000006</v>
      </c>
      <c r="L638" s="510"/>
      <c r="M638" s="512"/>
    </row>
    <row r="639" spans="1:13" x14ac:dyDescent="0.25">
      <c r="A639" s="613"/>
      <c r="B639" s="559">
        <v>42649</v>
      </c>
      <c r="C639" s="510">
        <v>500</v>
      </c>
      <c r="D639" s="511">
        <v>15.97</v>
      </c>
      <c r="E639" s="512">
        <v>0</v>
      </c>
      <c r="F639" s="512">
        <f t="shared" si="156"/>
        <v>7985</v>
      </c>
      <c r="G639" s="509">
        <v>42695</v>
      </c>
      <c r="H639" s="527">
        <v>500</v>
      </c>
      <c r="I639" s="511">
        <v>16.45</v>
      </c>
      <c r="J639" s="512">
        <v>0.18</v>
      </c>
      <c r="K639" s="512">
        <f t="shared" si="155"/>
        <v>8224.82</v>
      </c>
      <c r="L639" s="510"/>
      <c r="M639" s="512"/>
    </row>
    <row r="640" spans="1:13" x14ac:dyDescent="0.25">
      <c r="A640" s="613"/>
      <c r="B640" s="559">
        <v>42649</v>
      </c>
      <c r="C640" s="510">
        <v>500</v>
      </c>
      <c r="D640" s="511">
        <v>15.84</v>
      </c>
      <c r="E640" s="512">
        <v>0</v>
      </c>
      <c r="F640" s="512">
        <f t="shared" si="156"/>
        <v>7920</v>
      </c>
      <c r="G640" s="509">
        <v>42696</v>
      </c>
      <c r="H640" s="527">
        <v>500</v>
      </c>
      <c r="I640" s="511">
        <v>16.54</v>
      </c>
      <c r="J640" s="512">
        <v>0.18</v>
      </c>
      <c r="K640" s="512">
        <f t="shared" si="155"/>
        <v>8269.82</v>
      </c>
      <c r="L640" s="510"/>
      <c r="M640" s="512"/>
    </row>
    <row r="641" spans="1:13" x14ac:dyDescent="0.25">
      <c r="A641" s="510"/>
      <c r="B641" s="559">
        <v>42649</v>
      </c>
      <c r="C641" s="510">
        <v>500</v>
      </c>
      <c r="D641" s="511">
        <v>16.079999999999998</v>
      </c>
      <c r="E641" s="512">
        <v>0</v>
      </c>
      <c r="F641" s="512">
        <f t="shared" si="156"/>
        <v>8039.9999999999991</v>
      </c>
      <c r="G641" s="509">
        <v>42697</v>
      </c>
      <c r="H641" s="527">
        <v>200</v>
      </c>
      <c r="I641" s="511">
        <v>16.79</v>
      </c>
      <c r="J641" s="512">
        <v>7.0000000000000007E-2</v>
      </c>
      <c r="K641" s="512">
        <f t="shared" si="155"/>
        <v>3357.93</v>
      </c>
      <c r="L641" s="510"/>
      <c r="M641" s="512"/>
    </row>
    <row r="642" spans="1:13" x14ac:dyDescent="0.25">
      <c r="A642" s="510"/>
      <c r="B642" s="559">
        <v>42650</v>
      </c>
      <c r="C642" s="510">
        <v>300</v>
      </c>
      <c r="D642" s="511">
        <v>15.75</v>
      </c>
      <c r="E642" s="512">
        <v>0</v>
      </c>
      <c r="F642" s="512">
        <f t="shared" si="156"/>
        <v>4725</v>
      </c>
      <c r="G642" s="509">
        <v>42697</v>
      </c>
      <c r="H642" s="527">
        <v>500</v>
      </c>
      <c r="I642" s="511">
        <v>16.59</v>
      </c>
      <c r="J642" s="512">
        <v>0.18</v>
      </c>
      <c r="K642" s="512">
        <f t="shared" si="155"/>
        <v>8294.82</v>
      </c>
      <c r="L642" s="510"/>
      <c r="M642" s="512"/>
    </row>
    <row r="643" spans="1:13" x14ac:dyDescent="0.25">
      <c r="A643" s="510"/>
      <c r="B643" s="559">
        <v>42650</v>
      </c>
      <c r="C643" s="510">
        <v>300</v>
      </c>
      <c r="D643" s="511">
        <v>15.58</v>
      </c>
      <c r="E643" s="512">
        <v>0</v>
      </c>
      <c r="F643" s="512">
        <f t="shared" si="156"/>
        <v>4674</v>
      </c>
      <c r="G643" s="509">
        <v>42704</v>
      </c>
      <c r="H643" s="527">
        <v>1000</v>
      </c>
      <c r="I643" s="511">
        <v>16.420000000000002</v>
      </c>
      <c r="J643" s="512">
        <v>0.36</v>
      </c>
      <c r="K643" s="512">
        <f t="shared" si="155"/>
        <v>16419.64</v>
      </c>
      <c r="L643" s="510"/>
      <c r="M643" s="512"/>
    </row>
    <row r="644" spans="1:13" x14ac:dyDescent="0.25">
      <c r="A644" s="510"/>
      <c r="B644" s="559">
        <v>42653</v>
      </c>
      <c r="C644" s="510">
        <v>394</v>
      </c>
      <c r="D644" s="511">
        <v>15.72</v>
      </c>
      <c r="E644" s="512">
        <v>0</v>
      </c>
      <c r="F644" s="512">
        <f t="shared" si="156"/>
        <v>6193.68</v>
      </c>
      <c r="G644" s="509">
        <v>42704</v>
      </c>
      <c r="H644" s="527">
        <v>300</v>
      </c>
      <c r="I644" s="511">
        <v>16.78</v>
      </c>
      <c r="J644" s="512">
        <v>1.61</v>
      </c>
      <c r="K644" s="512">
        <f t="shared" si="155"/>
        <v>5032.3900000000003</v>
      </c>
      <c r="L644" s="510"/>
      <c r="M644" s="512"/>
    </row>
    <row r="645" spans="1:13" x14ac:dyDescent="0.25">
      <c r="A645" s="510"/>
      <c r="B645" s="559">
        <v>42653</v>
      </c>
      <c r="C645" s="510">
        <v>6</v>
      </c>
      <c r="D645" s="511">
        <v>15.72</v>
      </c>
      <c r="E645" s="512">
        <v>0</v>
      </c>
      <c r="F645" s="512">
        <f t="shared" si="156"/>
        <v>94.320000000000007</v>
      </c>
      <c r="G645" s="509">
        <v>42704</v>
      </c>
      <c r="H645" s="527">
        <v>1000</v>
      </c>
      <c r="I645" s="511">
        <v>17.079999999999998</v>
      </c>
      <c r="J645" s="512">
        <v>0.37</v>
      </c>
      <c r="K645" s="512">
        <f t="shared" si="155"/>
        <v>17079.63</v>
      </c>
      <c r="L645" s="510"/>
      <c r="M645" s="512"/>
    </row>
    <row r="646" spans="1:13" x14ac:dyDescent="0.25">
      <c r="A646" s="510"/>
      <c r="B646" s="559">
        <v>42655</v>
      </c>
      <c r="C646" s="510">
        <v>22</v>
      </c>
      <c r="D646" s="511">
        <v>15.48</v>
      </c>
      <c r="E646" s="512">
        <v>0</v>
      </c>
      <c r="F646" s="512">
        <f>C646*D646+E646</f>
        <v>340.56</v>
      </c>
      <c r="G646" s="509">
        <v>42704</v>
      </c>
      <c r="H646" s="527">
        <v>1000</v>
      </c>
      <c r="I646" s="511">
        <v>17.32</v>
      </c>
      <c r="J646" s="512">
        <v>0.38</v>
      </c>
      <c r="K646" s="512">
        <f t="shared" si="155"/>
        <v>17319.62</v>
      </c>
      <c r="L646" s="510"/>
      <c r="M646" s="512"/>
    </row>
    <row r="647" spans="1:13" x14ac:dyDescent="0.25">
      <c r="A647" s="510"/>
      <c r="B647" s="559">
        <v>42655</v>
      </c>
      <c r="C647" s="510">
        <v>300</v>
      </c>
      <c r="D647" s="511">
        <v>15.48</v>
      </c>
      <c r="E647" s="512">
        <v>0</v>
      </c>
      <c r="F647" s="512">
        <f>C647*D647+E647</f>
        <v>4644</v>
      </c>
      <c r="G647" s="509">
        <v>42704</v>
      </c>
      <c r="H647" s="527">
        <v>500</v>
      </c>
      <c r="I647" s="511">
        <v>17.64</v>
      </c>
      <c r="J647" s="512">
        <v>0.19</v>
      </c>
      <c r="K647" s="512">
        <f t="shared" si="155"/>
        <v>8819.81</v>
      </c>
      <c r="L647" s="510"/>
      <c r="M647" s="512"/>
    </row>
    <row r="648" spans="1:13" x14ac:dyDescent="0.25">
      <c r="A648" s="614"/>
      <c r="B648" s="559">
        <v>42668</v>
      </c>
      <c r="C648" s="510">
        <v>500</v>
      </c>
      <c r="D648" s="511">
        <v>14.26</v>
      </c>
      <c r="E648" s="512">
        <v>-2.5</v>
      </c>
      <c r="F648" s="512">
        <f t="shared" ref="F648:F657" si="157">C648*D648+E648</f>
        <v>7127.5</v>
      </c>
      <c r="G648" s="509">
        <v>42705</v>
      </c>
      <c r="H648" s="527">
        <v>528</v>
      </c>
      <c r="I648" s="511">
        <v>18.7</v>
      </c>
      <c r="J648" s="512">
        <v>0.22</v>
      </c>
      <c r="K648" s="512">
        <f t="shared" si="155"/>
        <v>9873.380000000001</v>
      </c>
      <c r="L648" s="510"/>
      <c r="M648" s="512"/>
    </row>
    <row r="649" spans="1:13" x14ac:dyDescent="0.25">
      <c r="A649" s="614"/>
      <c r="B649" s="559">
        <v>42668</v>
      </c>
      <c r="C649" s="510">
        <v>500</v>
      </c>
      <c r="D649" s="511">
        <v>14.16</v>
      </c>
      <c r="E649" s="512">
        <v>0</v>
      </c>
      <c r="F649" s="512">
        <f t="shared" si="157"/>
        <v>7080</v>
      </c>
      <c r="G649" s="509">
        <v>42711</v>
      </c>
      <c r="H649" s="527">
        <v>500</v>
      </c>
      <c r="I649" s="511">
        <v>18.329999999999998</v>
      </c>
      <c r="J649" s="512">
        <v>0.2</v>
      </c>
      <c r="K649" s="512">
        <f t="shared" si="155"/>
        <v>9164.7999999999993</v>
      </c>
      <c r="L649" s="510"/>
      <c r="M649" s="512"/>
    </row>
    <row r="650" spans="1:13" x14ac:dyDescent="0.25">
      <c r="A650" s="614"/>
      <c r="B650" s="559">
        <v>42670</v>
      </c>
      <c r="C650" s="510">
        <v>500</v>
      </c>
      <c r="D650" s="511">
        <v>14.18</v>
      </c>
      <c r="E650" s="512">
        <v>0</v>
      </c>
      <c r="F650" s="512">
        <f t="shared" si="157"/>
        <v>7090</v>
      </c>
      <c r="G650" s="509">
        <v>42713</v>
      </c>
      <c r="H650" s="527">
        <v>500</v>
      </c>
      <c r="I650" s="511">
        <v>18.28</v>
      </c>
      <c r="J650" s="512">
        <v>0.2</v>
      </c>
      <c r="K650" s="512">
        <f t="shared" si="155"/>
        <v>9139.7999999999993</v>
      </c>
      <c r="L650" s="510"/>
      <c r="M650" s="512"/>
    </row>
    <row r="651" spans="1:13" x14ac:dyDescent="0.25">
      <c r="A651" s="614"/>
      <c r="B651" s="559">
        <v>42670</v>
      </c>
      <c r="C651" s="510">
        <v>500</v>
      </c>
      <c r="D651" s="511">
        <v>14.05</v>
      </c>
      <c r="E651" s="512">
        <v>0</v>
      </c>
      <c r="F651" s="512">
        <f t="shared" si="157"/>
        <v>7025</v>
      </c>
      <c r="G651" s="509">
        <v>42718</v>
      </c>
      <c r="H651" s="527">
        <v>200</v>
      </c>
      <c r="I651" s="511">
        <v>18.78</v>
      </c>
      <c r="J651" s="512">
        <v>0.08</v>
      </c>
      <c r="K651" s="512">
        <f t="shared" si="155"/>
        <v>3755.92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13.88</v>
      </c>
      <c r="E652" s="512">
        <v>0</v>
      </c>
      <c r="F652" s="512">
        <f t="shared" si="157"/>
        <v>6940</v>
      </c>
      <c r="G652" s="509">
        <v>42734</v>
      </c>
      <c r="H652" s="527">
        <v>1000</v>
      </c>
      <c r="I652" s="511">
        <v>17.72</v>
      </c>
      <c r="J652" s="512">
        <v>0.39</v>
      </c>
      <c r="K652" s="512">
        <f t="shared" si="155"/>
        <v>17719.61</v>
      </c>
      <c r="L652" s="510"/>
      <c r="M652" s="512"/>
    </row>
    <row r="653" spans="1:13" x14ac:dyDescent="0.25">
      <c r="A653" s="510"/>
      <c r="B653" s="559">
        <v>42671</v>
      </c>
      <c r="C653" s="510">
        <v>1000</v>
      </c>
      <c r="D653" s="511">
        <v>14.15</v>
      </c>
      <c r="E653" s="512">
        <v>0</v>
      </c>
      <c r="F653" s="512">
        <f t="shared" si="157"/>
        <v>14150</v>
      </c>
      <c r="G653" s="509">
        <v>42739</v>
      </c>
      <c r="H653" s="527">
        <v>500</v>
      </c>
      <c r="I653" s="511">
        <v>18.079999999999998</v>
      </c>
      <c r="J653" s="512">
        <v>0.2</v>
      </c>
      <c r="K653" s="512">
        <f t="shared" si="155"/>
        <v>9039.7999999999993</v>
      </c>
      <c r="L653" s="510"/>
      <c r="M653" s="512"/>
    </row>
    <row r="654" spans="1:13" x14ac:dyDescent="0.25">
      <c r="A654" s="510"/>
      <c r="B654" s="559">
        <v>42674</v>
      </c>
      <c r="C654" s="510">
        <v>300</v>
      </c>
      <c r="D654" s="511">
        <v>13.28</v>
      </c>
      <c r="E654" s="512">
        <v>-1.5</v>
      </c>
      <c r="F654" s="512">
        <f t="shared" si="157"/>
        <v>3982.5</v>
      </c>
      <c r="G654" s="509">
        <v>42748</v>
      </c>
      <c r="H654" s="527">
        <v>500</v>
      </c>
      <c r="I654" s="511">
        <v>17.48</v>
      </c>
      <c r="J654" s="512">
        <v>0.19</v>
      </c>
      <c r="K654" s="512">
        <f t="shared" si="155"/>
        <v>8739.81</v>
      </c>
      <c r="L654" s="510"/>
      <c r="M654" s="512"/>
    </row>
    <row r="655" spans="1:13" x14ac:dyDescent="0.25">
      <c r="A655" s="510"/>
      <c r="B655" s="559">
        <v>42674</v>
      </c>
      <c r="C655" s="510">
        <v>200</v>
      </c>
      <c r="D655" s="511">
        <v>13.15</v>
      </c>
      <c r="E655" s="512">
        <v>0.02</v>
      </c>
      <c r="F655" s="512">
        <f t="shared" si="157"/>
        <v>2630.02</v>
      </c>
      <c r="G655" s="509">
        <v>42761</v>
      </c>
      <c r="H655" s="527">
        <v>1000</v>
      </c>
      <c r="I655" s="511">
        <v>17.899999999999999</v>
      </c>
      <c r="J655" s="512">
        <v>0.39</v>
      </c>
      <c r="K655" s="512">
        <f t="shared" si="155"/>
        <v>17899.61</v>
      </c>
      <c r="L655" s="510"/>
      <c r="M655" s="512"/>
    </row>
    <row r="656" spans="1:13" x14ac:dyDescent="0.25">
      <c r="A656" s="510"/>
      <c r="B656" s="559">
        <v>42676</v>
      </c>
      <c r="C656" s="510">
        <v>200</v>
      </c>
      <c r="D656" s="511">
        <v>12.89</v>
      </c>
      <c r="E656" s="512">
        <v>0</v>
      </c>
      <c r="F656" s="512">
        <f t="shared" si="157"/>
        <v>2578</v>
      </c>
      <c r="G656" s="509">
        <v>42766</v>
      </c>
      <c r="H656" s="527">
        <v>300</v>
      </c>
      <c r="I656" s="511">
        <v>16.649999999999999</v>
      </c>
      <c r="J656" s="512">
        <v>0.11</v>
      </c>
      <c r="K656" s="512">
        <f t="shared" si="155"/>
        <v>4994.8900000000003</v>
      </c>
      <c r="L656" s="510"/>
      <c r="M656" s="512"/>
    </row>
    <row r="657" spans="1:13" x14ac:dyDescent="0.25">
      <c r="A657" s="510"/>
      <c r="B657" s="559">
        <v>42678</v>
      </c>
      <c r="C657" s="510">
        <v>500</v>
      </c>
      <c r="D657" s="511">
        <v>13.69</v>
      </c>
      <c r="E657" s="512">
        <v>0</v>
      </c>
      <c r="F657" s="512">
        <f t="shared" si="157"/>
        <v>6845</v>
      </c>
      <c r="G657" s="509">
        <v>42767</v>
      </c>
      <c r="H657" s="527">
        <v>612</v>
      </c>
      <c r="I657" s="511">
        <v>17.03</v>
      </c>
      <c r="J657" s="512">
        <v>0.23</v>
      </c>
      <c r="K657" s="512">
        <f t="shared" si="155"/>
        <v>10422.130000000001</v>
      </c>
      <c r="L657" s="510"/>
      <c r="M657" s="512"/>
    </row>
    <row r="658" spans="1:13" x14ac:dyDescent="0.25">
      <c r="A658" s="510"/>
      <c r="B658" s="559">
        <v>42678</v>
      </c>
      <c r="C658" s="510">
        <v>500</v>
      </c>
      <c r="D658" s="511">
        <v>13.69</v>
      </c>
      <c r="E658" s="512">
        <v>0</v>
      </c>
      <c r="F658" s="512">
        <f>C658*D658+E658</f>
        <v>6845</v>
      </c>
      <c r="G658" s="509">
        <v>42767</v>
      </c>
      <c r="H658" s="527">
        <v>288</v>
      </c>
      <c r="I658" s="511">
        <v>17.12</v>
      </c>
      <c r="J658" s="512">
        <v>0.11</v>
      </c>
      <c r="K658" s="512">
        <f t="shared" si="155"/>
        <v>4930.4500000000007</v>
      </c>
      <c r="L658" s="510"/>
      <c r="M658" s="512"/>
    </row>
    <row r="659" spans="1:13" x14ac:dyDescent="0.25">
      <c r="A659" s="510"/>
      <c r="B659" s="559">
        <v>42691</v>
      </c>
      <c r="C659" s="510">
        <v>150</v>
      </c>
      <c r="D659" s="511">
        <v>15.48</v>
      </c>
      <c r="E659" s="512">
        <v>0</v>
      </c>
      <c r="F659" s="512">
        <f t="shared" ref="F659:F675" si="158">C659*D659+E659</f>
        <v>2322</v>
      </c>
      <c r="G659" s="509">
        <v>42767</v>
      </c>
      <c r="H659" s="527">
        <v>700</v>
      </c>
      <c r="I659" s="511">
        <v>16.57</v>
      </c>
      <c r="J659" s="512">
        <v>0.25</v>
      </c>
      <c r="K659" s="512">
        <f t="shared" si="155"/>
        <v>11598.75</v>
      </c>
      <c r="L659" s="510"/>
      <c r="M659" s="512"/>
    </row>
    <row r="660" spans="1:13" x14ac:dyDescent="0.25">
      <c r="A660" s="510"/>
      <c r="B660" s="559">
        <v>42691</v>
      </c>
      <c r="C660" s="510">
        <v>300</v>
      </c>
      <c r="D660" s="511">
        <v>15.48</v>
      </c>
      <c r="E660" s="512">
        <v>0</v>
      </c>
      <c r="F660" s="512">
        <f t="shared" si="158"/>
        <v>4644</v>
      </c>
      <c r="G660" s="509">
        <v>42768</v>
      </c>
      <c r="H660" s="527">
        <v>200</v>
      </c>
      <c r="I660" s="511">
        <v>16.7</v>
      </c>
      <c r="J660" s="512">
        <v>7.0000000000000007E-2</v>
      </c>
      <c r="K660" s="512">
        <f t="shared" si="155"/>
        <v>3339.93</v>
      </c>
      <c r="L660" s="510"/>
      <c r="M660" s="512"/>
    </row>
    <row r="661" spans="1:13" x14ac:dyDescent="0.25">
      <c r="A661" s="510"/>
      <c r="B661" s="559">
        <v>42696</v>
      </c>
      <c r="C661" s="510">
        <v>1000</v>
      </c>
      <c r="D661" s="511">
        <v>16.12</v>
      </c>
      <c r="E661" s="512">
        <v>0</v>
      </c>
      <c r="F661" s="512">
        <f t="shared" si="158"/>
        <v>16120.000000000002</v>
      </c>
      <c r="G661" s="509">
        <v>42768</v>
      </c>
      <c r="H661" s="527">
        <v>500</v>
      </c>
      <c r="I661" s="511">
        <v>16.600000000000001</v>
      </c>
      <c r="J661" s="512">
        <v>-1.82</v>
      </c>
      <c r="K661" s="512">
        <f t="shared" si="155"/>
        <v>8301.82</v>
      </c>
      <c r="L661" s="510"/>
      <c r="M661" s="512"/>
    </row>
    <row r="662" spans="1:13" x14ac:dyDescent="0.25">
      <c r="A662" s="510"/>
      <c r="B662" s="559">
        <v>42699</v>
      </c>
      <c r="C662" s="510">
        <v>200</v>
      </c>
      <c r="D662" s="511">
        <v>16.28</v>
      </c>
      <c r="E662" s="512">
        <v>0</v>
      </c>
      <c r="F662" s="512">
        <f t="shared" si="158"/>
        <v>3256</v>
      </c>
      <c r="G662" s="509">
        <v>42768</v>
      </c>
      <c r="H662" s="527">
        <v>500</v>
      </c>
      <c r="I662" s="511">
        <v>16.75</v>
      </c>
      <c r="J662" s="512">
        <v>0.18</v>
      </c>
      <c r="K662" s="512">
        <f t="shared" si="155"/>
        <v>8374.82</v>
      </c>
      <c r="L662" s="510"/>
      <c r="M662" s="512"/>
    </row>
    <row r="663" spans="1:13" x14ac:dyDescent="0.25">
      <c r="A663" s="614"/>
      <c r="B663" s="559">
        <v>42699</v>
      </c>
      <c r="C663" s="510">
        <v>500</v>
      </c>
      <c r="D663" s="511">
        <v>16.16</v>
      </c>
      <c r="E663" s="512">
        <v>0</v>
      </c>
      <c r="F663" s="512">
        <f t="shared" si="158"/>
        <v>8080</v>
      </c>
      <c r="G663" s="509">
        <v>42769</v>
      </c>
      <c r="H663" s="615">
        <v>400</v>
      </c>
      <c r="I663" s="616">
        <v>16.95</v>
      </c>
      <c r="J663" s="617">
        <v>0.15</v>
      </c>
      <c r="K663" s="617">
        <f t="shared" si="155"/>
        <v>6779.85</v>
      </c>
      <c r="L663" s="510"/>
      <c r="M663" s="512"/>
    </row>
    <row r="664" spans="1:13" x14ac:dyDescent="0.25">
      <c r="A664" s="614"/>
      <c r="B664" s="559">
        <v>42702</v>
      </c>
      <c r="C664" s="510">
        <v>500</v>
      </c>
      <c r="D664" s="511">
        <v>16.059999999999999</v>
      </c>
      <c r="E664" s="512">
        <v>0</v>
      </c>
      <c r="F664" s="512">
        <f t="shared" si="158"/>
        <v>8029.9999999999991</v>
      </c>
      <c r="G664" s="509">
        <v>42769</v>
      </c>
      <c r="H664" s="615">
        <v>300</v>
      </c>
      <c r="I664" s="616">
        <v>17.32</v>
      </c>
      <c r="J664" s="617">
        <v>0.11</v>
      </c>
      <c r="K664" s="617">
        <f t="shared" si="155"/>
        <v>5195.8900000000003</v>
      </c>
      <c r="L664" s="510"/>
      <c r="M664" s="512"/>
    </row>
    <row r="665" spans="1:13" x14ac:dyDescent="0.25">
      <c r="A665" s="614"/>
      <c r="B665" s="559">
        <v>42702</v>
      </c>
      <c r="C665" s="510">
        <v>200</v>
      </c>
      <c r="D665" s="511">
        <v>15.8</v>
      </c>
      <c r="E665" s="512">
        <v>0</v>
      </c>
      <c r="F665" s="512">
        <f t="shared" si="158"/>
        <v>3160</v>
      </c>
      <c r="G665" s="509">
        <v>42781</v>
      </c>
      <c r="H665" s="527">
        <v>600</v>
      </c>
      <c r="I665" s="511">
        <v>16.52</v>
      </c>
      <c r="J665" s="512">
        <v>0.22</v>
      </c>
      <c r="K665" s="512">
        <f t="shared" si="155"/>
        <v>9911.7800000000007</v>
      </c>
      <c r="L665" s="510"/>
      <c r="M665" s="512"/>
    </row>
    <row r="666" spans="1:13" x14ac:dyDescent="0.25">
      <c r="A666" s="614"/>
      <c r="B666" s="559">
        <v>42702</v>
      </c>
      <c r="C666" s="510">
        <v>300</v>
      </c>
      <c r="D666" s="511">
        <v>15.65</v>
      </c>
      <c r="E666" s="512">
        <v>0</v>
      </c>
      <c r="F666" s="512">
        <f t="shared" si="158"/>
        <v>4695</v>
      </c>
      <c r="G666" s="509">
        <v>42781</v>
      </c>
      <c r="H666" s="527">
        <v>300</v>
      </c>
      <c r="I666" s="511">
        <v>16.440000000000001</v>
      </c>
      <c r="J666" s="512">
        <v>0.11</v>
      </c>
      <c r="K666" s="512">
        <f t="shared" si="155"/>
        <v>4931.8900000000003</v>
      </c>
      <c r="L666" s="510"/>
      <c r="M666" s="512"/>
    </row>
    <row r="667" spans="1:13" x14ac:dyDescent="0.25">
      <c r="A667" s="510"/>
      <c r="B667" s="559">
        <v>42703</v>
      </c>
      <c r="C667" s="510">
        <v>300</v>
      </c>
      <c r="D667" s="511">
        <v>14.78</v>
      </c>
      <c r="E667" s="512">
        <v>0</v>
      </c>
      <c r="F667" s="512">
        <f t="shared" si="158"/>
        <v>4434</v>
      </c>
      <c r="G667" s="509">
        <v>42782</v>
      </c>
      <c r="H667" s="527">
        <v>300</v>
      </c>
      <c r="I667" s="511">
        <v>17</v>
      </c>
      <c r="J667" s="512">
        <v>0.11</v>
      </c>
      <c r="K667" s="512">
        <f t="shared" si="155"/>
        <v>5099.8900000000003</v>
      </c>
      <c r="L667" s="510"/>
      <c r="M667" s="512"/>
    </row>
    <row r="668" spans="1:13" x14ac:dyDescent="0.25">
      <c r="A668" s="510"/>
      <c r="B668" s="559">
        <v>42705</v>
      </c>
      <c r="C668" s="510">
        <v>350</v>
      </c>
      <c r="D668" s="511">
        <v>17.600000000000001</v>
      </c>
      <c r="E668" s="512">
        <v>0</v>
      </c>
      <c r="F668" s="512">
        <f t="shared" si="158"/>
        <v>6160.0000000000009</v>
      </c>
      <c r="G668" s="510"/>
      <c r="H668" s="527"/>
      <c r="I668" s="511"/>
      <c r="J668" s="512"/>
      <c r="K668" s="512"/>
      <c r="L668" s="510"/>
      <c r="M668" s="512"/>
    </row>
    <row r="669" spans="1:13" x14ac:dyDescent="0.25">
      <c r="A669" s="510"/>
      <c r="B669" s="559">
        <v>42711</v>
      </c>
      <c r="C669" s="510">
        <v>500</v>
      </c>
      <c r="D669" s="511">
        <v>18.12</v>
      </c>
      <c r="E669" s="512">
        <v>0</v>
      </c>
      <c r="F669" s="512">
        <f t="shared" si="158"/>
        <v>9060</v>
      </c>
      <c r="G669" s="510"/>
      <c r="H669" s="527"/>
      <c r="I669" s="511"/>
      <c r="J669" s="512"/>
      <c r="K669" s="512"/>
      <c r="L669" s="510"/>
      <c r="M669" s="512"/>
    </row>
    <row r="670" spans="1:13" x14ac:dyDescent="0.25">
      <c r="A670" s="510"/>
      <c r="B670" s="559">
        <v>42713</v>
      </c>
      <c r="C670" s="510">
        <v>500</v>
      </c>
      <c r="D670" s="511">
        <v>18.12</v>
      </c>
      <c r="E670" s="512">
        <v>0</v>
      </c>
      <c r="F670" s="512">
        <f t="shared" si="158"/>
        <v>9060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42718</v>
      </c>
      <c r="C671" s="510">
        <v>200</v>
      </c>
      <c r="D671" s="511">
        <v>18.73</v>
      </c>
      <c r="E671" s="512">
        <v>-1</v>
      </c>
      <c r="F671" s="512">
        <f t="shared" si="158"/>
        <v>3745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42733</v>
      </c>
      <c r="C672" s="510">
        <v>1000</v>
      </c>
      <c r="D672" s="511">
        <v>17.64</v>
      </c>
      <c r="E672" s="512">
        <v>-1.5</v>
      </c>
      <c r="F672" s="512">
        <f t="shared" si="158"/>
        <v>17638.5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42734</v>
      </c>
      <c r="C673" s="510">
        <v>1000</v>
      </c>
      <c r="D673" s="511">
        <v>17.329999999999998</v>
      </c>
      <c r="E673" s="512">
        <v>0</v>
      </c>
      <c r="F673" s="512">
        <f t="shared" si="158"/>
        <v>17330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42741</v>
      </c>
      <c r="C674" s="510">
        <v>500</v>
      </c>
      <c r="D674" s="511">
        <v>17.88</v>
      </c>
      <c r="E674" s="512">
        <v>0</v>
      </c>
      <c r="F674" s="512">
        <f t="shared" si="158"/>
        <v>8940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42748</v>
      </c>
      <c r="C675" s="510">
        <v>500</v>
      </c>
      <c r="D675" s="511">
        <v>17.260000000000002</v>
      </c>
      <c r="E675" s="512">
        <v>0</v>
      </c>
      <c r="F675" s="512">
        <f t="shared" si="158"/>
        <v>8630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/>
      <c r="C676" s="510"/>
      <c r="D676" s="511"/>
      <c r="E676" s="512"/>
      <c r="F676" s="512"/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/>
      <c r="C677" s="510"/>
      <c r="D677" s="511"/>
      <c r="E677" s="512"/>
      <c r="F677" s="512"/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613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613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510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29" t="s">
        <v>81</v>
      </c>
      <c r="B699" s="618"/>
      <c r="C699" s="552">
        <f>SUM(C438:C698)</f>
        <v>133812</v>
      </c>
      <c r="D699" s="531"/>
      <c r="E699" s="531"/>
      <c r="F699" s="531">
        <f>SUM(F438:F698)</f>
        <v>1899450.8389999999</v>
      </c>
      <c r="G699" s="530"/>
      <c r="H699" s="552">
        <f>SUM(H438:H698)</f>
        <v>133812</v>
      </c>
      <c r="I699" s="619"/>
      <c r="J699" s="531"/>
      <c r="K699" s="531">
        <f>SUM(K438:K698)</f>
        <v>1911314.2100000016</v>
      </c>
      <c r="L699" s="530"/>
      <c r="M699" s="531">
        <f>SUM(M438:M448)</f>
        <v>2752.2000000000003</v>
      </c>
    </row>
    <row r="700" spans="1:13" ht="15.75" thickBot="1" x14ac:dyDescent="0.3">
      <c r="A700" s="532" t="s">
        <v>194</v>
      </c>
      <c r="B700" s="620"/>
      <c r="C700" s="534">
        <f>SumByColor($A$70, C438:C698)</f>
        <v>0</v>
      </c>
      <c r="D700" s="534"/>
      <c r="E700" s="534"/>
      <c r="F700" s="535">
        <f>SumByColor($A$70, F438:F698)</f>
        <v>0</v>
      </c>
      <c r="G700" s="534"/>
      <c r="H700" s="534">
        <f>SumByColor($A$70, H438:H698)</f>
        <v>0</v>
      </c>
      <c r="I700" s="534"/>
      <c r="J700" s="535"/>
      <c r="K700" s="535">
        <f>SumByColor($A$70, K438:K698)</f>
        <v>0</v>
      </c>
      <c r="L700" s="534"/>
      <c r="M700" s="535">
        <f>SumByColor($A$70, M438:M698)</f>
        <v>0</v>
      </c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</sheetData>
  <mergeCells count="3">
    <mergeCell ref="O41:P41"/>
    <mergeCell ref="Z2:AB2"/>
    <mergeCell ref="Z3:AB3"/>
  </mergeCells>
  <conditionalFormatting sqref="F184:F202 H184:H202 H337 F337 H408:H432 F408:F432">
    <cfRule type="expression" dxfId="1643" priority="109">
      <formula>F184&gt;0</formula>
    </cfRule>
    <cfRule type="expression" dxfId="1642" priority="110">
      <formula>F184&lt;0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7:F183">
    <cfRule type="expression" dxfId="1641" priority="102">
      <formula>F177&gt;0</formula>
    </cfRule>
    <cfRule type="expression" dxfId="1640" priority="103">
      <formula>F177&lt;0</formula>
    </cfRule>
  </conditionalFormatting>
  <conditionalFormatting sqref="H177:H183">
    <cfRule type="expression" dxfId="1639" priority="98">
      <formula>H177&gt;0</formula>
    </cfRule>
    <cfRule type="expression" dxfId="1638" priority="99">
      <formula>H177&lt;0</formula>
    </cfRule>
  </conditionalFormatting>
  <conditionalFormatting sqref="Q8">
    <cfRule type="expression" dxfId="1637" priority="84">
      <formula>Q8&gt;0</formula>
    </cfRule>
    <cfRule type="expression" dxfId="1636" priority="85">
      <formula>Q8&lt;0</formula>
    </cfRule>
  </conditionalFormatting>
  <conditionalFormatting sqref="Q7">
    <cfRule type="expression" dxfId="1635" priority="86">
      <formula>Q7&gt;0</formula>
    </cfRule>
    <cfRule type="expression" dxfId="1634" priority="87">
      <formula>Q7&lt;0</formula>
    </cfRule>
  </conditionalFormatting>
  <conditionalFormatting sqref="F285:F291">
    <cfRule type="expression" dxfId="1633" priority="58">
      <formula>F285&gt;0</formula>
    </cfRule>
    <cfRule type="expression" dxfId="1632" priority="59">
      <formula>F285&lt;0</formula>
    </cfRule>
  </conditionalFormatting>
  <conditionalFormatting sqref="F210:F228 H210:H228">
    <cfRule type="expression" dxfId="1631" priority="80">
      <formula>F210&gt;0</formula>
    </cfRule>
    <cfRule type="expression" dxfId="1630" priority="81">
      <formula>F210&lt;0</formula>
    </cfRule>
  </conditionalFormatting>
  <conditionalFormatting sqref="F203:F209">
    <cfRule type="expression" dxfId="1629" priority="78">
      <formula>F203&gt;0</formula>
    </cfRule>
    <cfRule type="expression" dxfId="1628" priority="79">
      <formula>F203&lt;0</formula>
    </cfRule>
  </conditionalFormatting>
  <conditionalFormatting sqref="H203:H209">
    <cfRule type="expression" dxfId="1627" priority="76">
      <formula>H203&gt;0</formula>
    </cfRule>
    <cfRule type="expression" dxfId="1626" priority="77">
      <formula>H203&lt;0</formula>
    </cfRule>
  </conditionalFormatting>
  <conditionalFormatting sqref="F236:F254 H236:H254">
    <cfRule type="expression" dxfId="1625" priority="74">
      <formula>F236&gt;0</formula>
    </cfRule>
    <cfRule type="expression" dxfId="1624" priority="75">
      <formula>F236&lt;0</formula>
    </cfRule>
  </conditionalFormatting>
  <conditionalFormatting sqref="F229:F235">
    <cfRule type="expression" dxfId="1623" priority="72">
      <formula>F229&gt;0</formula>
    </cfRule>
    <cfRule type="expression" dxfId="1622" priority="73">
      <formula>F229&lt;0</formula>
    </cfRule>
  </conditionalFormatting>
  <conditionalFormatting sqref="H229:H235">
    <cfRule type="expression" dxfId="1621" priority="70">
      <formula>H229&gt;0</formula>
    </cfRule>
    <cfRule type="expression" dxfId="1620" priority="71">
      <formula>H229&lt;0</formula>
    </cfRule>
  </conditionalFormatting>
  <conditionalFormatting sqref="F262:F279 H262:H279">
    <cfRule type="expression" dxfId="1619" priority="68">
      <formula>F262&gt;0</formula>
    </cfRule>
    <cfRule type="expression" dxfId="1618" priority="69">
      <formula>F262&lt;0</formula>
    </cfRule>
  </conditionalFormatting>
  <conditionalFormatting sqref="F255:F261">
    <cfRule type="expression" dxfId="1617" priority="66">
      <formula>F255&gt;0</formula>
    </cfRule>
    <cfRule type="expression" dxfId="1616" priority="67">
      <formula>F255&lt;0</formula>
    </cfRule>
  </conditionalFormatting>
  <conditionalFormatting sqref="H255:H261">
    <cfRule type="expression" dxfId="1615" priority="64">
      <formula>H255&gt;0</formula>
    </cfRule>
    <cfRule type="expression" dxfId="1614" priority="65">
      <formula>H255&lt;0</formula>
    </cfRule>
  </conditionalFormatting>
  <conditionalFormatting sqref="F280:F284 H280:H284">
    <cfRule type="expression" dxfId="1613" priority="62">
      <formula>F280&gt;0</formula>
    </cfRule>
    <cfRule type="expression" dxfId="1612" priority="63">
      <formula>F280&lt;0</formula>
    </cfRule>
  </conditionalFormatting>
  <conditionalFormatting sqref="F292:F307 H292:H307">
    <cfRule type="expression" dxfId="1611" priority="60">
      <formula>F292&gt;0</formula>
    </cfRule>
    <cfRule type="expression" dxfId="1610" priority="61">
      <formula>F292&lt;0</formula>
    </cfRule>
  </conditionalFormatting>
  <conditionalFormatting sqref="H285:H291">
    <cfRule type="expression" dxfId="1609" priority="56">
      <formula>H285&gt;0</formula>
    </cfRule>
    <cfRule type="expression" dxfId="1608" priority="57">
      <formula>H285&lt;0</formula>
    </cfRule>
  </conditionalFormatting>
  <conditionalFormatting sqref="F308 H308">
    <cfRule type="expression" dxfId="1607" priority="54">
      <formula>F308&gt;0</formula>
    </cfRule>
    <cfRule type="expression" dxfId="1606" priority="55">
      <formula>F308&lt;0</formula>
    </cfRule>
  </conditionalFormatting>
  <conditionalFormatting sqref="F309:F313 H309:H313">
    <cfRule type="expression" dxfId="1605" priority="52">
      <formula>F309&gt;0</formula>
    </cfRule>
    <cfRule type="expression" dxfId="1604" priority="53">
      <formula>F309&lt;0</formula>
    </cfRule>
  </conditionalFormatting>
  <conditionalFormatting sqref="F321:F336 H321:H336">
    <cfRule type="expression" dxfId="1603" priority="50">
      <formula>F321&gt;0</formula>
    </cfRule>
    <cfRule type="expression" dxfId="1602" priority="51">
      <formula>F321&lt;0</formula>
    </cfRule>
  </conditionalFormatting>
  <conditionalFormatting sqref="F314:F320">
    <cfRule type="expression" dxfId="1601" priority="48">
      <formula>F314&gt;0</formula>
    </cfRule>
    <cfRule type="expression" dxfId="1600" priority="49">
      <formula>F314&lt;0</formula>
    </cfRule>
  </conditionalFormatting>
  <conditionalFormatting sqref="H314:H320">
    <cfRule type="expression" dxfId="1599" priority="46">
      <formula>H314&gt;0</formula>
    </cfRule>
    <cfRule type="expression" dxfId="1598" priority="47">
      <formula>H314&lt;0</formula>
    </cfRule>
  </conditionalFormatting>
  <conditionalFormatting sqref="F338:F343 H338:H343">
    <cfRule type="expression" dxfId="1597" priority="44">
      <formula>F338&gt;0</formula>
    </cfRule>
    <cfRule type="expression" dxfId="1596" priority="45">
      <formula>F338&lt;0</formula>
    </cfRule>
  </conditionalFormatting>
  <conditionalFormatting sqref="F344 H344">
    <cfRule type="expression" dxfId="1595" priority="42">
      <formula>F344&gt;0</formula>
    </cfRule>
    <cfRule type="expression" dxfId="1594" priority="43">
      <formula>F344&lt;0</formula>
    </cfRule>
  </conditionalFormatting>
  <conditionalFormatting sqref="F345:F349 H345:H349">
    <cfRule type="expression" dxfId="1593" priority="40">
      <formula>F345&gt;0</formula>
    </cfRule>
    <cfRule type="expression" dxfId="1592" priority="41">
      <formula>F345&lt;0</formula>
    </cfRule>
  </conditionalFormatting>
  <conditionalFormatting sqref="F357:F372 H357:H372">
    <cfRule type="expression" dxfId="1591" priority="38">
      <formula>F357&gt;0</formula>
    </cfRule>
    <cfRule type="expression" dxfId="1590" priority="39">
      <formula>F357&lt;0</formula>
    </cfRule>
  </conditionalFormatting>
  <conditionalFormatting sqref="F350:F356">
    <cfRule type="expression" dxfId="1589" priority="36">
      <formula>F350&gt;0</formula>
    </cfRule>
    <cfRule type="expression" dxfId="1588" priority="37">
      <formula>F350&lt;0</formula>
    </cfRule>
  </conditionalFormatting>
  <conditionalFormatting sqref="H350:H356">
    <cfRule type="expression" dxfId="1587" priority="34">
      <formula>H350&gt;0</formula>
    </cfRule>
    <cfRule type="expression" dxfId="1586" priority="35">
      <formula>H350&lt;0</formula>
    </cfRule>
  </conditionalFormatting>
  <conditionalFormatting sqref="F373:F378 H373:H378">
    <cfRule type="expression" dxfId="1585" priority="32">
      <formula>F373&gt;0</formula>
    </cfRule>
    <cfRule type="expression" dxfId="1584" priority="33">
      <formula>F373&lt;0</formula>
    </cfRule>
  </conditionalFormatting>
  <conditionalFormatting sqref="F379 H379">
    <cfRule type="expression" dxfId="1583" priority="30">
      <formula>F379&gt;0</formula>
    </cfRule>
    <cfRule type="expression" dxfId="1582" priority="31">
      <formula>F379&lt;0</formula>
    </cfRule>
  </conditionalFormatting>
  <conditionalFormatting sqref="F380:F384 H380:H384">
    <cfRule type="expression" dxfId="1581" priority="28">
      <formula>F380&gt;0</formula>
    </cfRule>
    <cfRule type="expression" dxfId="1580" priority="29">
      <formula>F380&lt;0</formula>
    </cfRule>
  </conditionalFormatting>
  <conditionalFormatting sqref="F392:F407 H392:H407">
    <cfRule type="expression" dxfId="1579" priority="26">
      <formula>F392&gt;0</formula>
    </cfRule>
    <cfRule type="expression" dxfId="1578" priority="27">
      <formula>F392&lt;0</formula>
    </cfRule>
  </conditionalFormatting>
  <conditionalFormatting sqref="F385:F391">
    <cfRule type="expression" dxfId="1577" priority="24">
      <formula>F385&gt;0</formula>
    </cfRule>
    <cfRule type="expression" dxfId="1576" priority="25">
      <formula>F385&lt;0</formula>
    </cfRule>
  </conditionalFormatting>
  <conditionalFormatting sqref="H385:H391">
    <cfRule type="expression" dxfId="1575" priority="22">
      <formula>H385&gt;0</formula>
    </cfRule>
    <cfRule type="expression" dxfId="1574" priority="23">
      <formula>H385&lt;0</formula>
    </cfRule>
  </conditionalFormatting>
  <conditionalFormatting sqref="M436">
    <cfRule type="expression" dxfId="1573" priority="20">
      <formula>M436&gt;0</formula>
    </cfRule>
    <cfRule type="expression" dxfId="1572" priority="21">
      <formula>M436&lt;0</formula>
    </cfRule>
  </conditionalFormatting>
  <conditionalFormatting sqref="F92:F174 H92:H174">
    <cfRule type="expression" dxfId="1571" priority="18">
      <formula>F92&gt;0</formula>
    </cfRule>
    <cfRule type="expression" dxfId="1570" priority="19">
      <formula>F92&lt;0</formula>
    </cfRule>
  </conditionalFormatting>
  <conditionalFormatting sqref="F80:F91">
    <cfRule type="expression" dxfId="1569" priority="16">
      <formula>F80&gt;0</formula>
    </cfRule>
    <cfRule type="expression" dxfId="1568" priority="17">
      <formula>F80&lt;0</formula>
    </cfRule>
  </conditionalFormatting>
  <conditionalFormatting sqref="H80:H91">
    <cfRule type="expression" dxfId="1567" priority="14">
      <formula>H80&gt;0</formula>
    </cfRule>
    <cfRule type="expression" dxfId="1566" priority="15">
      <formula>H80&lt;0</formula>
    </cfRule>
  </conditionalFormatting>
  <conditionalFormatting sqref="F74:F79 H74:H79">
    <cfRule type="expression" dxfId="1565" priority="12">
      <formula>F74&gt;0</formula>
    </cfRule>
    <cfRule type="expression" dxfId="1564" priority="13">
      <formula>F74&lt;0</formula>
    </cfRule>
  </conditionalFormatting>
  <conditionalFormatting sqref="J76:K76">
    <cfRule type="expression" dxfId="1563" priority="10">
      <formula>J76&gt;0</formula>
    </cfRule>
    <cfRule type="expression" dxfId="1562" priority="11">
      <formula>J76&lt;0</formula>
    </cfRule>
  </conditionalFormatting>
  <conditionalFormatting sqref="J77:K83 K82:K174">
    <cfRule type="expression" dxfId="1561" priority="8">
      <formula>J77&gt;0</formula>
    </cfRule>
    <cfRule type="expression" dxfId="1560" priority="9">
      <formula>J77&lt;0</formula>
    </cfRule>
  </conditionalFormatting>
  <conditionalFormatting sqref="L76:L158 L165 L167">
    <cfRule type="expression" dxfId="1559" priority="4">
      <formula>L76&gt;0</formula>
    </cfRule>
    <cfRule type="expression" dxfId="1558" priority="5">
      <formula>L76&lt;0</formula>
    </cfRule>
  </conditionalFormatting>
  <conditionalFormatting sqref="Q10">
    <cfRule type="expression" dxfId="1557" priority="2">
      <formula>Q10&gt;0</formula>
    </cfRule>
    <cfRule type="expression" dxfId="155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9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14.49</v>
      </c>
      <c r="R4" s="508">
        <v>-8.8999999999999999E-3</v>
      </c>
      <c r="T4" s="159"/>
      <c r="U4" s="1" t="s">
        <v>942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2898</v>
      </c>
      <c r="T5" s="1">
        <v>43112</v>
      </c>
      <c r="U5" t="s">
        <v>940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-592</v>
      </c>
      <c r="R7">
        <v>200</v>
      </c>
      <c r="T7" s="1">
        <v>43117</v>
      </c>
      <c r="U7" t="s">
        <v>947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-592</v>
      </c>
      <c r="U8" t="s">
        <v>948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-0.16962750716332378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3.3126293995859209E-2</v>
      </c>
      <c r="R11">
        <f>0.12</f>
        <v>0.12</v>
      </c>
      <c r="T11" s="159">
        <v>43124</v>
      </c>
      <c r="U11" t="s">
        <v>941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15.939000000000002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15.794100000000002</v>
      </c>
      <c r="W16" s="134"/>
    </row>
    <row r="17" spans="1:23" x14ac:dyDescent="0.25">
      <c r="O17" s="81">
        <v>1.08</v>
      </c>
      <c r="P17" s="81">
        <f t="shared" si="0"/>
        <v>15.6492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15.504300000000001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15.359400000000001</v>
      </c>
      <c r="W19" s="134"/>
    </row>
    <row r="20" spans="1:23" x14ac:dyDescent="0.25">
      <c r="O20" s="81">
        <v>1.05</v>
      </c>
      <c r="P20" s="81">
        <f t="shared" si="0"/>
        <v>15.214500000000001</v>
      </c>
      <c r="W20" s="134"/>
    </row>
    <row r="21" spans="1:23" x14ac:dyDescent="0.25">
      <c r="O21" s="81">
        <v>1.04</v>
      </c>
      <c r="P21" s="81">
        <f t="shared" si="0"/>
        <v>15.069600000000001</v>
      </c>
      <c r="W21" s="134"/>
    </row>
    <row r="22" spans="1:23" x14ac:dyDescent="0.25">
      <c r="O22" s="81">
        <v>1.03</v>
      </c>
      <c r="P22" s="81">
        <f t="shared" si="0"/>
        <v>14.924700000000001</v>
      </c>
      <c r="W22" s="134"/>
    </row>
    <row r="23" spans="1:23" x14ac:dyDescent="0.25">
      <c r="O23" s="81">
        <v>1.02</v>
      </c>
      <c r="P23" s="81">
        <f t="shared" si="0"/>
        <v>14.7798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1.01</v>
      </c>
      <c r="P24" s="81">
        <f t="shared" si="0"/>
        <v>14.6349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14.49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14.3451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14.200200000000001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14.055299999999999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13.910399999999999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13.765499999999999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13.6206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13.475700000000002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13.3308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13.1859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13.041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5" priority="21">
      <formula>F47&gt;0</formula>
    </cfRule>
    <cfRule type="expression" dxfId="1554" priority="22">
      <formula>F47&lt;0</formula>
    </cfRule>
  </conditionalFormatting>
  <conditionalFormatting sqref="Q7">
    <cfRule type="expression" dxfId="1553" priority="19">
      <formula>Q7&gt;0</formula>
    </cfRule>
    <cfRule type="expression" dxfId="1552" priority="20">
      <formula>Q7&lt;0</formula>
    </cfRule>
  </conditionalFormatting>
  <conditionalFormatting sqref="Q8">
    <cfRule type="expression" dxfId="1551" priority="17">
      <formula>Q8&gt;0</formula>
    </cfRule>
    <cfRule type="expression" dxfId="1550" priority="18">
      <formula>Q8&lt;0</formula>
    </cfRule>
  </conditionalFormatting>
  <conditionalFormatting sqref="F25:F46">
    <cfRule type="expression" dxfId="1549" priority="15">
      <formula>F25&gt;0</formula>
    </cfRule>
    <cfRule type="expression" dxfId="1548" priority="16">
      <formula>F25&lt;0</formula>
    </cfRule>
  </conditionalFormatting>
  <conditionalFormatting sqref="H25:H46">
    <cfRule type="expression" dxfId="1547" priority="13">
      <formula>H25&gt;0</formula>
    </cfRule>
    <cfRule type="expression" dxfId="1546" priority="14">
      <formula>H25&lt;0</formula>
    </cfRule>
  </conditionalFormatting>
  <conditionalFormatting sqref="F89:F110">
    <cfRule type="expression" dxfId="1545" priority="11">
      <formula>F89&gt;0</formula>
    </cfRule>
    <cfRule type="expression" dxfId="1544" priority="12">
      <formula>F89&lt;0</formula>
    </cfRule>
  </conditionalFormatting>
  <conditionalFormatting sqref="H89:H110">
    <cfRule type="expression" dxfId="1543" priority="9">
      <formula>H89&gt;0</formula>
    </cfRule>
    <cfRule type="expression" dxfId="1542" priority="10">
      <formula>H89&lt;0</formula>
    </cfRule>
  </conditionalFormatting>
  <conditionalFormatting sqref="Q10">
    <cfRule type="expression" dxfId="1541" priority="7">
      <formula>Q10&gt;0</formula>
    </cfRule>
    <cfRule type="expression" dxfId="1540" priority="8">
      <formula>Q10&lt;0</formula>
    </cfRule>
  </conditionalFormatting>
  <conditionalFormatting sqref="J25:J38">
    <cfRule type="expression" dxfId="1539" priority="5">
      <formula>J25&gt;0</formula>
    </cfRule>
    <cfRule type="expression" dxfId="1538" priority="6">
      <formula>J25&lt;0</formula>
    </cfRule>
  </conditionalFormatting>
  <conditionalFormatting sqref="K25:K38">
    <cfRule type="expression" dxfId="1537" priority="3">
      <formula>K25&gt;0</formula>
    </cfRule>
    <cfRule type="expression" dxfId="1536" priority="4">
      <formula>K25&lt;0</formula>
    </cfRule>
  </conditionalFormatting>
  <conditionalFormatting sqref="L25:L38">
    <cfRule type="expression" dxfId="1535" priority="1">
      <formula>L25&gt;0</formula>
    </cfRule>
    <cfRule type="expression" dxfId="1534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831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358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29.961077777777767</v>
      </c>
      <c r="T3" s="1" t="s">
        <v>473</v>
      </c>
      <c r="W3" s="134"/>
      <c r="Y3" s="29">
        <v>43095</v>
      </c>
      <c r="Z3" t="s">
        <v>832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27.42</v>
      </c>
      <c r="R4" s="226">
        <v>7.4000000000000003E-3</v>
      </c>
      <c r="T4" s="159"/>
      <c r="W4" s="134"/>
      <c r="Z4" t="s">
        <v>838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49356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533</v>
      </c>
      <c r="W6" s="134"/>
      <c r="Y6" s="29">
        <v>43102</v>
      </c>
      <c r="Z6" t="s">
        <v>897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-2825.9699999999939</v>
      </c>
      <c r="R7">
        <v>800</v>
      </c>
      <c r="W7" s="134"/>
      <c r="Z7" t="s">
        <v>883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-4573.9399999999878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-8.4812629125861988E-2</v>
      </c>
      <c r="W9" s="134"/>
      <c r="Y9" s="29">
        <v>43104</v>
      </c>
      <c r="Z9" t="s">
        <v>895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896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1.8234865061998541E-2</v>
      </c>
      <c r="R11">
        <f>0.125</f>
        <v>0.125</v>
      </c>
      <c r="W11" s="134"/>
      <c r="Y11" s="29">
        <v>43105</v>
      </c>
      <c r="Z11" t="s">
        <v>901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909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910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964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965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969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884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1" t="s">
        <v>78</v>
      </c>
      <c r="P22" s="811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30.162000000000003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29.887800000000006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29.613600000000005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29.339400000000005</v>
      </c>
      <c r="Q26" s="2"/>
      <c r="T26" s="91" t="s">
        <v>98</v>
      </c>
      <c r="U26" s="86">
        <v>29.69</v>
      </c>
      <c r="W26" s="134"/>
    </row>
    <row r="27" spans="2:26" x14ac:dyDescent="0.25">
      <c r="B27" s="485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29.065200000000004</v>
      </c>
      <c r="Q27" s="2"/>
      <c r="T27" s="91" t="s">
        <v>99</v>
      </c>
      <c r="U27" s="86" t="s">
        <v>128</v>
      </c>
      <c r="W27" s="134"/>
    </row>
    <row r="28" spans="2:26" x14ac:dyDescent="0.25">
      <c r="B28" s="485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28.791000000000004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28.516800000000003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28.242600000000003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27.968400000000003</v>
      </c>
      <c r="Q31" s="2"/>
      <c r="T31" s="91" t="s">
        <v>103</v>
      </c>
      <c r="U31" s="86" t="s">
        <v>522</v>
      </c>
      <c r="W31" s="134"/>
    </row>
    <row r="32" spans="2:26" x14ac:dyDescent="0.25">
      <c r="O32" s="81">
        <v>1.01</v>
      </c>
      <c r="P32" s="81">
        <f t="shared" si="2"/>
        <v>27.694200000000002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27.42</v>
      </c>
      <c r="Q33" s="2"/>
      <c r="T33" s="91" t="s">
        <v>104</v>
      </c>
      <c r="U33" s="86" t="s">
        <v>615</v>
      </c>
      <c r="W33" s="134"/>
    </row>
    <row r="34" spans="1:23" x14ac:dyDescent="0.25">
      <c r="O34" s="81">
        <v>0.99</v>
      </c>
      <c r="P34" s="81">
        <f t="shared" si="2"/>
        <v>27.145800000000001</v>
      </c>
      <c r="Q34" s="2"/>
      <c r="T34" s="91" t="s">
        <v>105</v>
      </c>
      <c r="U34" s="86" t="s">
        <v>616</v>
      </c>
      <c r="W34" s="134"/>
    </row>
    <row r="35" spans="1:23" x14ac:dyDescent="0.25">
      <c r="O35" s="81">
        <v>0.98</v>
      </c>
      <c r="P35" s="81">
        <f t="shared" si="2"/>
        <v>26.871600000000001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26.5974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26.3232</v>
      </c>
      <c r="T37" s="91" t="s">
        <v>107</v>
      </c>
      <c r="U37" s="86" t="s">
        <v>617</v>
      </c>
      <c r="W37" s="134"/>
    </row>
    <row r="38" spans="1:23" x14ac:dyDescent="0.25">
      <c r="O38" s="81">
        <v>0.95</v>
      </c>
      <c r="P38" s="81">
        <f t="shared" si="2"/>
        <v>26.048999999999999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25.774799999999999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25.500600000000002</v>
      </c>
      <c r="T40" s="91" t="s">
        <v>108</v>
      </c>
      <c r="U40" s="86" t="s">
        <v>558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25.226400000000002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24.952200000000001</v>
      </c>
      <c r="W42" s="134"/>
    </row>
    <row r="43" spans="1:23" x14ac:dyDescent="0.25">
      <c r="O43" s="81">
        <v>0.9</v>
      </c>
      <c r="P43" s="81">
        <f t="shared" si="2"/>
        <v>24.678000000000001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513</v>
      </c>
      <c r="K47" s="224" t="s">
        <v>150</v>
      </c>
      <c r="L47" s="224" t="s">
        <v>771</v>
      </c>
      <c r="W47" s="134"/>
    </row>
    <row r="48" spans="1:23" x14ac:dyDescent="0.25">
      <c r="A48" t="s">
        <v>346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710</v>
      </c>
      <c r="S48" s="22" t="s">
        <v>709</v>
      </c>
      <c r="W48" s="134"/>
    </row>
    <row r="49" spans="1:23" x14ac:dyDescent="0.25">
      <c r="A49" t="s">
        <v>346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377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403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419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378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443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451</v>
      </c>
      <c r="J54" s="39"/>
      <c r="K54" s="39"/>
      <c r="L54" s="39"/>
    </row>
    <row r="55" spans="1:23" x14ac:dyDescent="0.25">
      <c r="A55" t="s">
        <v>347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476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481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0">C111*(E111-D111)</f>
        <v>-33.800000000000097</v>
      </c>
      <c r="G111" s="371">
        <f t="shared" ref="G111:G124" si="151">D111*C111</f>
        <v>3591.7999999999997</v>
      </c>
      <c r="H111" s="372">
        <f t="shared" ref="H111:H124" si="152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0"/>
        <v>85.200000000000387</v>
      </c>
      <c r="G112" s="371">
        <f t="shared" si="151"/>
        <v>3591.7999999999997</v>
      </c>
      <c r="H112" s="372">
        <f t="shared" si="152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0"/>
        <v>-136.80000000000021</v>
      </c>
      <c r="G113" s="371">
        <f t="shared" si="151"/>
        <v>3591.7999999999997</v>
      </c>
      <c r="H113" s="372">
        <f t="shared" si="152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0"/>
        <v>-147.56000000000029</v>
      </c>
      <c r="G114" s="371">
        <f t="shared" si="151"/>
        <v>4959.3599999999997</v>
      </c>
      <c r="H114" s="372">
        <f t="shared" si="152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0"/>
        <v>-49.199999999999591</v>
      </c>
      <c r="G115" s="371">
        <f t="shared" si="151"/>
        <v>8408.4</v>
      </c>
      <c r="H115" s="372">
        <f t="shared" si="152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0"/>
        <v>109.60000000000036</v>
      </c>
      <c r="G116" s="371">
        <f t="shared" si="151"/>
        <v>6994.4000000000005</v>
      </c>
      <c r="H116" s="372">
        <f t="shared" si="152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0"/>
        <v>-6.4000000000007162</v>
      </c>
      <c r="G117" s="371">
        <f t="shared" si="151"/>
        <v>6994.4000000000005</v>
      </c>
      <c r="H117" s="372">
        <f t="shared" si="152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0"/>
        <v>166.71999999999912</v>
      </c>
      <c r="G118" s="371">
        <f t="shared" si="151"/>
        <v>5554.880000000001</v>
      </c>
      <c r="H118" s="372">
        <f t="shared" si="152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0"/>
        <v>218.88000000000034</v>
      </c>
      <c r="G119" s="371">
        <f t="shared" si="151"/>
        <v>5544.32</v>
      </c>
      <c r="H119" s="372">
        <f t="shared" si="152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0"/>
        <v>298.88000000000034</v>
      </c>
      <c r="G120" s="371">
        <f t="shared" si="151"/>
        <v>5544.32</v>
      </c>
      <c r="H120" s="372">
        <f t="shared" si="152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0"/>
        <v>363.18000000000006</v>
      </c>
      <c r="G121" s="371">
        <f t="shared" si="151"/>
        <v>1845.42</v>
      </c>
      <c r="H121" s="372">
        <f t="shared" si="152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0"/>
        <v>329.12000000000035</v>
      </c>
      <c r="G122" s="371">
        <f t="shared" si="151"/>
        <v>5384.48</v>
      </c>
      <c r="H122" s="372">
        <f t="shared" si="152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0"/>
        <v>169.60000000000036</v>
      </c>
      <c r="G123" s="371">
        <f t="shared" si="151"/>
        <v>5384</v>
      </c>
      <c r="H123" s="372">
        <f t="shared" si="152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0"/>
        <v>474.7199999999998</v>
      </c>
      <c r="G124" s="371">
        <f t="shared" si="151"/>
        <v>5384.48</v>
      </c>
      <c r="H124" s="372">
        <f t="shared" si="152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3">C125*(E125-D125)</f>
        <v>588.31999999999994</v>
      </c>
      <c r="G125" s="371">
        <f t="shared" ref="G125:G138" si="154">D125*C125</f>
        <v>5384.48</v>
      </c>
      <c r="H125" s="372">
        <f t="shared" ref="H125:H167" si="155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3"/>
        <v>673.12000000000012</v>
      </c>
      <c r="G126" s="371">
        <f t="shared" si="154"/>
        <v>5384.48</v>
      </c>
      <c r="H126" s="372">
        <f t="shared" si="155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3"/>
        <v>597.9200000000003</v>
      </c>
      <c r="G127" s="371">
        <f t="shared" si="154"/>
        <v>5384.48</v>
      </c>
      <c r="H127" s="372">
        <f t="shared" si="155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3"/>
        <v>489.12000000000035</v>
      </c>
      <c r="G128" s="371">
        <f t="shared" si="154"/>
        <v>5384.48</v>
      </c>
      <c r="H128" s="372">
        <f t="shared" si="155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3"/>
        <v>409.12000000000035</v>
      </c>
      <c r="G129" s="371">
        <f t="shared" si="154"/>
        <v>5384.48</v>
      </c>
      <c r="H129" s="372">
        <f t="shared" si="155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3"/>
        <v>439.52</v>
      </c>
      <c r="G130" s="371">
        <f t="shared" si="154"/>
        <v>5384.48</v>
      </c>
      <c r="H130" s="372">
        <f t="shared" si="155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3"/>
        <v>369.12000000000035</v>
      </c>
      <c r="G131" s="371">
        <f t="shared" si="154"/>
        <v>5384.48</v>
      </c>
      <c r="H131" s="372">
        <f t="shared" si="155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3"/>
        <v>341.92000000000007</v>
      </c>
      <c r="G132" s="371">
        <f t="shared" si="154"/>
        <v>5384.48</v>
      </c>
      <c r="H132" s="372">
        <f t="shared" si="155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3"/>
        <v>442.72000000000048</v>
      </c>
      <c r="G133" s="371">
        <f t="shared" si="154"/>
        <v>5384.48</v>
      </c>
      <c r="H133" s="372">
        <f t="shared" si="155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3"/>
        <v>90.619999999999621</v>
      </c>
      <c r="G134" s="371">
        <f t="shared" si="154"/>
        <v>7821.38</v>
      </c>
      <c r="H134" s="372">
        <f t="shared" si="155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3"/>
        <v>51.480000000000103</v>
      </c>
      <c r="G135" s="371">
        <f t="shared" si="154"/>
        <v>8837.92</v>
      </c>
      <c r="H135" s="372">
        <f t="shared" si="155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3"/>
        <v>-376.80000000000007</v>
      </c>
      <c r="G136" s="371">
        <f t="shared" si="154"/>
        <v>10159.799999999999</v>
      </c>
      <c r="H136" s="372">
        <f t="shared" si="155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3"/>
        <v>-388.00000000000239</v>
      </c>
      <c r="G137" s="371">
        <f t="shared" si="154"/>
        <v>13408.000000000002</v>
      </c>
      <c r="H137" s="372">
        <f t="shared" si="155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3"/>
        <v>-262.9400000000004</v>
      </c>
      <c r="G138" s="371">
        <f t="shared" si="154"/>
        <v>13354.939999999999</v>
      </c>
      <c r="H138" s="372">
        <f t="shared" si="155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3"/>
        <v>-514.93999999999858</v>
      </c>
      <c r="G139" s="371">
        <f t="shared" ref="G139:G144" si="156">D139*C139</f>
        <v>13354.939999999999</v>
      </c>
      <c r="H139" s="372">
        <f t="shared" si="155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3"/>
        <v>-582.93999999999892</v>
      </c>
      <c r="G140" s="371">
        <f t="shared" si="156"/>
        <v>16522.939999999999</v>
      </c>
      <c r="H140" s="372">
        <f t="shared" si="155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3"/>
        <v>-292.93999999999801</v>
      </c>
      <c r="G141" s="371">
        <f t="shared" si="156"/>
        <v>16522.939999999999</v>
      </c>
      <c r="H141" s="372">
        <f t="shared" si="155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3"/>
        <v>-217.93999999999869</v>
      </c>
      <c r="G142" s="371">
        <f t="shared" si="156"/>
        <v>16522.939999999999</v>
      </c>
      <c r="H142" s="372">
        <f t="shared" si="155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3"/>
        <v>-92.93999999999869</v>
      </c>
      <c r="G143" s="371">
        <f t="shared" si="156"/>
        <v>16522.939999999999</v>
      </c>
      <c r="H143" s="372">
        <f t="shared" si="155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3"/>
        <v>-397.93999999999841</v>
      </c>
      <c r="G144" s="371">
        <f t="shared" si="156"/>
        <v>16522.939999999999</v>
      </c>
      <c r="H144" s="372">
        <f t="shared" si="155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3"/>
        <v>-27.939999999997411</v>
      </c>
      <c r="G145" s="371">
        <f t="shared" ref="G145:G167" si="157">D145*C145</f>
        <v>16522.939999999999</v>
      </c>
      <c r="H145" s="372">
        <f t="shared" si="155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3"/>
        <v>-142.9399999999994</v>
      </c>
      <c r="G146" s="371">
        <f t="shared" si="157"/>
        <v>16522.939999999999</v>
      </c>
      <c r="H146" s="372">
        <f t="shared" si="155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3"/>
        <v>-357.93999999999926</v>
      </c>
      <c r="G147" s="371">
        <f t="shared" si="157"/>
        <v>16522.939999999999</v>
      </c>
      <c r="H147" s="372">
        <f t="shared" si="155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3"/>
        <v>-442.94000000000011</v>
      </c>
      <c r="G148" s="371">
        <f t="shared" si="157"/>
        <v>16522.939999999999</v>
      </c>
      <c r="H148" s="372">
        <f t="shared" si="155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3"/>
        <v>-542.93999999999801</v>
      </c>
      <c r="G149" s="371">
        <f t="shared" si="157"/>
        <v>16522.939999999999</v>
      </c>
      <c r="H149" s="372">
        <f t="shared" si="155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3"/>
        <v>-224.94000000000014</v>
      </c>
      <c r="G150" s="371">
        <f t="shared" si="157"/>
        <v>16474.939999999999</v>
      </c>
      <c r="H150" s="372">
        <f t="shared" si="155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3"/>
        <v>-139.93999999999929</v>
      </c>
      <c r="G151" s="371">
        <f t="shared" si="157"/>
        <v>16474.939999999999</v>
      </c>
      <c r="H151" s="372">
        <f t="shared" si="155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3"/>
        <v>-847.93799999999919</v>
      </c>
      <c r="G152" s="371">
        <f t="shared" si="157"/>
        <v>19639.937999999998</v>
      </c>
      <c r="H152" s="372">
        <f t="shared" si="155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3"/>
        <v>-833.93799999999771</v>
      </c>
      <c r="G153" s="371">
        <f t="shared" si="157"/>
        <v>22757.937999999998</v>
      </c>
      <c r="H153" s="372">
        <f t="shared" si="155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3"/>
        <v>-840.93799999999885</v>
      </c>
      <c r="G154" s="371">
        <f t="shared" si="157"/>
        <v>22757.937999999998</v>
      </c>
      <c r="H154" s="372">
        <f t="shared" si="155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3"/>
        <v>-700.9379999999968</v>
      </c>
      <c r="G155" s="371">
        <f t="shared" si="157"/>
        <v>22757.937999999998</v>
      </c>
      <c r="H155" s="372">
        <f t="shared" si="155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3"/>
        <v>-1125.9439999999984</v>
      </c>
      <c r="G156" s="371">
        <f t="shared" si="157"/>
        <v>25837.944</v>
      </c>
      <c r="H156" s="372">
        <f t="shared" si="155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3"/>
        <v>-1205.9439999999995</v>
      </c>
      <c r="G157" s="371">
        <f t="shared" si="157"/>
        <v>25837.944</v>
      </c>
      <c r="H157" s="372">
        <f t="shared" si="155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3"/>
        <v>-965.94399999999894</v>
      </c>
      <c r="G158" s="371">
        <f t="shared" si="157"/>
        <v>25837.944</v>
      </c>
      <c r="H158" s="372">
        <f t="shared" si="155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3"/>
        <v>-1477.9439999999995</v>
      </c>
      <c r="G159" s="371">
        <f t="shared" si="157"/>
        <v>25837.944</v>
      </c>
      <c r="H159" s="372">
        <f t="shared" si="155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3"/>
        <v>-1773.936000000002</v>
      </c>
      <c r="G160" s="371">
        <f t="shared" si="157"/>
        <v>28845.936000000002</v>
      </c>
      <c r="H160" s="372">
        <f t="shared" si="155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3"/>
        <v>-1935.9360000000017</v>
      </c>
      <c r="G161" s="371">
        <f t="shared" si="157"/>
        <v>28845.936000000002</v>
      </c>
      <c r="H161" s="372">
        <f t="shared" si="155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3"/>
        <v>-1989.9360000000006</v>
      </c>
      <c r="G162" s="371">
        <f t="shared" si="157"/>
        <v>28845.936000000002</v>
      </c>
      <c r="H162" s="372">
        <f t="shared" si="155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3"/>
        <v>-2133.9360000000006</v>
      </c>
      <c r="G163" s="371">
        <f t="shared" si="157"/>
        <v>28845.936000000002</v>
      </c>
      <c r="H163" s="372">
        <f t="shared" si="155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3"/>
        <v>-2505.9399999999991</v>
      </c>
      <c r="G164" s="371">
        <f t="shared" si="157"/>
        <v>31785.94</v>
      </c>
      <c r="H164" s="372">
        <f t="shared" si="155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3"/>
        <v>-2945.94</v>
      </c>
      <c r="G165" s="371">
        <f t="shared" si="157"/>
        <v>31785.94</v>
      </c>
      <c r="H165" s="372">
        <f t="shared" si="155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3"/>
        <v>-2415.9399999999991</v>
      </c>
      <c r="G166" s="371">
        <f t="shared" si="157"/>
        <v>31785.94</v>
      </c>
      <c r="H166" s="372">
        <f t="shared" si="155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3"/>
        <v>-2785.94</v>
      </c>
      <c r="G167" s="371">
        <f t="shared" si="157"/>
        <v>31785.94</v>
      </c>
      <c r="H167" s="372">
        <f t="shared" si="155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58">C168*(E168-D168)</f>
        <v>-1145.9399999999996</v>
      </c>
      <c r="G168" s="371">
        <f t="shared" ref="G168:G173" si="159">D168*C168</f>
        <v>31785.94</v>
      </c>
      <c r="H168" s="372">
        <f t="shared" ref="H168:H173" si="160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58"/>
        <v>-520.01099999999701</v>
      </c>
      <c r="G169" s="371">
        <f t="shared" si="159"/>
        <v>28654.010999999999</v>
      </c>
      <c r="H169" s="372">
        <f t="shared" si="160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58"/>
        <v>-783.99999999999886</v>
      </c>
      <c r="G170" s="371">
        <f t="shared" si="159"/>
        <v>31764</v>
      </c>
      <c r="H170" s="372">
        <f t="shared" si="160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58"/>
        <v>350.64000000000027</v>
      </c>
      <c r="G171" s="371">
        <f t="shared" si="159"/>
        <v>15759.359999999999</v>
      </c>
      <c r="H171" s="372">
        <f t="shared" si="160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58"/>
        <v>-398.86400000000037</v>
      </c>
      <c r="G172" s="371">
        <f t="shared" si="159"/>
        <v>25214.864000000001</v>
      </c>
      <c r="H172" s="372">
        <f t="shared" si="160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58"/>
        <v>1280.8600000000013</v>
      </c>
      <c r="G173" s="371">
        <f t="shared" si="159"/>
        <v>12271.14</v>
      </c>
      <c r="H173" s="372">
        <f t="shared" si="160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1">C174*(E174-D174)</f>
        <v>648.8599999999991</v>
      </c>
      <c r="G174" s="371">
        <f t="shared" ref="G174:G180" si="162">D174*C174</f>
        <v>12271.14</v>
      </c>
      <c r="H174" s="372">
        <f t="shared" ref="H174:H180" si="163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1"/>
        <v>1108.8599999999985</v>
      </c>
      <c r="G175" s="371">
        <f t="shared" si="162"/>
        <v>12211.14</v>
      </c>
      <c r="H175" s="372">
        <f t="shared" si="163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1"/>
        <v>1467.7889999999991</v>
      </c>
      <c r="G176" s="371">
        <f t="shared" si="162"/>
        <v>8789.2109999999993</v>
      </c>
      <c r="H176" s="372">
        <f t="shared" si="163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1"/>
        <v>1645.7100000000005</v>
      </c>
      <c r="G177" s="371">
        <f t="shared" si="162"/>
        <v>5310.29</v>
      </c>
      <c r="H177" s="372">
        <f t="shared" si="163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1"/>
        <v>1537.7099999999996</v>
      </c>
      <c r="G178" s="371">
        <f t="shared" si="162"/>
        <v>8728.2900000000009</v>
      </c>
      <c r="H178" s="372">
        <f t="shared" si="163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1"/>
        <v>1754.0499999999997</v>
      </c>
      <c r="G179" s="371">
        <f t="shared" si="162"/>
        <v>1717.95</v>
      </c>
      <c r="H179" s="372">
        <f t="shared" si="163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1"/>
        <v>1742.0399999999997</v>
      </c>
      <c r="G180" s="371">
        <f t="shared" si="162"/>
        <v>8673.9599999999991</v>
      </c>
      <c r="H180" s="372">
        <f t="shared" si="163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4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4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4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5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4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5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4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5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4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5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4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5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4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5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4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5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4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5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4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5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4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5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4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5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4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5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4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5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4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5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4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5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4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5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4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4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4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1533" priority="69">
      <formula>F115&gt;0</formula>
    </cfRule>
    <cfRule type="expression" dxfId="1532" priority="70">
      <formula>F115&lt;0</formula>
    </cfRule>
  </conditionalFormatting>
  <conditionalFormatting sqref="F120:F133 F136:F180 F183:F184">
    <cfRule type="expression" dxfId="1531" priority="65">
      <formula>F120&gt;0</formula>
    </cfRule>
    <cfRule type="expression" dxfId="1530" priority="66">
      <formula>F120&lt;0</formula>
    </cfRule>
  </conditionalFormatting>
  <conditionalFormatting sqref="F120:F133 F136:F180 F183:F184">
    <cfRule type="expression" dxfId="1529" priority="67">
      <formula>F120&gt;0</formula>
    </cfRule>
    <cfRule type="expression" dxfId="1528" priority="68">
      <formula>F120&lt;0</formula>
    </cfRule>
  </conditionalFormatting>
  <conditionalFormatting sqref="H115:H133 H136:H180 H183:H184">
    <cfRule type="expression" dxfId="1527" priority="63">
      <formula>H115&gt;0</formula>
    </cfRule>
    <cfRule type="expression" dxfId="1526" priority="64">
      <formula>H115&lt;0</formula>
    </cfRule>
  </conditionalFormatting>
  <conditionalFormatting sqref="F111:F114">
    <cfRule type="expression" dxfId="1525" priority="57">
      <formula>F111&gt;0</formula>
    </cfRule>
    <cfRule type="expression" dxfId="1524" priority="58">
      <formula>F111&lt;0</formula>
    </cfRule>
  </conditionalFormatting>
  <conditionalFormatting sqref="H111:H114">
    <cfRule type="expression" dxfId="1523" priority="55">
      <formula>H111&gt;0</formula>
    </cfRule>
    <cfRule type="expression" dxfId="1522" priority="56">
      <formula>H111&lt;0</formula>
    </cfRule>
  </conditionalFormatting>
  <conditionalFormatting sqref="Q8">
    <cfRule type="expression" dxfId="1521" priority="51">
      <formula>Q8&gt;0</formula>
    </cfRule>
    <cfRule type="expression" dxfId="1520" priority="52">
      <formula>Q8&lt;0</formula>
    </cfRule>
  </conditionalFormatting>
  <conditionalFormatting sqref="Q7">
    <cfRule type="expression" dxfId="1519" priority="53">
      <formula>Q7&gt;0</formula>
    </cfRule>
    <cfRule type="expression" dxfId="1518" priority="54">
      <formula>Q7&lt;0</formula>
    </cfRule>
  </conditionalFormatting>
  <conditionalFormatting sqref="F134">
    <cfRule type="expression" dxfId="1517" priority="47">
      <formula>F134&gt;0</formula>
    </cfRule>
    <cfRule type="expression" dxfId="1516" priority="48">
      <formula>F134&lt;0</formula>
    </cfRule>
  </conditionalFormatting>
  <conditionalFormatting sqref="F134">
    <cfRule type="expression" dxfId="1515" priority="49">
      <formula>F134&gt;0</formula>
    </cfRule>
    <cfRule type="expression" dxfId="1514" priority="50">
      <formula>F134&lt;0</formula>
    </cfRule>
  </conditionalFormatting>
  <conditionalFormatting sqref="H134">
    <cfRule type="expression" dxfId="1513" priority="45">
      <formula>H134&gt;0</formula>
    </cfRule>
    <cfRule type="expression" dxfId="1512" priority="46">
      <formula>H134&lt;0</formula>
    </cfRule>
  </conditionalFormatting>
  <conditionalFormatting sqref="F135">
    <cfRule type="expression" dxfId="1511" priority="41">
      <formula>F135&gt;0</formula>
    </cfRule>
    <cfRule type="expression" dxfId="1510" priority="42">
      <formula>F135&lt;0</formula>
    </cfRule>
  </conditionalFormatting>
  <conditionalFormatting sqref="F135">
    <cfRule type="expression" dxfId="1509" priority="43">
      <formula>F135&gt;0</formula>
    </cfRule>
    <cfRule type="expression" dxfId="1508" priority="44">
      <formula>F135&lt;0</formula>
    </cfRule>
  </conditionalFormatting>
  <conditionalFormatting sqref="H135">
    <cfRule type="expression" dxfId="1507" priority="39">
      <formula>H135&gt;0</formula>
    </cfRule>
    <cfRule type="expression" dxfId="1506" priority="40">
      <formula>H135&lt;0</formula>
    </cfRule>
  </conditionalFormatting>
  <conditionalFormatting sqref="F181:F182">
    <cfRule type="expression" dxfId="1505" priority="35">
      <formula>F181&gt;0</formula>
    </cfRule>
    <cfRule type="expression" dxfId="1504" priority="36">
      <formula>F181&lt;0</formula>
    </cfRule>
  </conditionalFormatting>
  <conditionalFormatting sqref="F181:F182">
    <cfRule type="expression" dxfId="1503" priority="37">
      <formula>F181&gt;0</formula>
    </cfRule>
    <cfRule type="expression" dxfId="1502" priority="38">
      <formula>F181&lt;0</formula>
    </cfRule>
  </conditionalFormatting>
  <conditionalFormatting sqref="H181:H182">
    <cfRule type="expression" dxfId="1501" priority="33">
      <formula>H181&gt;0</formula>
    </cfRule>
    <cfRule type="expression" dxfId="1500" priority="34">
      <formula>H181&lt;0</formula>
    </cfRule>
  </conditionalFormatting>
  <conditionalFormatting sqref="F48:F63">
    <cfRule type="expression" dxfId="1499" priority="31">
      <formula>F48&gt;0</formula>
    </cfRule>
    <cfRule type="expression" dxfId="1498" priority="32">
      <formula>F48&lt;0</formula>
    </cfRule>
  </conditionalFormatting>
  <conditionalFormatting sqref="H48:H63">
    <cfRule type="expression" dxfId="1497" priority="29">
      <formula>H48&gt;0</formula>
    </cfRule>
    <cfRule type="expression" dxfId="1496" priority="30">
      <formula>H48&lt;0</formula>
    </cfRule>
  </conditionalFormatting>
  <conditionalFormatting sqref="Q10">
    <cfRule type="expression" dxfId="1495" priority="27">
      <formula>Q10&gt;0</formula>
    </cfRule>
    <cfRule type="expression" dxfId="1494" priority="28">
      <formula>Q10&lt;0</formula>
    </cfRule>
  </conditionalFormatting>
  <conditionalFormatting sqref="J58:K58">
    <cfRule type="expression" dxfId="1493" priority="25">
      <formula>J58&gt;0</formula>
    </cfRule>
    <cfRule type="expression" dxfId="1492" priority="26">
      <formula>J58&lt;0</formula>
    </cfRule>
  </conditionalFormatting>
  <conditionalFormatting sqref="K59">
    <cfRule type="expression" dxfId="1491" priority="23">
      <formula>K59&gt;0</formula>
    </cfRule>
    <cfRule type="expression" dxfId="1490" priority="24">
      <formula>K59&lt;0</formula>
    </cfRule>
  </conditionalFormatting>
  <conditionalFormatting sqref="K60:K73 K78:K109">
    <cfRule type="expression" dxfId="1489" priority="21">
      <formula>K60&gt;0</formula>
    </cfRule>
    <cfRule type="expression" dxfId="1488" priority="22">
      <formula>K60&lt;0</formula>
    </cfRule>
  </conditionalFormatting>
  <conditionalFormatting sqref="F65:F73">
    <cfRule type="expression" dxfId="1487" priority="19">
      <formula>F65&gt;0</formula>
    </cfRule>
    <cfRule type="expression" dxfId="1486" priority="20">
      <formula>F65&lt;0</formula>
    </cfRule>
  </conditionalFormatting>
  <conditionalFormatting sqref="H65:H73">
    <cfRule type="expression" dxfId="1485" priority="17">
      <formula>H65&gt;0</formula>
    </cfRule>
    <cfRule type="expression" dxfId="1484" priority="18">
      <formula>H65&lt;0</formula>
    </cfRule>
  </conditionalFormatting>
  <conditionalFormatting sqref="R4">
    <cfRule type="expression" dxfId="1483" priority="15">
      <formula>R4&gt;0</formula>
    </cfRule>
    <cfRule type="expression" dxfId="1482" priority="16">
      <formula>R4&lt;0</formula>
    </cfRule>
  </conditionalFormatting>
  <conditionalFormatting sqref="Q9">
    <cfRule type="expression" dxfId="1481" priority="13">
      <formula>Q9&gt;0</formula>
    </cfRule>
    <cfRule type="expression" dxfId="1480" priority="14">
      <formula>Q9&lt;0</formula>
    </cfRule>
  </conditionalFormatting>
  <conditionalFormatting sqref="K74:K77">
    <cfRule type="expression" dxfId="1479" priority="11">
      <formula>K74&gt;0</formula>
    </cfRule>
    <cfRule type="expression" dxfId="1478" priority="12">
      <formula>K74&lt;0</formula>
    </cfRule>
  </conditionalFormatting>
  <conditionalFormatting sqref="F74:F97">
    <cfRule type="expression" dxfId="1477" priority="9">
      <formula>F74&gt;0</formula>
    </cfRule>
    <cfRule type="expression" dxfId="1476" priority="10">
      <formula>F74&lt;0</formula>
    </cfRule>
  </conditionalFormatting>
  <conditionalFormatting sqref="H74:H97">
    <cfRule type="expression" dxfId="1475" priority="7">
      <formula>H74&gt;0</formula>
    </cfRule>
    <cfRule type="expression" dxfId="1474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473" priority="3">
      <formula>F98&gt;0</formula>
    </cfRule>
    <cfRule type="expression" dxfId="1472" priority="4">
      <formula>F98&lt;0</formula>
    </cfRule>
  </conditionalFormatting>
  <conditionalFormatting sqref="H98:H105">
    <cfRule type="expression" dxfId="1471" priority="1">
      <formula>H98&gt;0</formula>
    </cfRule>
    <cfRule type="expression" dxfId="1470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551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69" priority="31">
      <formula>Q7&gt;0</formula>
    </cfRule>
    <cfRule type="expression" dxfId="1468" priority="32">
      <formula>Q7&lt;0</formula>
    </cfRule>
  </conditionalFormatting>
  <conditionalFormatting sqref="Q8">
    <cfRule type="expression" dxfId="1467" priority="29">
      <formula>Q8&gt;0</formula>
    </cfRule>
    <cfRule type="expression" dxfId="1466" priority="30">
      <formula>Q8&lt;0</formula>
    </cfRule>
  </conditionalFormatting>
  <conditionalFormatting sqref="F62:F65">
    <cfRule type="expression" dxfId="1465" priority="21">
      <formula>F62&gt;0</formula>
    </cfRule>
    <cfRule type="expression" dxfId="1464" priority="22">
      <formula>F62&lt;0</formula>
    </cfRule>
  </conditionalFormatting>
  <conditionalFormatting sqref="F66:F74 F78:F98 F102:F106">
    <cfRule type="expression" dxfId="1463" priority="17">
      <formula>F66&gt;0</formula>
    </cfRule>
    <cfRule type="expression" dxfId="1462" priority="18">
      <formula>F66&lt;0</formula>
    </cfRule>
  </conditionalFormatting>
  <conditionalFormatting sqref="F66:F74 F78:F98 F102:F106">
    <cfRule type="expression" dxfId="1461" priority="19">
      <formula>F66&gt;0</formula>
    </cfRule>
    <cfRule type="expression" dxfId="1460" priority="20">
      <formula>F66&lt;0</formula>
    </cfRule>
  </conditionalFormatting>
  <conditionalFormatting sqref="H62:H74 H78:H98 H102:H106">
    <cfRule type="expression" dxfId="1459" priority="15">
      <formula>H62&gt;0</formula>
    </cfRule>
    <cfRule type="expression" dxfId="1458" priority="16">
      <formula>H62&lt;0</formula>
    </cfRule>
  </conditionalFormatting>
  <conditionalFormatting sqref="F57:F61">
    <cfRule type="expression" dxfId="1457" priority="13">
      <formula>F57&gt;0</formula>
    </cfRule>
    <cfRule type="expression" dxfId="1456" priority="14">
      <formula>F57&lt;0</formula>
    </cfRule>
  </conditionalFormatting>
  <conditionalFormatting sqref="H57:H61">
    <cfRule type="expression" dxfId="1455" priority="11">
      <formula>H57&gt;0</formula>
    </cfRule>
    <cfRule type="expression" dxfId="1454" priority="12">
      <formula>H57&lt;0</formula>
    </cfRule>
  </conditionalFormatting>
  <conditionalFormatting sqref="F75:F77">
    <cfRule type="expression" dxfId="1453" priority="7">
      <formula>F75&gt;0</formula>
    </cfRule>
    <cfRule type="expression" dxfId="1452" priority="8">
      <formula>F75&lt;0</formula>
    </cfRule>
  </conditionalFormatting>
  <conditionalFormatting sqref="F75:F77">
    <cfRule type="expression" dxfId="1451" priority="9">
      <formula>F75&gt;0</formula>
    </cfRule>
    <cfRule type="expression" dxfId="1450" priority="10">
      <formula>F75&lt;0</formula>
    </cfRule>
  </conditionalFormatting>
  <conditionalFormatting sqref="H75:H77">
    <cfRule type="expression" dxfId="1449" priority="5">
      <formula>H75&gt;0</formula>
    </cfRule>
    <cfRule type="expression" dxfId="1448" priority="6">
      <formula>H75&lt;0</formula>
    </cfRule>
  </conditionalFormatting>
  <conditionalFormatting sqref="F22:F30">
    <cfRule type="expression" dxfId="1447" priority="3">
      <formula>F22&gt;0</formula>
    </cfRule>
    <cfRule type="expression" dxfId="1446" priority="4">
      <formula>F22&lt;0</formula>
    </cfRule>
  </conditionalFormatting>
  <conditionalFormatting sqref="F99:F101">
    <cfRule type="expression" dxfId="1445" priority="1">
      <formula>F99&gt;0</formula>
    </cfRule>
    <cfRule type="expression" dxfId="144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130.87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130.87</v>
      </c>
      <c r="R4" s="486">
        <v>-1.7000000000000001E-2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143.95700000000002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142.64830000000001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141.33960000000002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140.0309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138.72220000000002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137.4135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136.10480000000001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134.7961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133.48740000000001</v>
      </c>
      <c r="Q49" s="2"/>
      <c r="T49" s="91" t="s">
        <v>103</v>
      </c>
      <c r="U49" s="127" t="s">
        <v>366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132.17869999999999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130.87</v>
      </c>
      <c r="Q51" s="2"/>
      <c r="T51" s="91" t="s">
        <v>104</v>
      </c>
      <c r="U51" s="127" t="s">
        <v>620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129.56130000000002</v>
      </c>
      <c r="Q52" s="2"/>
      <c r="T52" s="91" t="s">
        <v>105</v>
      </c>
      <c r="U52" s="127" t="s">
        <v>621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128.2526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126.9439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125.6352</v>
      </c>
      <c r="T55" s="91" t="s">
        <v>107</v>
      </c>
      <c r="U55" s="127" t="s">
        <v>622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124.3265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123.01779999999999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121.70910000000001</v>
      </c>
      <c r="T58" s="91" t="s">
        <v>108</v>
      </c>
      <c r="U58" s="127" t="s">
        <v>559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120.4004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119.0917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117.783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370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410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427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43" priority="19">
      <formula>F25&gt;0</formula>
    </cfRule>
    <cfRule type="expression" dxfId="1442" priority="20">
      <formula>F25&lt;0</formula>
    </cfRule>
  </conditionalFormatting>
  <conditionalFormatting sqref="Q7">
    <cfRule type="expression" dxfId="1441" priority="17">
      <formula>Q7&gt;0</formula>
    </cfRule>
    <cfRule type="expression" dxfId="1440" priority="18">
      <formula>Q7&lt;0</formula>
    </cfRule>
  </conditionalFormatting>
  <conditionalFormatting sqref="Q8">
    <cfRule type="expression" dxfId="1439" priority="15">
      <formula>Q8&gt;0</formula>
    </cfRule>
    <cfRule type="expression" dxfId="1438" priority="16">
      <formula>Q8&lt;0</formula>
    </cfRule>
  </conditionalFormatting>
  <conditionalFormatting sqref="M74">
    <cfRule type="expression" dxfId="1437" priority="9">
      <formula>M74&gt;0</formula>
    </cfRule>
    <cfRule type="expression" dxfId="1436" priority="10">
      <formula>M74&lt;0</formula>
    </cfRule>
  </conditionalFormatting>
  <conditionalFormatting sqref="F113:F149 H113:H149">
    <cfRule type="expression" dxfId="1435" priority="7">
      <formula>F113&gt;0</formula>
    </cfRule>
    <cfRule type="expression" dxfId="1434" priority="8">
      <formula>F113&lt;0</formula>
    </cfRule>
  </conditionalFormatting>
  <conditionalFormatting sqref="F105:F112">
    <cfRule type="expression" dxfId="1433" priority="5">
      <formula>F105&gt;0</formula>
    </cfRule>
    <cfRule type="expression" dxfId="1432" priority="6">
      <formula>F105&lt;0</formula>
    </cfRule>
  </conditionalFormatting>
  <conditionalFormatting sqref="H105:H112">
    <cfRule type="expression" dxfId="1431" priority="3">
      <formula>H105&gt;0</formula>
    </cfRule>
    <cfRule type="expression" dxfId="1430" priority="4">
      <formula>H105&lt;0</formula>
    </cfRule>
  </conditionalFormatting>
  <conditionalFormatting sqref="Q10">
    <cfRule type="expression" dxfId="1429" priority="1">
      <formula>Q10&gt;0</formula>
    </cfRule>
    <cfRule type="expression" dxfId="142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735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1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200.78800000000004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207.11</v>
      </c>
      <c r="R4" s="508">
        <v>1.4999999999999999E-2</v>
      </c>
      <c r="T4" s="791">
        <v>43103</v>
      </c>
      <c r="U4" s="30" t="s">
        <v>890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20711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20078.800000000003</v>
      </c>
      <c r="T6" s="1">
        <v>43140</v>
      </c>
      <c r="U6" t="s">
        <v>982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856.96999999999753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632.19999999999709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3.148594537522148E-2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1" t="s">
        <v>78</v>
      </c>
      <c r="P16" s="811"/>
    </row>
    <row r="17" spans="1:16" ht="15.75" thickTop="1" x14ac:dyDescent="0.25">
      <c r="O17" s="81">
        <v>1.1000000000000001</v>
      </c>
      <c r="P17" s="81">
        <f>O17*$Q$4</f>
        <v>227.82100000000003</v>
      </c>
    </row>
    <row r="18" spans="1:16" x14ac:dyDescent="0.25">
      <c r="A18" s="31" t="s">
        <v>81</v>
      </c>
      <c r="B18" s="14"/>
      <c r="C18" s="14">
        <f>SUM(C2:C11)</f>
        <v>180</v>
      </c>
      <c r="D18" s="18"/>
      <c r="E18" s="18"/>
      <c r="F18" s="18">
        <f>SUM(F2:F11)</f>
        <v>37877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225.74990000000003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223.67880000000002</v>
      </c>
    </row>
    <row r="20" spans="1:16" x14ac:dyDescent="0.25">
      <c r="O20" s="81">
        <v>1.07</v>
      </c>
      <c r="P20" s="81">
        <f t="shared" si="1"/>
        <v>221.60770000000002</v>
      </c>
    </row>
    <row r="21" spans="1:16" x14ac:dyDescent="0.25">
      <c r="O21" s="81">
        <v>1.06</v>
      </c>
      <c r="P21" s="81">
        <f t="shared" si="1"/>
        <v>219.53660000000002</v>
      </c>
    </row>
    <row r="22" spans="1:16" x14ac:dyDescent="0.25">
      <c r="O22" s="81">
        <v>1.05</v>
      </c>
      <c r="P22" s="81">
        <f t="shared" si="1"/>
        <v>217.46550000000002</v>
      </c>
    </row>
    <row r="23" spans="1:16" x14ac:dyDescent="0.25">
      <c r="O23" s="81">
        <v>1.04</v>
      </c>
      <c r="P23" s="81">
        <f t="shared" si="1"/>
        <v>215.39440000000002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1.03</v>
      </c>
      <c r="P24" s="81">
        <f t="shared" si="1"/>
        <v>213.32330000000002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211.25220000000002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209.18110000000001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207.11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205.03890000000001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202.96780000000001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200.89670000000001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198.82560000000001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196.75450000000001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194.68340000000001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192.61230000000003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190.54120000000003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188.47010000000003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186.39900000000003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" si="23">C41*(E41-D41)</f>
        <v>632.20000000000027</v>
      </c>
      <c r="G41" s="39">
        <f t="shared" ref="G41" si="24">D41*C41</f>
        <v>20078.800000000003</v>
      </c>
      <c r="H41" s="226">
        <f t="shared" ref="H41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735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6">C89*(E89-D89)</f>
        <v>35.250000000000341</v>
      </c>
      <c r="G89" s="39">
        <f t="shared" ref="G89:G90" si="27">D89*C89</f>
        <v>3150.1499999999996</v>
      </c>
      <c r="H89" s="226">
        <f t="shared" ref="H89:H90" si="2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6"/>
        <v>208.35000000000022</v>
      </c>
      <c r="G90" s="39">
        <f t="shared" si="27"/>
        <v>3150.1499999999996</v>
      </c>
      <c r="H90" s="226">
        <f t="shared" si="2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7" priority="35">
      <formula>F47&gt;0</formula>
    </cfRule>
    <cfRule type="expression" dxfId="1426" priority="36">
      <formula>F47&lt;0</formula>
    </cfRule>
  </conditionalFormatting>
  <conditionalFormatting sqref="Q7">
    <cfRule type="expression" dxfId="1425" priority="33">
      <formula>Q7&gt;0</formula>
    </cfRule>
    <cfRule type="expression" dxfId="1424" priority="34">
      <formula>Q7&lt;0</formula>
    </cfRule>
  </conditionalFormatting>
  <conditionalFormatting sqref="Q8">
    <cfRule type="expression" dxfId="1423" priority="31">
      <formula>Q8&gt;0</formula>
    </cfRule>
    <cfRule type="expression" dxfId="1422" priority="32">
      <formula>Q8&lt;0</formula>
    </cfRule>
  </conditionalFormatting>
  <conditionalFormatting sqref="F30:F46">
    <cfRule type="expression" dxfId="1421" priority="29">
      <formula>F30&gt;0</formula>
    </cfRule>
    <cfRule type="expression" dxfId="1420" priority="30">
      <formula>F30&lt;0</formula>
    </cfRule>
  </conditionalFormatting>
  <conditionalFormatting sqref="H30:H46">
    <cfRule type="expression" dxfId="1419" priority="27">
      <formula>H30&gt;0</formula>
    </cfRule>
    <cfRule type="expression" dxfId="1418" priority="28">
      <formula>H30&lt;0</formula>
    </cfRule>
  </conditionalFormatting>
  <conditionalFormatting sqref="Q10">
    <cfRule type="expression" dxfId="1417" priority="21">
      <formula>Q10&gt;0</formula>
    </cfRule>
    <cfRule type="expression" dxfId="1416" priority="22">
      <formula>Q10&lt;0</formula>
    </cfRule>
  </conditionalFormatting>
  <conditionalFormatting sqref="J25:J46">
    <cfRule type="expression" dxfId="1415" priority="19">
      <formula>J25&gt;0</formula>
    </cfRule>
    <cfRule type="expression" dxfId="1414" priority="20">
      <formula>J25&lt;0</formula>
    </cfRule>
  </conditionalFormatting>
  <conditionalFormatting sqref="K25:K38">
    <cfRule type="expression" dxfId="1413" priority="17">
      <formula>K25&gt;0</formula>
    </cfRule>
    <cfRule type="expression" dxfId="1412" priority="18">
      <formula>K25&lt;0</formula>
    </cfRule>
  </conditionalFormatting>
  <conditionalFormatting sqref="L25:L38">
    <cfRule type="expression" dxfId="1411" priority="15">
      <formula>L25&gt;0</formula>
    </cfRule>
    <cfRule type="expression" dxfId="1410" priority="16">
      <formula>L25&lt;0</formula>
    </cfRule>
  </conditionalFormatting>
  <conditionalFormatting sqref="F89:F110">
    <cfRule type="expression" dxfId="1409" priority="13">
      <formula>F89&gt;0</formula>
    </cfRule>
    <cfRule type="expression" dxfId="1408" priority="14">
      <formula>F89&lt;0</formula>
    </cfRule>
  </conditionalFormatting>
  <conditionalFormatting sqref="H89:H110">
    <cfRule type="expression" dxfId="1407" priority="11">
      <formula>H89&gt;0</formula>
    </cfRule>
    <cfRule type="expression" dxfId="1406" priority="12">
      <formula>H89&lt;0</formula>
    </cfRule>
  </conditionalFormatting>
  <conditionalFormatting sqref="J89:J102">
    <cfRule type="expression" dxfId="1405" priority="9">
      <formula>J89&gt;0</formula>
    </cfRule>
    <cfRule type="expression" dxfId="1404" priority="10">
      <formula>J89&lt;0</formula>
    </cfRule>
  </conditionalFormatting>
  <conditionalFormatting sqref="K89:K102">
    <cfRule type="expression" dxfId="1403" priority="7">
      <formula>K89&gt;0</formula>
    </cfRule>
    <cfRule type="expression" dxfId="1402" priority="8">
      <formula>K89&lt;0</formula>
    </cfRule>
  </conditionalFormatting>
  <conditionalFormatting sqref="L89:L102">
    <cfRule type="expression" dxfId="1401" priority="5">
      <formula>L89&gt;0</formula>
    </cfRule>
    <cfRule type="expression" dxfId="1400" priority="6">
      <formula>L89&lt;0</formula>
    </cfRule>
  </conditionalFormatting>
  <conditionalFormatting sqref="F25:F29">
    <cfRule type="expression" dxfId="1399" priority="3">
      <formula>F25&gt;0</formula>
    </cfRule>
    <cfRule type="expression" dxfId="1398" priority="4">
      <formula>F25&lt;0</formula>
    </cfRule>
  </conditionalFormatting>
  <conditionalFormatting sqref="H25:H29">
    <cfRule type="expression" dxfId="1397" priority="1">
      <formula>H25&gt;0</formula>
    </cfRule>
    <cfRule type="expression" dxfId="13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876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957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95.28</v>
      </c>
      <c r="R4" s="508">
        <v>1.7600000000000001E-2</v>
      </c>
      <c r="T4" s="1"/>
      <c r="U4" t="s">
        <v>959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2858.4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415.14000000000033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415.14000000000033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0.16991233024729271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7.136859781696054E-3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1" t="s">
        <v>78</v>
      </c>
      <c r="P15" s="811"/>
      <c r="W15" s="134"/>
    </row>
    <row r="16" spans="1:23" ht="15.75" thickTop="1" x14ac:dyDescent="0.25">
      <c r="H16" s="70"/>
      <c r="O16" s="81">
        <v>1.1000000000000001</v>
      </c>
      <c r="P16" s="81">
        <f>O16*$Q$4</f>
        <v>104.80800000000001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103.85520000000001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102.90240000000001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101.9496</v>
      </c>
      <c r="W19" s="134"/>
    </row>
    <row r="20" spans="1:23" x14ac:dyDescent="0.25">
      <c r="O20" s="81">
        <v>1.06</v>
      </c>
      <c r="P20" s="81">
        <f t="shared" si="0"/>
        <v>100.99680000000001</v>
      </c>
      <c r="W20" s="134"/>
    </row>
    <row r="21" spans="1:23" x14ac:dyDescent="0.25">
      <c r="O21" s="81">
        <v>1.05</v>
      </c>
      <c r="P21" s="81">
        <f t="shared" si="0"/>
        <v>100.04400000000001</v>
      </c>
      <c r="W21" s="134"/>
    </row>
    <row r="22" spans="1:23" x14ac:dyDescent="0.25">
      <c r="O22" s="81">
        <v>1.04</v>
      </c>
      <c r="P22" s="81">
        <f t="shared" si="0"/>
        <v>99.091200000000001</v>
      </c>
      <c r="W22" s="134"/>
    </row>
    <row r="23" spans="1:23" x14ac:dyDescent="0.25">
      <c r="O23" s="81">
        <v>1.03</v>
      </c>
      <c r="P23" s="81">
        <f t="shared" si="0"/>
        <v>98.138400000000004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1.02</v>
      </c>
      <c r="P24" s="81">
        <f t="shared" si="0"/>
        <v>97.185600000000008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96.232799999999997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95.28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94.327200000000005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93.374399999999994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92.421599999999998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91.468800000000002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90.515999999999991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89.563199999999995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88.610400000000013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87.657600000000002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86.704800000000006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85.75200000000001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5" priority="21">
      <formula>F47&gt;0</formula>
    </cfRule>
    <cfRule type="expression" dxfId="1394" priority="22">
      <formula>F47&lt;0</formula>
    </cfRule>
  </conditionalFormatting>
  <conditionalFormatting sqref="Q7">
    <cfRule type="expression" dxfId="1393" priority="19">
      <formula>Q7&gt;0</formula>
    </cfRule>
    <cfRule type="expression" dxfId="1392" priority="20">
      <formula>Q7&lt;0</formula>
    </cfRule>
  </conditionalFormatting>
  <conditionalFormatting sqref="Q8">
    <cfRule type="expression" dxfId="1391" priority="17">
      <formula>Q8&gt;0</formula>
    </cfRule>
    <cfRule type="expression" dxfId="1390" priority="18">
      <formula>Q8&lt;0</formula>
    </cfRule>
  </conditionalFormatting>
  <conditionalFormatting sqref="F25:F46">
    <cfRule type="expression" dxfId="1389" priority="15">
      <formula>F25&gt;0</formula>
    </cfRule>
    <cfRule type="expression" dxfId="1388" priority="16">
      <formula>F25&lt;0</formula>
    </cfRule>
  </conditionalFormatting>
  <conditionalFormatting sqref="H25:H46">
    <cfRule type="expression" dxfId="1387" priority="13">
      <formula>H25&gt;0</formula>
    </cfRule>
    <cfRule type="expression" dxfId="1386" priority="14">
      <formula>H25&lt;0</formula>
    </cfRule>
  </conditionalFormatting>
  <conditionalFormatting sqref="F89:F110">
    <cfRule type="expression" dxfId="1385" priority="11">
      <formula>F89&gt;0</formula>
    </cfRule>
    <cfRule type="expression" dxfId="1384" priority="12">
      <formula>F89&lt;0</formula>
    </cfRule>
  </conditionalFormatting>
  <conditionalFormatting sqref="H89:H110">
    <cfRule type="expression" dxfId="1383" priority="9">
      <formula>H89&gt;0</formula>
    </cfRule>
    <cfRule type="expression" dxfId="1382" priority="10">
      <formula>H89&lt;0</formula>
    </cfRule>
  </conditionalFormatting>
  <conditionalFormatting sqref="Q10">
    <cfRule type="expression" dxfId="1381" priority="7">
      <formula>Q10&gt;0</formula>
    </cfRule>
    <cfRule type="expression" dxfId="1380" priority="8">
      <formula>Q10&lt;0</formula>
    </cfRule>
  </conditionalFormatting>
  <conditionalFormatting sqref="J25:J38">
    <cfRule type="expression" dxfId="1379" priority="5">
      <formula>J25&gt;0</formula>
    </cfRule>
    <cfRule type="expression" dxfId="1378" priority="6">
      <formula>J25&lt;0</formula>
    </cfRule>
  </conditionalFormatting>
  <conditionalFormatting sqref="K25:K38">
    <cfRule type="expression" dxfId="1377" priority="3">
      <formula>K25&gt;0</formula>
    </cfRule>
    <cfRule type="expression" dxfId="1376" priority="4">
      <formula>K25&lt;0</formula>
    </cfRule>
  </conditionalFormatting>
  <conditionalFormatting sqref="L25:L38">
    <cfRule type="expression" dxfId="1375" priority="1">
      <formula>L25&gt;0</formula>
    </cfRule>
    <cfRule type="expression" dxfId="13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718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874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116.32</v>
      </c>
      <c r="R4" s="508">
        <v>5.28E-2</v>
      </c>
      <c r="T4" s="1">
        <v>42738</v>
      </c>
      <c r="U4" t="s">
        <v>873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6979.2</v>
      </c>
      <c r="T5" s="1">
        <v>43105</v>
      </c>
      <c r="U5" t="s">
        <v>902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1969.1399999999985</v>
      </c>
      <c r="R7">
        <v>35</v>
      </c>
      <c r="T7" s="1">
        <v>43112</v>
      </c>
      <c r="U7" t="s">
        <v>908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1969.1399999999985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0.39303720913521956</v>
      </c>
      <c r="T9" s="1">
        <v>43114</v>
      </c>
      <c r="U9" t="s">
        <v>930</v>
      </c>
    </row>
    <row r="10" spans="1:21" x14ac:dyDescent="0.25">
      <c r="B10" s="485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931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1" t="s">
        <v>78</v>
      </c>
      <c r="P17" s="811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SUM(H2:H8)</f>
        <v>215</v>
      </c>
      <c r="I18" s="18"/>
      <c r="J18" s="18"/>
      <c r="K18" s="18">
        <f>SUM(K2:K8)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127.952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126.78879999999999</v>
      </c>
      <c r="Q19" s="2"/>
    </row>
    <row r="20" spans="1:17" x14ac:dyDescent="0.25">
      <c r="O20" s="81">
        <v>1.08</v>
      </c>
      <c r="P20" s="81">
        <f t="shared" si="3"/>
        <v>125.62560000000001</v>
      </c>
      <c r="Q20" s="2"/>
    </row>
    <row r="21" spans="1:17" x14ac:dyDescent="0.25">
      <c r="O21" s="81">
        <v>1.07</v>
      </c>
      <c r="P21" s="81">
        <f t="shared" si="3"/>
        <v>124.4624</v>
      </c>
      <c r="Q21" s="2"/>
    </row>
    <row r="22" spans="1:17" x14ac:dyDescent="0.25">
      <c r="O22" s="81">
        <v>1.06</v>
      </c>
      <c r="P22" s="81">
        <f t="shared" si="3"/>
        <v>123.2992</v>
      </c>
      <c r="Q22" s="2"/>
    </row>
    <row r="23" spans="1:17" x14ac:dyDescent="0.25">
      <c r="O23" s="81">
        <v>1.05</v>
      </c>
      <c r="P23" s="81">
        <f t="shared" si="3"/>
        <v>122.136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O24" s="81">
        <v>1.04</v>
      </c>
      <c r="P24" s="81">
        <f t="shared" si="3"/>
        <v>120.97279999999999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119.80959999999999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118.6464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117.4832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116.32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115.15679999999999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113.99359999999999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112.8304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111.66719999999999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110.50399999999999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109.34079999999999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108.1776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107.01439999999999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105.85119999999999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104.688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907</v>
      </c>
      <c r="J47" s="39"/>
      <c r="K47" s="39"/>
      <c r="L47" s="39">
        <v>74.34</v>
      </c>
      <c r="M47" t="s">
        <v>929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73" priority="23">
      <formula>F56&gt;0</formula>
    </cfRule>
    <cfRule type="expression" dxfId="1372" priority="24">
      <formula>F56&lt;0</formula>
    </cfRule>
  </conditionalFormatting>
  <conditionalFormatting sqref="Q7">
    <cfRule type="expression" dxfId="1371" priority="21">
      <formula>Q7&gt;0</formula>
    </cfRule>
    <cfRule type="expression" dxfId="1370" priority="22">
      <formula>Q7&lt;0</formula>
    </cfRule>
  </conditionalFormatting>
  <conditionalFormatting sqref="Q8">
    <cfRule type="expression" dxfId="1369" priority="19">
      <formula>Q8&gt;0</formula>
    </cfRule>
    <cfRule type="expression" dxfId="1368" priority="20">
      <formula>Q8&lt;0</formula>
    </cfRule>
  </conditionalFormatting>
  <conditionalFormatting sqref="F25:F55">
    <cfRule type="expression" dxfId="1367" priority="17">
      <formula>F25&gt;0</formula>
    </cfRule>
    <cfRule type="expression" dxfId="1366" priority="18">
      <formula>F25&lt;0</formula>
    </cfRule>
  </conditionalFormatting>
  <conditionalFormatting sqref="H25:H55">
    <cfRule type="expression" dxfId="1365" priority="15">
      <formula>H25&gt;0</formula>
    </cfRule>
    <cfRule type="expression" dxfId="1364" priority="16">
      <formula>H25&lt;0</formula>
    </cfRule>
  </conditionalFormatting>
  <conditionalFormatting sqref="F89:F110">
    <cfRule type="expression" dxfId="1363" priority="13">
      <formula>F89&gt;0</formula>
    </cfRule>
    <cfRule type="expression" dxfId="1362" priority="14">
      <formula>F89&lt;0</formula>
    </cfRule>
  </conditionalFormatting>
  <conditionalFormatting sqref="H89:H110">
    <cfRule type="expression" dxfId="1361" priority="11">
      <formula>H89&gt;0</formula>
    </cfRule>
    <cfRule type="expression" dxfId="1360" priority="12">
      <formula>H89&lt;0</formula>
    </cfRule>
  </conditionalFormatting>
  <conditionalFormatting sqref="Q10">
    <cfRule type="expression" dxfId="1359" priority="9">
      <formula>Q10&gt;0</formula>
    </cfRule>
    <cfRule type="expression" dxfId="1358" priority="10">
      <formula>Q10&lt;0</formula>
    </cfRule>
  </conditionalFormatting>
  <conditionalFormatting sqref="J25:J38">
    <cfRule type="expression" dxfId="1357" priority="7">
      <formula>J25&gt;0</formula>
    </cfRule>
    <cfRule type="expression" dxfId="1356" priority="8">
      <formula>J25&lt;0</formula>
    </cfRule>
  </conditionalFormatting>
  <conditionalFormatting sqref="K25:K38">
    <cfRule type="expression" dxfId="1355" priority="5">
      <formula>K25&gt;0</formula>
    </cfRule>
    <cfRule type="expression" dxfId="1354" priority="6">
      <formula>K25&lt;0</formula>
    </cfRule>
  </conditionalFormatting>
  <conditionalFormatting sqref="L25:L34">
    <cfRule type="expression" dxfId="1353" priority="3">
      <formula>L25&gt;0</formula>
    </cfRule>
    <cfRule type="expression" dxfId="1352" priority="4">
      <formula>L25&lt;0</formula>
    </cfRule>
  </conditionalFormatting>
  <conditionalFormatting sqref="J43">
    <cfRule type="expression" dxfId="1351" priority="1">
      <formula>J43&gt;0</formula>
    </cfRule>
    <cfRule type="expression" dxfId="135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36.72</v>
      </c>
      <c r="R4" s="508">
        <v>6.8999999999999999E-3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3.8272279934390375E-3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40.392000000000003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40.024799999999999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39.657600000000002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39.290399999999998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38.923200000000001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38.555999999999997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38.188800000000001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37.821599999999997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37.4544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37.087199999999996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36.72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36.352800000000002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35.985599999999998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35.618400000000001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35.251199999999997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34.884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34.516799999999996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34.1496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33.782400000000003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33.415199999999999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33.048000000000002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9" priority="31">
      <formula>F47&gt;0</formula>
    </cfRule>
    <cfRule type="expression" dxfId="1348" priority="32">
      <formula>F47&lt;0</formula>
    </cfRule>
  </conditionalFormatting>
  <conditionalFormatting sqref="Q7">
    <cfRule type="expression" dxfId="1347" priority="29">
      <formula>Q7&gt;0</formula>
    </cfRule>
    <cfRule type="expression" dxfId="1346" priority="30">
      <formula>Q7&lt;0</formula>
    </cfRule>
  </conditionalFormatting>
  <conditionalFormatting sqref="Q8">
    <cfRule type="expression" dxfId="1345" priority="27">
      <formula>Q8&gt;0</formula>
    </cfRule>
    <cfRule type="expression" dxfId="1344" priority="28">
      <formula>Q8&lt;0</formula>
    </cfRule>
  </conditionalFormatting>
  <conditionalFormatting sqref="F30:F46">
    <cfRule type="expression" dxfId="1343" priority="25">
      <formula>F30&gt;0</formula>
    </cfRule>
    <cfRule type="expression" dxfId="1342" priority="26">
      <formula>F30&lt;0</formula>
    </cfRule>
  </conditionalFormatting>
  <conditionalFormatting sqref="H30:H46">
    <cfRule type="expression" dxfId="1341" priority="23">
      <formula>H30&gt;0</formula>
    </cfRule>
    <cfRule type="expression" dxfId="1340" priority="24">
      <formula>H30&lt;0</formula>
    </cfRule>
  </conditionalFormatting>
  <conditionalFormatting sqref="Q10">
    <cfRule type="expression" dxfId="1339" priority="21">
      <formula>Q10&gt;0</formula>
    </cfRule>
    <cfRule type="expression" dxfId="1338" priority="22">
      <formula>Q10&lt;0</formula>
    </cfRule>
  </conditionalFormatting>
  <conditionalFormatting sqref="J25:J38">
    <cfRule type="expression" dxfId="1337" priority="19">
      <formula>J25&gt;0</formula>
    </cfRule>
    <cfRule type="expression" dxfId="1336" priority="20">
      <formula>J25&lt;0</formula>
    </cfRule>
  </conditionalFormatting>
  <conditionalFormatting sqref="K25:K38">
    <cfRule type="expression" dxfId="1335" priority="17">
      <formula>K25&gt;0</formula>
    </cfRule>
    <cfRule type="expression" dxfId="1334" priority="18">
      <formula>K25&lt;0</formula>
    </cfRule>
  </conditionalFormatting>
  <conditionalFormatting sqref="L25:L38">
    <cfRule type="expression" dxfId="1333" priority="15">
      <formula>L25&gt;0</formula>
    </cfRule>
    <cfRule type="expression" dxfId="1332" priority="16">
      <formula>L25&lt;0</formula>
    </cfRule>
  </conditionalFormatting>
  <conditionalFormatting sqref="F89:F110">
    <cfRule type="expression" dxfId="1331" priority="13">
      <formula>F89&gt;0</formula>
    </cfRule>
    <cfRule type="expression" dxfId="1330" priority="14">
      <formula>F89&lt;0</formula>
    </cfRule>
  </conditionalFormatting>
  <conditionalFormatting sqref="H89:H110">
    <cfRule type="expression" dxfId="1329" priority="11">
      <formula>H89&gt;0</formula>
    </cfRule>
    <cfRule type="expression" dxfId="1328" priority="12">
      <formula>H89&lt;0</formula>
    </cfRule>
  </conditionalFormatting>
  <conditionalFormatting sqref="J89:J102">
    <cfRule type="expression" dxfId="1327" priority="9">
      <formula>J89&gt;0</formula>
    </cfRule>
    <cfRule type="expression" dxfId="1326" priority="10">
      <formula>J89&lt;0</formula>
    </cfRule>
  </conditionalFormatting>
  <conditionalFormatting sqref="K89:K102">
    <cfRule type="expression" dxfId="1325" priority="7">
      <formula>K89&gt;0</formula>
    </cfRule>
    <cfRule type="expression" dxfId="1324" priority="8">
      <formula>K89&lt;0</formula>
    </cfRule>
  </conditionalFormatting>
  <conditionalFormatting sqref="L89:L102">
    <cfRule type="expression" dxfId="1323" priority="5">
      <formula>L89&gt;0</formula>
    </cfRule>
    <cfRule type="expression" dxfId="1322" priority="6">
      <formula>L89&lt;0</formula>
    </cfRule>
  </conditionalFormatting>
  <conditionalFormatting sqref="F25:F29">
    <cfRule type="expression" dxfId="1321" priority="3">
      <formula>F25&gt;0</formula>
    </cfRule>
    <cfRule type="expression" dxfId="1320" priority="4">
      <formula>F25&lt;0</formula>
    </cfRule>
  </conditionalFormatting>
  <conditionalFormatting sqref="H25:H29">
    <cfRule type="expression" dxfId="1319" priority="1">
      <formula>H25&gt;0</formula>
    </cfRule>
    <cfRule type="expression" dxfId="13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720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189.81010000000001</v>
      </c>
      <c r="R4" s="508">
        <v>1.7299999999999999E-2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3796.2020000000002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958.12200000000075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815.09200000000055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0.27341896139357508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2.634211772713886E-3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728</v>
      </c>
      <c r="Q16" s="693" t="s">
        <v>729</v>
      </c>
      <c r="R16" s="691" t="s">
        <v>722</v>
      </c>
      <c r="S16" s="691" t="s">
        <v>723</v>
      </c>
      <c r="T16" s="693" t="s">
        <v>725</v>
      </c>
      <c r="U16" s="693" t="s">
        <v>726</v>
      </c>
      <c r="V16" s="691" t="s">
        <v>724</v>
      </c>
      <c r="W16" s="692" t="s">
        <v>727</v>
      </c>
    </row>
    <row r="17" spans="1:23" x14ac:dyDescent="0.25">
      <c r="O17" s="694">
        <v>43013</v>
      </c>
      <c r="P17" s="690" t="s">
        <v>797</v>
      </c>
      <c r="Q17" s="690" t="s">
        <v>798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" si="15">C35*(E35-D35)</f>
        <v>781.2</v>
      </c>
      <c r="G35" s="39">
        <f t="shared" ref="G35" si="16">D35*C35</f>
        <v>2981.2</v>
      </c>
      <c r="H35" s="226">
        <f t="shared" ref="H35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208.79111000000003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206.89300900000003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204.99490800000001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203.09680700000001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201.19870600000002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199.30060500000002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197.40250400000002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195.50440300000002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193.606302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191.708201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189.81010000000001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187.91199900000001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186.01389800000001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184.11579699999999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182.21769599999999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180.31959499999999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178.421494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176.52339300000003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174.625292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172.727191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170.82909000000001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7" priority="22">
      <formula>F47&gt;0</formula>
    </cfRule>
    <cfRule type="expression" dxfId="1316" priority="23">
      <formula>F47&lt;0</formula>
    </cfRule>
  </conditionalFormatting>
  <conditionalFormatting sqref="Q7">
    <cfRule type="expression" dxfId="1315" priority="20">
      <formula>Q7&gt;0</formula>
    </cfRule>
    <cfRule type="expression" dxfId="1314" priority="21">
      <formula>Q7&lt;0</formula>
    </cfRule>
  </conditionalFormatting>
  <conditionalFormatting sqref="Q8">
    <cfRule type="expression" dxfId="1313" priority="18">
      <formula>Q8&gt;0</formula>
    </cfRule>
    <cfRule type="expression" dxfId="1312" priority="19">
      <formula>Q8&lt;0</formula>
    </cfRule>
  </conditionalFormatting>
  <conditionalFormatting sqref="F25:F46">
    <cfRule type="expression" dxfId="1311" priority="16">
      <formula>F25&gt;0</formula>
    </cfRule>
    <cfRule type="expression" dxfId="1310" priority="17">
      <formula>F25&lt;0</formula>
    </cfRule>
  </conditionalFormatting>
  <conditionalFormatting sqref="H25:H46">
    <cfRule type="expression" dxfId="1309" priority="14">
      <formula>H25&gt;0</formula>
    </cfRule>
    <cfRule type="expression" dxfId="1308" priority="15">
      <formula>H25&lt;0</formula>
    </cfRule>
  </conditionalFormatting>
  <conditionalFormatting sqref="F89:F110">
    <cfRule type="expression" dxfId="1307" priority="12">
      <formula>F89&gt;0</formula>
    </cfRule>
    <cfRule type="expression" dxfId="1306" priority="13">
      <formula>F89&lt;0</formula>
    </cfRule>
  </conditionalFormatting>
  <conditionalFormatting sqref="H89:H110">
    <cfRule type="expression" dxfId="1305" priority="10">
      <formula>H89&gt;0</formula>
    </cfRule>
    <cfRule type="expression" dxfId="1304" priority="11">
      <formula>H89&lt;0</formula>
    </cfRule>
  </conditionalFormatting>
  <conditionalFormatting sqref="Q10">
    <cfRule type="expression" dxfId="1303" priority="8">
      <formula>Q10&gt;0</formula>
    </cfRule>
    <cfRule type="expression" dxfId="1302" priority="9">
      <formula>Q10&lt;0</formula>
    </cfRule>
  </conditionalFormatting>
  <conditionalFormatting sqref="J25:J38">
    <cfRule type="expression" dxfId="1301" priority="6">
      <formula>J25&gt;0</formula>
    </cfRule>
    <cfRule type="expression" dxfId="1300" priority="7">
      <formula>J25&lt;0</formula>
    </cfRule>
  </conditionalFormatting>
  <conditionalFormatting sqref="K25:K38">
    <cfRule type="expression" dxfId="1299" priority="4">
      <formula>K25&gt;0</formula>
    </cfRule>
    <cfRule type="expression" dxfId="1298" priority="5">
      <formula>K25&lt;0</formula>
    </cfRule>
  </conditionalFormatting>
  <conditionalFormatting sqref="L25:L38">
    <cfRule type="expression" dxfId="1297" priority="2">
      <formula>L25&gt;0</formula>
    </cfRule>
    <cfRule type="expression" dxfId="129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15.17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15.17</v>
      </c>
      <c r="R4" s="486">
        <v>1.2999999999999999E-3</v>
      </c>
      <c r="T4" s="1" t="s">
        <v>470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16.687000000000001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16.535299999999999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16.383600000000001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16.2319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16.080200000000001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15.928500000000001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15.7768</v>
      </c>
      <c r="Q49" s="2"/>
      <c r="T49" s="106" t="s">
        <v>103</v>
      </c>
      <c r="U49" s="104" t="s">
        <v>623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15.6251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15.4734</v>
      </c>
      <c r="Q51" s="2"/>
      <c r="T51" s="106" t="s">
        <v>104</v>
      </c>
      <c r="U51" s="104" t="s">
        <v>624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15.3217</v>
      </c>
      <c r="Q52" s="2"/>
      <c r="T52" s="106" t="s">
        <v>105</v>
      </c>
      <c r="U52" s="104" t="s">
        <v>523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15.0183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14.8666</v>
      </c>
      <c r="T55" s="106" t="s">
        <v>107</v>
      </c>
      <c r="U55" s="104" t="s">
        <v>625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14.7149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14.5632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14.411499999999998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14.259799999999998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14.1081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13.9564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13.8047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13.653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510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511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4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4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301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299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300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302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308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330</v>
      </c>
      <c r="J235" s="39"/>
      <c r="K235" s="39"/>
    </row>
    <row r="236" spans="1:11" x14ac:dyDescent="0.25">
      <c r="A236" t="s">
        <v>342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368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368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386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390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406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413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416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421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422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423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428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428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428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95" priority="74">
      <formula>F12&gt;0</formula>
    </cfRule>
    <cfRule type="expression" dxfId="129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93" priority="67">
      <formula>F124&gt;0</formula>
    </cfRule>
    <cfRule type="expression" dxfId="1292" priority="68">
      <formula>F124&lt;0</formula>
    </cfRule>
  </conditionalFormatting>
  <conditionalFormatting sqref="H124:H130">
    <cfRule type="expression" dxfId="1291" priority="55">
      <formula>H124&gt;0</formula>
    </cfRule>
    <cfRule type="expression" dxfId="1290" priority="56">
      <formula>H124&lt;0</formula>
    </cfRule>
  </conditionalFormatting>
  <conditionalFormatting sqref="H131">
    <cfRule type="expression" dxfId="1289" priority="53">
      <formula>H131&gt;0</formula>
    </cfRule>
    <cfRule type="expression" dxfId="1288" priority="54">
      <formula>H131&lt;0</formula>
    </cfRule>
  </conditionalFormatting>
  <conditionalFormatting sqref="H132">
    <cfRule type="expression" dxfId="1287" priority="51">
      <formula>H132&gt;0</formula>
    </cfRule>
    <cfRule type="expression" dxfId="1286" priority="52">
      <formula>H132&lt;0</formula>
    </cfRule>
  </conditionalFormatting>
  <conditionalFormatting sqref="H133:H135">
    <cfRule type="expression" dxfId="1285" priority="49">
      <formula>H133&gt;0</formula>
    </cfRule>
    <cfRule type="expression" dxfId="1284" priority="50">
      <formula>H133&lt;0</formula>
    </cfRule>
  </conditionalFormatting>
  <conditionalFormatting sqref="H136">
    <cfRule type="expression" dxfId="1283" priority="45">
      <formula>H136&gt;0</formula>
    </cfRule>
    <cfRule type="expression" dxfId="1282" priority="46">
      <formula>H136&lt;0</formula>
    </cfRule>
  </conditionalFormatting>
  <conditionalFormatting sqref="Q7">
    <cfRule type="expression" dxfId="1281" priority="39">
      <formula>Q7&gt;0</formula>
    </cfRule>
    <cfRule type="expression" dxfId="1280" priority="40">
      <formula>Q7&lt;0</formula>
    </cfRule>
  </conditionalFormatting>
  <conditionalFormatting sqref="Q8">
    <cfRule type="expression" dxfId="1279" priority="37">
      <formula>Q8&gt;0</formula>
    </cfRule>
    <cfRule type="expression" dxfId="1278" priority="38">
      <formula>Q8&lt;0</formula>
    </cfRule>
  </conditionalFormatting>
  <conditionalFormatting sqref="F167:F178 H167:H178">
    <cfRule type="expression" dxfId="1277" priority="35">
      <formula>F167&gt;0</formula>
    </cfRule>
    <cfRule type="expression" dxfId="1276" priority="36">
      <formula>F167&lt;0</formula>
    </cfRule>
  </conditionalFormatting>
  <conditionalFormatting sqref="F183:F197 H183:H197">
    <cfRule type="expression" dxfId="1275" priority="33">
      <formula>F183&gt;0</formula>
    </cfRule>
    <cfRule type="expression" dxfId="1274" priority="34">
      <formula>F183&lt;0</formula>
    </cfRule>
  </conditionalFormatting>
  <conditionalFormatting sqref="F198:F206 H198:H206">
    <cfRule type="expression" dxfId="1273" priority="31">
      <formula>F198&gt;0</formula>
    </cfRule>
    <cfRule type="expression" dxfId="1272" priority="32">
      <formula>F198&lt;0</formula>
    </cfRule>
  </conditionalFormatting>
  <conditionalFormatting sqref="F141:F147 H141:H147">
    <cfRule type="expression" dxfId="1271" priority="29">
      <formula>F141&gt;0</formula>
    </cfRule>
    <cfRule type="expression" dxfId="1270" priority="30">
      <formula>F141&lt;0</formula>
    </cfRule>
  </conditionalFormatting>
  <conditionalFormatting sqref="H149:H152 F149:F152">
    <cfRule type="expression" dxfId="1269" priority="27">
      <formula>F149&gt;0</formula>
    </cfRule>
    <cfRule type="expression" dxfId="1268" priority="28">
      <formula>F149&lt;0</formula>
    </cfRule>
  </conditionalFormatting>
  <conditionalFormatting sqref="F226 H215:H218 H257:H260 F257:F260 H226 H231:H233 F231:F233 F235:F244 H235:H244">
    <cfRule type="expression" dxfId="1267" priority="25">
      <formula>F215&gt;0</formula>
    </cfRule>
    <cfRule type="expression" dxfId="1266" priority="26">
      <formula>F215&lt;0</formula>
    </cfRule>
  </conditionalFormatting>
  <conditionalFormatting sqref="F207:F218">
    <cfRule type="expression" dxfId="1265" priority="23">
      <formula>F207&gt;0</formula>
    </cfRule>
    <cfRule type="expression" dxfId="1264" priority="24">
      <formula>F207&lt;0</formula>
    </cfRule>
  </conditionalFormatting>
  <conditionalFormatting sqref="H207:H208">
    <cfRule type="expression" dxfId="1263" priority="21">
      <formula>H207&gt;0</formula>
    </cfRule>
    <cfRule type="expression" dxfId="1262" priority="22">
      <formula>H207&lt;0</formula>
    </cfRule>
  </conditionalFormatting>
  <conditionalFormatting sqref="H209">
    <cfRule type="expression" dxfId="1261" priority="19">
      <formula>H209&gt;0</formula>
    </cfRule>
    <cfRule type="expression" dxfId="1260" priority="20">
      <formula>H209&lt;0</formula>
    </cfRule>
  </conditionalFormatting>
  <conditionalFormatting sqref="H210">
    <cfRule type="expression" dxfId="1259" priority="17">
      <formula>H210&gt;0</formula>
    </cfRule>
    <cfRule type="expression" dxfId="1258" priority="18">
      <formula>H210&lt;0</formula>
    </cfRule>
  </conditionalFormatting>
  <conditionalFormatting sqref="H211:H213">
    <cfRule type="expression" dxfId="1257" priority="15">
      <formula>H211&gt;0</formula>
    </cfRule>
    <cfRule type="expression" dxfId="1256" priority="16">
      <formula>H211&lt;0</formula>
    </cfRule>
  </conditionalFormatting>
  <conditionalFormatting sqref="H214">
    <cfRule type="expression" dxfId="1255" priority="13">
      <formula>H214&gt;0</formula>
    </cfRule>
    <cfRule type="expression" dxfId="1254" priority="14">
      <formula>H214&lt;0</formula>
    </cfRule>
  </conditionalFormatting>
  <conditionalFormatting sqref="F245:F256 H245:H256">
    <cfRule type="expression" dxfId="1253" priority="11">
      <formula>F245&gt;0</formula>
    </cfRule>
    <cfRule type="expression" dxfId="1252" priority="12">
      <formula>F245&lt;0</formula>
    </cfRule>
  </conditionalFormatting>
  <conditionalFormatting sqref="F261:F275 H261:H275">
    <cfRule type="expression" dxfId="1251" priority="9">
      <formula>F261&gt;0</formula>
    </cfRule>
    <cfRule type="expression" dxfId="1250" priority="10">
      <formula>F261&lt;0</formula>
    </cfRule>
  </conditionalFormatting>
  <conditionalFormatting sqref="F276:F283 H276:H283">
    <cfRule type="expression" dxfId="1249" priority="7">
      <formula>F276&gt;0</formula>
    </cfRule>
    <cfRule type="expression" dxfId="1248" priority="8">
      <formula>F276&lt;0</formula>
    </cfRule>
  </conditionalFormatting>
  <conditionalFormatting sqref="F219:F225 H219:H225">
    <cfRule type="expression" dxfId="1247" priority="5">
      <formula>F219&gt;0</formula>
    </cfRule>
    <cfRule type="expression" dxfId="1246" priority="6">
      <formula>F219&lt;0</formula>
    </cfRule>
  </conditionalFormatting>
  <conditionalFormatting sqref="H227:H230 F227:F230">
    <cfRule type="expression" dxfId="1245" priority="3">
      <formula>F227&gt;0</formula>
    </cfRule>
    <cfRule type="expression" dxfId="1244" priority="4">
      <formula>F227&lt;0</formula>
    </cfRule>
  </conditionalFormatting>
  <conditionalFormatting sqref="H234 F234">
    <cfRule type="expression" dxfId="1243" priority="1">
      <formula>F234&gt;0</formula>
    </cfRule>
    <cfRule type="expression" dxfId="124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312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134.32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134.32</v>
      </c>
      <c r="R4" s="486">
        <v>4.0000000000000001E-3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1" t="s">
        <v>78</v>
      </c>
      <c r="P40" s="81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147.75200000000001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146.40880000000001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145.06559999999999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143.72239999999999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142.3792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141.036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139.69280000000001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138.34960000000001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137.00639999999999</v>
      </c>
      <c r="Q49" s="2"/>
      <c r="T49" s="91" t="s">
        <v>121</v>
      </c>
      <c r="U49" s="127" t="s">
        <v>398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135.66319999999999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134.32</v>
      </c>
      <c r="Q51" s="2"/>
      <c r="T51" s="91" t="s">
        <v>104</v>
      </c>
      <c r="U51" s="127" t="s">
        <v>626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132.9768</v>
      </c>
      <c r="Q52" s="2"/>
      <c r="T52" s="91" t="s">
        <v>105</v>
      </c>
      <c r="U52" s="127" t="s">
        <v>430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131.6336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130.29039999999998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128.94719999999998</v>
      </c>
      <c r="T55" s="91" t="s">
        <v>107</v>
      </c>
      <c r="U55" s="127" t="s">
        <v>627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127.60399999999998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126.26079999999999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124.91760000000001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123.5744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122.2312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120.88799999999999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312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360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360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41" priority="43">
      <formula>F33&gt;0</formula>
    </cfRule>
    <cfRule type="expression" dxfId="1240" priority="44">
      <formula>F33&lt;0</formula>
    </cfRule>
  </conditionalFormatting>
  <conditionalFormatting sqref="Q7">
    <cfRule type="expression" dxfId="1239" priority="41">
      <formula>Q7&gt;0</formula>
    </cfRule>
    <cfRule type="expression" dxfId="1238" priority="42">
      <formula>Q7&lt;0</formula>
    </cfRule>
  </conditionalFormatting>
  <conditionalFormatting sqref="Q8">
    <cfRule type="expression" dxfId="1237" priority="39">
      <formula>Q8&gt;0</formula>
    </cfRule>
    <cfRule type="expression" dxfId="1236" priority="40">
      <formula>Q8&lt;0</formula>
    </cfRule>
  </conditionalFormatting>
  <conditionalFormatting sqref="F29 F32">
    <cfRule type="expression" dxfId="1235" priority="37">
      <formula>F29&gt;0</formula>
    </cfRule>
    <cfRule type="expression" dxfId="1234" priority="38">
      <formula>F29&lt;0</formula>
    </cfRule>
  </conditionalFormatting>
  <conditionalFormatting sqref="H29 H32">
    <cfRule type="expression" dxfId="1233" priority="35">
      <formula>H29&gt;0</formula>
    </cfRule>
    <cfRule type="expression" dxfId="1232" priority="36">
      <formula>H29&lt;0</formula>
    </cfRule>
  </conditionalFormatting>
  <conditionalFormatting sqref="F30:F31">
    <cfRule type="expression" dxfId="1231" priority="33">
      <formula>F30&gt;0</formula>
    </cfRule>
    <cfRule type="expression" dxfId="1230" priority="34">
      <formula>F30&lt;0</formula>
    </cfRule>
  </conditionalFormatting>
  <conditionalFormatting sqref="H30:H31">
    <cfRule type="expression" dxfId="1229" priority="31">
      <formula>H30&gt;0</formula>
    </cfRule>
    <cfRule type="expression" dxfId="1228" priority="32">
      <formula>H30&lt;0</formula>
    </cfRule>
  </conditionalFormatting>
  <conditionalFormatting sqref="F105:F140 H105:H140">
    <cfRule type="expression" dxfId="1227" priority="29">
      <formula>F105&gt;0</formula>
    </cfRule>
    <cfRule type="expression" dxfId="1226" priority="30">
      <formula>F105&lt;0</formula>
    </cfRule>
  </conditionalFormatting>
  <conditionalFormatting sqref="F96:F99">
    <cfRule type="expression" dxfId="1225" priority="27">
      <formula>F96&gt;0</formula>
    </cfRule>
    <cfRule type="expression" dxfId="1224" priority="28">
      <formula>F96&lt;0</formula>
    </cfRule>
  </conditionalFormatting>
  <conditionalFormatting sqref="H96:H99">
    <cfRule type="expression" dxfId="1223" priority="25">
      <formula>H96&gt;0</formula>
    </cfRule>
    <cfRule type="expression" dxfId="1222" priority="26">
      <formula>H96&lt;0</formula>
    </cfRule>
  </conditionalFormatting>
  <conditionalFormatting sqref="F25:F28">
    <cfRule type="expression" dxfId="1221" priority="19">
      <formula>F25&gt;0</formula>
    </cfRule>
    <cfRule type="expression" dxfId="1220" priority="20">
      <formula>F25&lt;0</formula>
    </cfRule>
  </conditionalFormatting>
  <conditionalFormatting sqref="H25:H28">
    <cfRule type="expression" dxfId="1219" priority="17">
      <formula>H25&gt;0</formula>
    </cfRule>
    <cfRule type="expression" dxfId="1218" priority="18">
      <formula>H25&lt;0</formula>
    </cfRule>
  </conditionalFormatting>
  <conditionalFormatting sqref="J27">
    <cfRule type="expression" dxfId="1217" priority="15">
      <formula>J27&gt;0</formula>
    </cfRule>
    <cfRule type="expression" dxfId="1216" priority="16">
      <formula>J27&lt;0</formula>
    </cfRule>
  </conditionalFormatting>
  <conditionalFormatting sqref="F104">
    <cfRule type="expression" dxfId="1215" priority="13">
      <formula>F104&gt;0</formula>
    </cfRule>
    <cfRule type="expression" dxfId="1214" priority="14">
      <formula>F104&lt;0</formula>
    </cfRule>
  </conditionalFormatting>
  <conditionalFormatting sqref="H104">
    <cfRule type="expression" dxfId="1213" priority="11">
      <formula>H104&gt;0</formula>
    </cfRule>
    <cfRule type="expression" dxfId="1212" priority="12">
      <formula>H104&lt;0</formula>
    </cfRule>
  </conditionalFormatting>
  <conditionalFormatting sqref="F100:F103">
    <cfRule type="expression" dxfId="1211" priority="9">
      <formula>F100&gt;0</formula>
    </cfRule>
    <cfRule type="expression" dxfId="1210" priority="10">
      <formula>F100&lt;0</formula>
    </cfRule>
  </conditionalFormatting>
  <conditionalFormatting sqref="H100:H103">
    <cfRule type="expression" dxfId="1209" priority="7">
      <formula>H100&gt;0</formula>
    </cfRule>
    <cfRule type="expression" dxfId="1208" priority="8">
      <formula>H100&lt;0</formula>
    </cfRule>
  </conditionalFormatting>
  <conditionalFormatting sqref="J102">
    <cfRule type="expression" dxfId="1207" priority="5">
      <formula>J102&gt;0</formula>
    </cfRule>
    <cfRule type="expression" dxfId="1206" priority="6">
      <formula>J102&lt;0</formula>
    </cfRule>
  </conditionalFormatting>
  <conditionalFormatting sqref="Q10">
    <cfRule type="expression" dxfId="1205" priority="3">
      <formula>Q10&gt;0</formula>
    </cfRule>
    <cfRule type="expression" dxfId="1204" priority="4">
      <formula>Q10&lt;0</formula>
    </cfRule>
  </conditionalFormatting>
  <conditionalFormatting sqref="M71">
    <cfRule type="expression" dxfId="1203" priority="1">
      <formula>M71&gt;0</formula>
    </cfRule>
    <cfRule type="expression" dxfId="120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76.37</v>
      </c>
      <c r="R4" s="486">
        <v>-1.95E-2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84.007000000000005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83.243300000000005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82.479600000000005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81.715900000000005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80.952200000000005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80.188500000000005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79.424800000000005</v>
      </c>
      <c r="Q47" s="2"/>
      <c r="T47" s="91"/>
      <c r="U47" s="127"/>
    </row>
    <row r="48" spans="1:21" x14ac:dyDescent="0.25">
      <c r="A48" s="258" t="s">
        <v>732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78.661100000000005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77.897400000000005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77.133700000000005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76.37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75.606300000000005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74.842600000000004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74.078900000000004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73.315200000000004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72.551500000000004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71.787800000000004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71.024100000000004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70.260400000000004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69.496700000000004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68.733000000000004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01" priority="33">
      <formula>F34&gt;0</formula>
    </cfRule>
    <cfRule type="expression" dxfId="1200" priority="34">
      <formula>F34&lt;0</formula>
    </cfRule>
  </conditionalFormatting>
  <conditionalFormatting sqref="Q7">
    <cfRule type="expression" dxfId="1199" priority="31">
      <formula>Q7&gt;0</formula>
    </cfRule>
    <cfRule type="expression" dxfId="1198" priority="32">
      <formula>Q7&lt;0</formula>
    </cfRule>
  </conditionalFormatting>
  <conditionalFormatting sqref="Q8">
    <cfRule type="expression" dxfId="1197" priority="29">
      <formula>Q8&gt;0</formula>
    </cfRule>
    <cfRule type="expression" dxfId="1196" priority="30">
      <formula>Q8&lt;0</formula>
    </cfRule>
  </conditionalFormatting>
  <conditionalFormatting sqref="F27:F33">
    <cfRule type="expression" dxfId="1195" priority="27">
      <formula>F27&gt;0</formula>
    </cfRule>
    <cfRule type="expression" dxfId="1194" priority="28">
      <formula>F27&lt;0</formula>
    </cfRule>
  </conditionalFormatting>
  <conditionalFormatting sqref="H27:H33">
    <cfRule type="expression" dxfId="1193" priority="25">
      <formula>H27&gt;0</formula>
    </cfRule>
    <cfRule type="expression" dxfId="1192" priority="26">
      <formula>H27&lt;0</formula>
    </cfRule>
  </conditionalFormatting>
  <conditionalFormatting sqref="M46">
    <cfRule type="expression" dxfId="1191" priority="23">
      <formula>M46&gt;0</formula>
    </cfRule>
    <cfRule type="expression" dxfId="1190" priority="24">
      <formula>M46&lt;0</formula>
    </cfRule>
  </conditionalFormatting>
  <conditionalFormatting sqref="F79:F87 H79:H87">
    <cfRule type="expression" dxfId="1189" priority="21">
      <formula>F79&gt;0</formula>
    </cfRule>
    <cfRule type="expression" dxfId="1188" priority="22">
      <formula>F79&lt;0</formula>
    </cfRule>
  </conditionalFormatting>
  <conditionalFormatting sqref="F73 F77:F78">
    <cfRule type="expression" dxfId="1187" priority="19">
      <formula>F73&gt;0</formula>
    </cfRule>
    <cfRule type="expression" dxfId="1186" priority="20">
      <formula>F73&lt;0</formula>
    </cfRule>
  </conditionalFormatting>
  <conditionalFormatting sqref="H73 H77:H78">
    <cfRule type="expression" dxfId="1185" priority="17">
      <formula>H73&gt;0</formula>
    </cfRule>
    <cfRule type="expression" dxfId="1184" priority="18">
      <formula>H73&lt;0</formula>
    </cfRule>
  </conditionalFormatting>
  <conditionalFormatting sqref="F70:F72">
    <cfRule type="expression" dxfId="1183" priority="15">
      <formula>F70&gt;0</formula>
    </cfRule>
    <cfRule type="expression" dxfId="1182" priority="16">
      <formula>F70&lt;0</formula>
    </cfRule>
  </conditionalFormatting>
  <conditionalFormatting sqref="H70:H72">
    <cfRule type="expression" dxfId="1181" priority="13">
      <formula>H70&gt;0</formula>
    </cfRule>
    <cfRule type="expression" dxfId="1180" priority="14">
      <formula>H70&lt;0</formula>
    </cfRule>
  </conditionalFormatting>
  <conditionalFormatting sqref="F25:F26">
    <cfRule type="expression" dxfId="1179" priority="11">
      <formula>F25&gt;0</formula>
    </cfRule>
    <cfRule type="expression" dxfId="1178" priority="12">
      <formula>F25&lt;0</formula>
    </cfRule>
  </conditionalFormatting>
  <conditionalFormatting sqref="H25:H26">
    <cfRule type="expression" dxfId="1177" priority="9">
      <formula>H25&gt;0</formula>
    </cfRule>
    <cfRule type="expression" dxfId="1176" priority="10">
      <formula>H25&lt;0</formula>
    </cfRule>
  </conditionalFormatting>
  <conditionalFormatting sqref="F76">
    <cfRule type="expression" dxfId="1175" priority="7">
      <formula>F76&gt;0</formula>
    </cfRule>
    <cfRule type="expression" dxfId="1174" priority="8">
      <formula>F76&lt;0</formula>
    </cfRule>
  </conditionalFormatting>
  <conditionalFormatting sqref="H76">
    <cfRule type="expression" dxfId="1173" priority="5">
      <formula>H76&gt;0</formula>
    </cfRule>
    <cfRule type="expression" dxfId="1172" priority="6">
      <formula>H76&lt;0</formula>
    </cfRule>
  </conditionalFormatting>
  <conditionalFormatting sqref="F74:F75">
    <cfRule type="expression" dxfId="1171" priority="3">
      <formula>F74&gt;0</formula>
    </cfRule>
    <cfRule type="expression" dxfId="1170" priority="4">
      <formula>F74&lt;0</formula>
    </cfRule>
  </conditionalFormatting>
  <conditionalFormatting sqref="H74:H75">
    <cfRule type="expression" dxfId="1169" priority="1">
      <formula>H74&gt;0</formula>
    </cfRule>
    <cfRule type="expression" dxfId="116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778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938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939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70.36</v>
      </c>
      <c r="R4" s="508">
        <v>9.9000000000000008E-3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10554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47.489999999997963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47.489999999997963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4.520054708937407E-3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2.2740193291642979E-2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808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810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815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894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900</v>
      </c>
      <c r="J40" s="39"/>
      <c r="K40" s="39"/>
      <c r="L40" s="39"/>
      <c r="O40" s="811" t="s">
        <v>78</v>
      </c>
      <c r="P40" s="811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77.396000000000001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76.692400000000006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75.988799999999998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75.285200000000003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74.581600000000009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73.878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73.174400000000006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72.470799999999997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71.767200000000003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71.063599999999994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70.36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69.656400000000005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68.952799999999996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68.249200000000002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67.545599999999993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66.841999999999999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66.13839999999999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65.43480000000001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64.731200000000001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64.027600000000007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63.323999999999998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67" priority="21">
      <formula>F55&gt;0</formula>
    </cfRule>
    <cfRule type="expression" dxfId="1166" priority="22">
      <formula>F55&lt;0</formula>
    </cfRule>
  </conditionalFormatting>
  <conditionalFormatting sqref="Q7">
    <cfRule type="expression" dxfId="1165" priority="19">
      <formula>Q7&gt;0</formula>
    </cfRule>
    <cfRule type="expression" dxfId="1164" priority="20">
      <formula>Q7&lt;0</formula>
    </cfRule>
  </conditionalFormatting>
  <conditionalFormatting sqref="Q8">
    <cfRule type="expression" dxfId="1163" priority="17">
      <formula>Q8&gt;0</formula>
    </cfRule>
    <cfRule type="expression" dxfId="1162" priority="18">
      <formula>Q8&lt;0</formula>
    </cfRule>
  </conditionalFormatting>
  <conditionalFormatting sqref="F25:F54">
    <cfRule type="expression" dxfId="1161" priority="15">
      <formula>F25&gt;0</formula>
    </cfRule>
    <cfRule type="expression" dxfId="1160" priority="16">
      <formula>F25&lt;0</formula>
    </cfRule>
  </conditionalFormatting>
  <conditionalFormatting sqref="H25:H54">
    <cfRule type="expression" dxfId="1159" priority="13">
      <formula>H25&gt;0</formula>
    </cfRule>
    <cfRule type="expression" dxfId="1158" priority="14">
      <formula>H25&lt;0</formula>
    </cfRule>
  </conditionalFormatting>
  <conditionalFormatting sqref="F89:F110">
    <cfRule type="expression" dxfId="1157" priority="11">
      <formula>F89&gt;0</formula>
    </cfRule>
    <cfRule type="expression" dxfId="1156" priority="12">
      <formula>F89&lt;0</formula>
    </cfRule>
  </conditionalFormatting>
  <conditionalFormatting sqref="H89:H110">
    <cfRule type="expression" dxfId="1155" priority="9">
      <formula>H89&gt;0</formula>
    </cfRule>
    <cfRule type="expression" dxfId="1154" priority="10">
      <formula>H89&lt;0</formula>
    </cfRule>
  </conditionalFormatting>
  <conditionalFormatting sqref="Q10">
    <cfRule type="expression" dxfId="1153" priority="7">
      <formula>Q10&gt;0</formula>
    </cfRule>
    <cfRule type="expression" dxfId="1152" priority="8">
      <formula>Q10&lt;0</formula>
    </cfRule>
  </conditionalFormatting>
  <conditionalFormatting sqref="J25:J38">
    <cfRule type="expression" dxfId="1151" priority="5">
      <formula>J25&gt;0</formula>
    </cfRule>
    <cfRule type="expression" dxfId="1150" priority="6">
      <formula>J25&lt;0</formula>
    </cfRule>
  </conditionalFormatting>
  <conditionalFormatting sqref="K25:K38">
    <cfRule type="expression" dxfId="1149" priority="3">
      <formula>K25&gt;0</formula>
    </cfRule>
    <cfRule type="expression" dxfId="1148" priority="4">
      <formula>K25&lt;0</formula>
    </cfRule>
  </conditionalFormatting>
  <conditionalFormatting sqref="L25:L38">
    <cfRule type="expression" dxfId="1147" priority="1">
      <formula>L25&gt;0</formula>
    </cfRule>
    <cfRule type="expression" dxfId="11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713.23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713.23</v>
      </c>
      <c r="R4" s="508">
        <v>1.6000000000000001E-3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784.55300000000011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777.42070000000012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770.28840000000002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763.15610000000004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756.02380000000005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748.89150000000006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741.75920000000008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734.62690000000009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727.49459999999999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720.3623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713.23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706.09770000000003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698.96540000000005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691.83309999999994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684.70079999999996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677.56849999999997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670.43619999999999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663.3039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656.17160000000001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649.03930000000003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641.90700000000004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45" priority="21">
      <formula>F47&gt;0</formula>
    </cfRule>
    <cfRule type="expression" dxfId="1144" priority="22">
      <formula>F47&lt;0</formula>
    </cfRule>
  </conditionalFormatting>
  <conditionalFormatting sqref="Q7">
    <cfRule type="expression" dxfId="1143" priority="19">
      <formula>Q7&gt;0</formula>
    </cfRule>
    <cfRule type="expression" dxfId="1142" priority="20">
      <formula>Q7&lt;0</formula>
    </cfRule>
  </conditionalFormatting>
  <conditionalFormatting sqref="Q8">
    <cfRule type="expression" dxfId="1141" priority="17">
      <formula>Q8&gt;0</formula>
    </cfRule>
    <cfRule type="expression" dxfId="1140" priority="18">
      <formula>Q8&lt;0</formula>
    </cfRule>
  </conditionalFormatting>
  <conditionalFormatting sqref="F25:F46">
    <cfRule type="expression" dxfId="1139" priority="15">
      <formula>F25&gt;0</formula>
    </cfRule>
    <cfRule type="expression" dxfId="1138" priority="16">
      <formula>F25&lt;0</formula>
    </cfRule>
  </conditionalFormatting>
  <conditionalFormatting sqref="H25:H46">
    <cfRule type="expression" dxfId="1137" priority="13">
      <formula>H25&gt;0</formula>
    </cfRule>
    <cfRule type="expression" dxfId="1136" priority="14">
      <formula>H25&lt;0</formula>
    </cfRule>
  </conditionalFormatting>
  <conditionalFormatting sqref="F89:F110">
    <cfRule type="expression" dxfId="1135" priority="11">
      <formula>F89&gt;0</formula>
    </cfRule>
    <cfRule type="expression" dxfId="1134" priority="12">
      <formula>F89&lt;0</formula>
    </cfRule>
  </conditionalFormatting>
  <conditionalFormatting sqref="H89:H110">
    <cfRule type="expression" dxfId="1133" priority="9">
      <formula>H89&gt;0</formula>
    </cfRule>
    <cfRule type="expression" dxfId="1132" priority="10">
      <formula>H89&lt;0</formula>
    </cfRule>
  </conditionalFormatting>
  <conditionalFormatting sqref="Q10">
    <cfRule type="expression" dxfId="1131" priority="7">
      <formula>Q10&gt;0</formula>
    </cfRule>
    <cfRule type="expression" dxfId="1130" priority="8">
      <formula>Q10&lt;0</formula>
    </cfRule>
  </conditionalFormatting>
  <conditionalFormatting sqref="J25:J38">
    <cfRule type="expression" dxfId="1129" priority="5">
      <formula>J25&gt;0</formula>
    </cfRule>
    <cfRule type="expression" dxfId="1128" priority="6">
      <formula>J25&lt;0</formula>
    </cfRule>
  </conditionalFormatting>
  <conditionalFormatting sqref="K25:K38">
    <cfRule type="expression" dxfId="1127" priority="3">
      <formula>K25&gt;0</formula>
    </cfRule>
    <cfRule type="expression" dxfId="1126" priority="4">
      <formula>K25&lt;0</formula>
    </cfRule>
  </conditionalFormatting>
  <conditionalFormatting sqref="L25:L38">
    <cfRule type="expression" dxfId="1125" priority="1">
      <formula>L25&gt;0</formula>
    </cfRule>
    <cfRule type="expression" dxfId="11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69.02</v>
      </c>
      <c r="R4" s="508">
        <v>2.0400000000000001E-2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3451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40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1.1726766344180592E-2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75.921999999999997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75.231800000000007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74.541600000000003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73.851399999999998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73.161199999999994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72.471000000000004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71.780799999999999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71.090599999999995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70.400399999999991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69.7102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69.02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68.329799999999992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67.639600000000002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66.949399999999997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66.259199999999993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65.568999999999988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64.878799999999998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64.188599999999994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63.498399999999997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62.808199999999999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62.117999999999995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3" priority="31">
      <formula>F47&gt;0</formula>
    </cfRule>
    <cfRule type="expression" dxfId="1122" priority="32">
      <formula>F47&lt;0</formula>
    </cfRule>
  </conditionalFormatting>
  <conditionalFormatting sqref="Q7">
    <cfRule type="expression" dxfId="1121" priority="29">
      <formula>Q7&gt;0</formula>
    </cfRule>
    <cfRule type="expression" dxfId="1120" priority="30">
      <formula>Q7&lt;0</formula>
    </cfRule>
  </conditionalFormatting>
  <conditionalFormatting sqref="Q8">
    <cfRule type="expression" dxfId="1119" priority="27">
      <formula>Q8&gt;0</formula>
    </cfRule>
    <cfRule type="expression" dxfId="1118" priority="28">
      <formula>Q8&lt;0</formula>
    </cfRule>
  </conditionalFormatting>
  <conditionalFormatting sqref="F30:F46">
    <cfRule type="expression" dxfId="1117" priority="25">
      <formula>F30&gt;0</formula>
    </cfRule>
    <cfRule type="expression" dxfId="1116" priority="26">
      <formula>F30&lt;0</formula>
    </cfRule>
  </conditionalFormatting>
  <conditionalFormatting sqref="H30:H46">
    <cfRule type="expression" dxfId="1115" priority="23">
      <formula>H30&gt;0</formula>
    </cfRule>
    <cfRule type="expression" dxfId="1114" priority="24">
      <formula>H30&lt;0</formula>
    </cfRule>
  </conditionalFormatting>
  <conditionalFormatting sqref="Q10">
    <cfRule type="expression" dxfId="1113" priority="21">
      <formula>Q10&gt;0</formula>
    </cfRule>
    <cfRule type="expression" dxfId="1112" priority="22">
      <formula>Q10&lt;0</formula>
    </cfRule>
  </conditionalFormatting>
  <conditionalFormatting sqref="J25:J38">
    <cfRule type="expression" dxfId="1111" priority="19">
      <formula>J25&gt;0</formula>
    </cfRule>
    <cfRule type="expression" dxfId="1110" priority="20">
      <formula>J25&lt;0</formula>
    </cfRule>
  </conditionalFormatting>
  <conditionalFormatting sqref="K25:K38">
    <cfRule type="expression" dxfId="1109" priority="17">
      <formula>K25&gt;0</formula>
    </cfRule>
    <cfRule type="expression" dxfId="1108" priority="18">
      <formula>K25&lt;0</formula>
    </cfRule>
  </conditionalFormatting>
  <conditionalFormatting sqref="L25:L38">
    <cfRule type="expression" dxfId="1107" priority="15">
      <formula>L25&gt;0</formula>
    </cfRule>
    <cfRule type="expression" dxfId="1106" priority="16">
      <formula>L25&lt;0</formula>
    </cfRule>
  </conditionalFormatting>
  <conditionalFormatting sqref="F89:F110">
    <cfRule type="expression" dxfId="1105" priority="13">
      <formula>F89&gt;0</formula>
    </cfRule>
    <cfRule type="expression" dxfId="1104" priority="14">
      <formula>F89&lt;0</formula>
    </cfRule>
  </conditionalFormatting>
  <conditionalFormatting sqref="H89:H110">
    <cfRule type="expression" dxfId="1103" priority="11">
      <formula>H89&gt;0</formula>
    </cfRule>
    <cfRule type="expression" dxfId="1102" priority="12">
      <formula>H89&lt;0</formula>
    </cfRule>
  </conditionalFormatting>
  <conditionalFormatting sqref="J89:J102">
    <cfRule type="expression" dxfId="1101" priority="9">
      <formula>J89&gt;0</formula>
    </cfRule>
    <cfRule type="expression" dxfId="1100" priority="10">
      <formula>J89&lt;0</formula>
    </cfRule>
  </conditionalFormatting>
  <conditionalFormatting sqref="K89:K102">
    <cfRule type="expression" dxfId="1099" priority="7">
      <formula>K89&gt;0</formula>
    </cfRule>
    <cfRule type="expression" dxfId="1098" priority="8">
      <formula>K89&lt;0</formula>
    </cfRule>
  </conditionalFormatting>
  <conditionalFormatting sqref="L89:L102">
    <cfRule type="expression" dxfId="1097" priority="5">
      <formula>L89&gt;0</formula>
    </cfRule>
    <cfRule type="expression" dxfId="1096" priority="6">
      <formula>L89&lt;0</formula>
    </cfRule>
  </conditionalFormatting>
  <conditionalFormatting sqref="F25:F29">
    <cfRule type="expression" dxfId="1095" priority="3">
      <formula>F25&gt;0</formula>
    </cfRule>
    <cfRule type="expression" dxfId="1094" priority="4">
      <formula>F25&lt;0</formula>
    </cfRule>
  </conditionalFormatting>
  <conditionalFormatting sqref="H25:H29">
    <cfRule type="expression" dxfId="1093" priority="1">
      <formula>H25&gt;0</formula>
    </cfRule>
    <cfRule type="expression" dxfId="10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31.37</v>
      </c>
      <c r="R4" s="508">
        <v>2.4199999999999999E-2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6274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158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2.5833878351863963E-2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34.507000000000005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34.193300000000001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33.879600000000003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33.565900000000006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33.252200000000002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32.938500000000005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32.6248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32.311100000000003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31.997400000000003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31.683700000000002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31.37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31.0563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30.742599999999999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30.428899999999999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30.115200000000002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29.801500000000001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29.4878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29.174100000000003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28.860400000000002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28.546700000000001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28.233000000000001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1" priority="31">
      <formula>F47&gt;0</formula>
    </cfRule>
    <cfRule type="expression" dxfId="1090" priority="32">
      <formula>F47&lt;0</formula>
    </cfRule>
  </conditionalFormatting>
  <conditionalFormatting sqref="Q7">
    <cfRule type="expression" dxfId="1089" priority="29">
      <formula>Q7&gt;0</formula>
    </cfRule>
    <cfRule type="expression" dxfId="1088" priority="30">
      <formula>Q7&lt;0</formula>
    </cfRule>
  </conditionalFormatting>
  <conditionalFormatting sqref="Q8">
    <cfRule type="expression" dxfId="1087" priority="27">
      <formula>Q8&gt;0</formula>
    </cfRule>
    <cfRule type="expression" dxfId="1086" priority="28">
      <formula>Q8&lt;0</formula>
    </cfRule>
  </conditionalFormatting>
  <conditionalFormatting sqref="F30:F46">
    <cfRule type="expression" dxfId="1085" priority="25">
      <formula>F30&gt;0</formula>
    </cfRule>
    <cfRule type="expression" dxfId="1084" priority="26">
      <formula>F30&lt;0</formula>
    </cfRule>
  </conditionalFormatting>
  <conditionalFormatting sqref="H30:H46">
    <cfRule type="expression" dxfId="1083" priority="23">
      <formula>H30&gt;0</formula>
    </cfRule>
    <cfRule type="expression" dxfId="1082" priority="24">
      <formula>H30&lt;0</formula>
    </cfRule>
  </conditionalFormatting>
  <conditionalFormatting sqref="Q10">
    <cfRule type="expression" dxfId="1081" priority="21">
      <formula>Q10&gt;0</formula>
    </cfRule>
    <cfRule type="expression" dxfId="1080" priority="22">
      <formula>Q10&lt;0</formula>
    </cfRule>
  </conditionalFormatting>
  <conditionalFormatting sqref="J25:J38">
    <cfRule type="expression" dxfId="1079" priority="19">
      <formula>J25&gt;0</formula>
    </cfRule>
    <cfRule type="expression" dxfId="1078" priority="20">
      <formula>J25&lt;0</formula>
    </cfRule>
  </conditionalFormatting>
  <conditionalFormatting sqref="K25:K38">
    <cfRule type="expression" dxfId="1077" priority="17">
      <formula>K25&gt;0</formula>
    </cfRule>
    <cfRule type="expression" dxfId="1076" priority="18">
      <formula>K25&lt;0</formula>
    </cfRule>
  </conditionalFormatting>
  <conditionalFormatting sqref="L25:L38">
    <cfRule type="expression" dxfId="1075" priority="15">
      <formula>L25&gt;0</formula>
    </cfRule>
    <cfRule type="expression" dxfId="1074" priority="16">
      <formula>L25&lt;0</formula>
    </cfRule>
  </conditionalFormatting>
  <conditionalFormatting sqref="F89:F110">
    <cfRule type="expression" dxfId="1073" priority="13">
      <formula>F89&gt;0</formula>
    </cfRule>
    <cfRule type="expression" dxfId="1072" priority="14">
      <formula>F89&lt;0</formula>
    </cfRule>
  </conditionalFormatting>
  <conditionalFormatting sqref="H89:H110">
    <cfRule type="expression" dxfId="1071" priority="11">
      <formula>H89&gt;0</formula>
    </cfRule>
    <cfRule type="expression" dxfId="1070" priority="12">
      <formula>H89&lt;0</formula>
    </cfRule>
  </conditionalFormatting>
  <conditionalFormatting sqref="J89:J102">
    <cfRule type="expression" dxfId="1069" priority="9">
      <formula>J89&gt;0</formula>
    </cfRule>
    <cfRule type="expression" dxfId="1068" priority="10">
      <formula>J89&lt;0</formula>
    </cfRule>
  </conditionalFormatting>
  <conditionalFormatting sqref="K89:K102">
    <cfRule type="expression" dxfId="1067" priority="7">
      <formula>K89&gt;0</formula>
    </cfRule>
    <cfRule type="expression" dxfId="1066" priority="8">
      <formula>K89&lt;0</formula>
    </cfRule>
  </conditionalFormatting>
  <conditionalFormatting sqref="L89:L102">
    <cfRule type="expression" dxfId="1065" priority="5">
      <formula>L89&gt;0</formula>
    </cfRule>
    <cfRule type="expression" dxfId="1064" priority="6">
      <formula>L89&lt;0</formula>
    </cfRule>
  </conditionalFormatting>
  <conditionalFormatting sqref="F25:F29">
    <cfRule type="expression" dxfId="1063" priority="3">
      <formula>F25&gt;0</formula>
    </cfRule>
    <cfRule type="expression" dxfId="1062" priority="4">
      <formula>F25&lt;0</formula>
    </cfRule>
  </conditionalFormatting>
  <conditionalFormatting sqref="H25:H29">
    <cfRule type="expression" dxfId="1061" priority="1">
      <formula>H25&gt;0</formula>
    </cfRule>
    <cfRule type="expression" dxfId="10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85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146.56010000000001</v>
      </c>
      <c r="R4" s="508">
        <v>1.8E-3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2931.2020000000002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-68.797999999999774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-68.797999999999774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-2.2932666666666591E-2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161.21611000000001</v>
      </c>
    </row>
    <row r="20" spans="1:16" x14ac:dyDescent="0.25">
      <c r="O20" s="81">
        <v>1.0900000000000001</v>
      </c>
      <c r="P20" s="81">
        <f t="shared" ref="P20:P39" si="1">O20*$Q$4</f>
        <v>159.75050900000002</v>
      </c>
    </row>
    <row r="21" spans="1:16" x14ac:dyDescent="0.25">
      <c r="O21" s="81">
        <v>1.08</v>
      </c>
      <c r="P21" s="81">
        <f t="shared" si="1"/>
        <v>158.28490800000003</v>
      </c>
    </row>
    <row r="22" spans="1:16" x14ac:dyDescent="0.25">
      <c r="O22" s="81">
        <v>1.07</v>
      </c>
      <c r="P22" s="81">
        <f t="shared" si="1"/>
        <v>156.81930700000001</v>
      </c>
    </row>
    <row r="23" spans="1:16" x14ac:dyDescent="0.25">
      <c r="O23" s="81">
        <v>1.06</v>
      </c>
      <c r="P23" s="81">
        <f t="shared" si="1"/>
        <v>155.35370600000002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1.05</v>
      </c>
      <c r="P24" s="81">
        <f t="shared" si="1"/>
        <v>153.88810500000002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152.422504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150.95690300000001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149.49130200000002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148.025701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146.56010000000001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145.09449900000001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143.62889799999999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142.163297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140.69769600000001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139.23209499999999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137.76649399999999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136.300893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134.83529200000001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133.36969100000002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131.90409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9" priority="31">
      <formula>F47&gt;0</formula>
    </cfRule>
    <cfRule type="expression" dxfId="1058" priority="32">
      <formula>F47&lt;0</formula>
    </cfRule>
  </conditionalFormatting>
  <conditionalFormatting sqref="Q7">
    <cfRule type="expression" dxfId="1057" priority="29">
      <formula>Q7&gt;0</formula>
    </cfRule>
    <cfRule type="expression" dxfId="1056" priority="30">
      <formula>Q7&lt;0</formula>
    </cfRule>
  </conditionalFormatting>
  <conditionalFormatting sqref="Q8">
    <cfRule type="expression" dxfId="1055" priority="27">
      <formula>Q8&gt;0</formula>
    </cfRule>
    <cfRule type="expression" dxfId="1054" priority="28">
      <formula>Q8&lt;0</formula>
    </cfRule>
  </conditionalFormatting>
  <conditionalFormatting sqref="F30:F46">
    <cfRule type="expression" dxfId="1053" priority="25">
      <formula>F30&gt;0</formula>
    </cfRule>
    <cfRule type="expression" dxfId="1052" priority="26">
      <formula>F30&lt;0</formula>
    </cfRule>
  </conditionalFormatting>
  <conditionalFormatting sqref="H30:H46">
    <cfRule type="expression" dxfId="1051" priority="23">
      <formula>H30&gt;0</formula>
    </cfRule>
    <cfRule type="expression" dxfId="1050" priority="24">
      <formula>H30&lt;0</formula>
    </cfRule>
  </conditionalFormatting>
  <conditionalFormatting sqref="Q10">
    <cfRule type="expression" dxfId="1049" priority="21">
      <formula>Q10&gt;0</formula>
    </cfRule>
    <cfRule type="expression" dxfId="1048" priority="22">
      <formula>Q10&lt;0</formula>
    </cfRule>
  </conditionalFormatting>
  <conditionalFormatting sqref="J25:J38">
    <cfRule type="expression" dxfId="1047" priority="19">
      <formula>J25&gt;0</formula>
    </cfRule>
    <cfRule type="expression" dxfId="1046" priority="20">
      <formula>J25&lt;0</formula>
    </cfRule>
  </conditionalFormatting>
  <conditionalFormatting sqref="K25:K38">
    <cfRule type="expression" dxfId="1045" priority="17">
      <formula>K25&gt;0</formula>
    </cfRule>
    <cfRule type="expression" dxfId="1044" priority="18">
      <formula>K25&lt;0</formula>
    </cfRule>
  </conditionalFormatting>
  <conditionalFormatting sqref="L25:L38">
    <cfRule type="expression" dxfId="1043" priority="15">
      <formula>L25&gt;0</formula>
    </cfRule>
    <cfRule type="expression" dxfId="1042" priority="16">
      <formula>L25&lt;0</formula>
    </cfRule>
  </conditionalFormatting>
  <conditionalFormatting sqref="F89:F110">
    <cfRule type="expression" dxfId="1041" priority="13">
      <formula>F89&gt;0</formula>
    </cfRule>
    <cfRule type="expression" dxfId="1040" priority="14">
      <formula>F89&lt;0</formula>
    </cfRule>
  </conditionalFormatting>
  <conditionalFormatting sqref="H89:H110">
    <cfRule type="expression" dxfId="1039" priority="11">
      <formula>H89&gt;0</formula>
    </cfRule>
    <cfRule type="expression" dxfId="1038" priority="12">
      <formula>H89&lt;0</formula>
    </cfRule>
  </conditionalFormatting>
  <conditionalFormatting sqref="J89:J102">
    <cfRule type="expression" dxfId="1037" priority="9">
      <formula>J89&gt;0</formula>
    </cfRule>
    <cfRule type="expression" dxfId="1036" priority="10">
      <formula>J89&lt;0</formula>
    </cfRule>
  </conditionalFormatting>
  <conditionalFormatting sqref="K89:K102">
    <cfRule type="expression" dxfId="1035" priority="7">
      <formula>K89&gt;0</formula>
    </cfRule>
    <cfRule type="expression" dxfId="1034" priority="8">
      <formula>K89&lt;0</formula>
    </cfRule>
  </conditionalFormatting>
  <conditionalFormatting sqref="L89:L102">
    <cfRule type="expression" dxfId="1033" priority="5">
      <formula>L89&gt;0</formula>
    </cfRule>
    <cfRule type="expression" dxfId="1032" priority="6">
      <formula>L89&lt;0</formula>
    </cfRule>
  </conditionalFormatting>
  <conditionalFormatting sqref="F25:F29">
    <cfRule type="expression" dxfId="1031" priority="3">
      <formula>F25&gt;0</formula>
    </cfRule>
    <cfRule type="expression" dxfId="1030" priority="4">
      <formula>F25&lt;0</formula>
    </cfRule>
  </conditionalFormatting>
  <conditionalFormatting sqref="H25:H29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252.91</v>
      </c>
      <c r="R4" s="508">
        <v>1.37E-2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11380.95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531.81999999999971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531.81999999999971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4.9019598806540214E-2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278.20100000000002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275.67189999999999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273.14280000000002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270.61369999999999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268.08460000000002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265.55549999999999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263.02640000000002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260.4973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257.96820000000002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255.4391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252.91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250.3809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247.8518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245.3227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242.7936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240.2645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237.73539999999997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235.2063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232.6772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230.1481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227.619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7" priority="31">
      <formula>F47&gt;0</formula>
    </cfRule>
    <cfRule type="expression" dxfId="1026" priority="32">
      <formula>F47&lt;0</formula>
    </cfRule>
  </conditionalFormatting>
  <conditionalFormatting sqref="Q7">
    <cfRule type="expression" dxfId="1025" priority="29">
      <formula>Q7&gt;0</formula>
    </cfRule>
    <cfRule type="expression" dxfId="1024" priority="30">
      <formula>Q7&lt;0</formula>
    </cfRule>
  </conditionalFormatting>
  <conditionalFormatting sqref="Q8">
    <cfRule type="expression" dxfId="1023" priority="27">
      <formula>Q8&gt;0</formula>
    </cfRule>
    <cfRule type="expression" dxfId="1022" priority="28">
      <formula>Q8&lt;0</formula>
    </cfRule>
  </conditionalFormatting>
  <conditionalFormatting sqref="F30:F46">
    <cfRule type="expression" dxfId="1021" priority="25">
      <formula>F30&gt;0</formula>
    </cfRule>
    <cfRule type="expression" dxfId="1020" priority="26">
      <formula>F30&lt;0</formula>
    </cfRule>
  </conditionalFormatting>
  <conditionalFormatting sqref="H30:H46">
    <cfRule type="expression" dxfId="1019" priority="23">
      <formula>H30&gt;0</formula>
    </cfRule>
    <cfRule type="expression" dxfId="1018" priority="24">
      <formula>H30&lt;0</formula>
    </cfRule>
  </conditionalFormatting>
  <conditionalFormatting sqref="Q10">
    <cfRule type="expression" dxfId="1017" priority="21">
      <formula>Q10&gt;0</formula>
    </cfRule>
    <cfRule type="expression" dxfId="1016" priority="22">
      <formula>Q10&lt;0</formula>
    </cfRule>
  </conditionalFormatting>
  <conditionalFormatting sqref="J25:J38">
    <cfRule type="expression" dxfId="1015" priority="19">
      <formula>J25&gt;0</formula>
    </cfRule>
    <cfRule type="expression" dxfId="1014" priority="20">
      <formula>J25&lt;0</formula>
    </cfRule>
  </conditionalFormatting>
  <conditionalFormatting sqref="K25:K38">
    <cfRule type="expression" dxfId="1013" priority="17">
      <formula>K25&gt;0</formula>
    </cfRule>
    <cfRule type="expression" dxfId="1012" priority="18">
      <formula>K25&lt;0</formula>
    </cfRule>
  </conditionalFormatting>
  <conditionalFormatting sqref="L25:L38">
    <cfRule type="expression" dxfId="1011" priority="15">
      <formula>L25&gt;0</formula>
    </cfRule>
    <cfRule type="expression" dxfId="1010" priority="16">
      <formula>L25&lt;0</formula>
    </cfRule>
  </conditionalFormatting>
  <conditionalFormatting sqref="F89:F110">
    <cfRule type="expression" dxfId="1009" priority="13">
      <formula>F89&gt;0</formula>
    </cfRule>
    <cfRule type="expression" dxfId="1008" priority="14">
      <formula>F89&lt;0</formula>
    </cfRule>
  </conditionalFormatting>
  <conditionalFormatting sqref="H89:H110">
    <cfRule type="expression" dxfId="1007" priority="11">
      <formula>H89&gt;0</formula>
    </cfRule>
    <cfRule type="expression" dxfId="1006" priority="12">
      <formula>H89&lt;0</formula>
    </cfRule>
  </conditionalFormatting>
  <conditionalFormatting sqref="J89:J102">
    <cfRule type="expression" dxfId="1005" priority="9">
      <formula>J89&gt;0</formula>
    </cfRule>
    <cfRule type="expression" dxfId="1004" priority="10">
      <formula>J89&lt;0</formula>
    </cfRule>
  </conditionalFormatting>
  <conditionalFormatting sqref="K89:K102">
    <cfRule type="expression" dxfId="1003" priority="7">
      <formula>K89&gt;0</formula>
    </cfRule>
    <cfRule type="expression" dxfId="1002" priority="8">
      <formula>K89&lt;0</formula>
    </cfRule>
  </conditionalFormatting>
  <conditionalFormatting sqref="L89:L102">
    <cfRule type="expression" dxfId="1001" priority="5">
      <formula>L89&gt;0</formula>
    </cfRule>
    <cfRule type="expression" dxfId="1000" priority="6">
      <formula>L89&lt;0</formula>
    </cfRule>
  </conditionalFormatting>
  <conditionalFormatting sqref="F25:F29">
    <cfRule type="expression" dxfId="999" priority="3">
      <formula>F25&gt;0</formula>
    </cfRule>
    <cfRule type="expression" dxfId="998" priority="4">
      <formula>F25&lt;0</formula>
    </cfRule>
  </conditionalFormatting>
  <conditionalFormatting sqref="H25:H29">
    <cfRule type="expression" dxfId="997" priority="1">
      <formula>H25&gt;0</formula>
    </cfRule>
    <cfRule type="expression" dxfId="9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72.48</v>
      </c>
      <c r="R4" s="508">
        <v>1.2999999999999999E-2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2899.2000000000003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196.00000000000045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196.00000000000045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7.2506658774785612E-2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79.728000000000009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79.003200000000007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78.278400000000005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77.553600000000003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76.828800000000001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76.104000000000013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75.379200000000012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74.65440000000001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73.929600000000008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73.204800000000006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72.48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71.755200000000002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71.0304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70.305599999999998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69.580799999999996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68.855999999999995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68.131200000000007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67.406400000000005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66.681600000000003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65.956800000000001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65.231999999999999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5" priority="31">
      <formula>F47&gt;0</formula>
    </cfRule>
    <cfRule type="expression" dxfId="994" priority="32">
      <formula>F47&lt;0</formula>
    </cfRule>
  </conditionalFormatting>
  <conditionalFormatting sqref="Q7">
    <cfRule type="expression" dxfId="993" priority="29">
      <formula>Q7&gt;0</formula>
    </cfRule>
    <cfRule type="expression" dxfId="992" priority="30">
      <formula>Q7&lt;0</formula>
    </cfRule>
  </conditionalFormatting>
  <conditionalFormatting sqref="Q8">
    <cfRule type="expression" dxfId="991" priority="27">
      <formula>Q8&gt;0</formula>
    </cfRule>
    <cfRule type="expression" dxfId="990" priority="28">
      <formula>Q8&lt;0</formula>
    </cfRule>
  </conditionalFormatting>
  <conditionalFormatting sqref="F30:F46">
    <cfRule type="expression" dxfId="989" priority="25">
      <formula>F30&gt;0</formula>
    </cfRule>
    <cfRule type="expression" dxfId="988" priority="26">
      <formula>F30&lt;0</formula>
    </cfRule>
  </conditionalFormatting>
  <conditionalFormatting sqref="H30:H46">
    <cfRule type="expression" dxfId="987" priority="23">
      <formula>H30&gt;0</formula>
    </cfRule>
    <cfRule type="expression" dxfId="986" priority="24">
      <formula>H30&lt;0</formula>
    </cfRule>
  </conditionalFormatting>
  <conditionalFormatting sqref="Q10">
    <cfRule type="expression" dxfId="985" priority="21">
      <formula>Q10&gt;0</formula>
    </cfRule>
    <cfRule type="expression" dxfId="984" priority="22">
      <formula>Q10&lt;0</formula>
    </cfRule>
  </conditionalFormatting>
  <conditionalFormatting sqref="J25:J38">
    <cfRule type="expression" dxfId="983" priority="19">
      <formula>J25&gt;0</formula>
    </cfRule>
    <cfRule type="expression" dxfId="982" priority="20">
      <formula>J25&lt;0</formula>
    </cfRule>
  </conditionalFormatting>
  <conditionalFormatting sqref="K25:K38">
    <cfRule type="expression" dxfId="981" priority="17">
      <formula>K25&gt;0</formula>
    </cfRule>
    <cfRule type="expression" dxfId="980" priority="18">
      <formula>K25&lt;0</formula>
    </cfRule>
  </conditionalFormatting>
  <conditionalFormatting sqref="L25:L38">
    <cfRule type="expression" dxfId="979" priority="15">
      <formula>L25&gt;0</formula>
    </cfRule>
    <cfRule type="expression" dxfId="978" priority="16">
      <formula>L25&lt;0</formula>
    </cfRule>
  </conditionalFormatting>
  <conditionalFormatting sqref="F89:F110">
    <cfRule type="expression" dxfId="977" priority="13">
      <formula>F89&gt;0</formula>
    </cfRule>
    <cfRule type="expression" dxfId="976" priority="14">
      <formula>F89&lt;0</formula>
    </cfRule>
  </conditionalFormatting>
  <conditionalFormatting sqref="H89:H110">
    <cfRule type="expression" dxfId="975" priority="11">
      <formula>H89&gt;0</formula>
    </cfRule>
    <cfRule type="expression" dxfId="974" priority="12">
      <formula>H89&lt;0</formula>
    </cfRule>
  </conditionalFormatting>
  <conditionalFormatting sqref="J89:J102">
    <cfRule type="expression" dxfId="973" priority="9">
      <formula>J89&gt;0</formula>
    </cfRule>
    <cfRule type="expression" dxfId="972" priority="10">
      <formula>J89&lt;0</formula>
    </cfRule>
  </conditionalFormatting>
  <conditionalFormatting sqref="K89:K102">
    <cfRule type="expression" dxfId="971" priority="7">
      <formula>K89&gt;0</formula>
    </cfRule>
    <cfRule type="expression" dxfId="970" priority="8">
      <formula>K89&lt;0</formula>
    </cfRule>
  </conditionalFormatting>
  <conditionalFormatting sqref="L89:L102">
    <cfRule type="expression" dxfId="969" priority="5">
      <formula>L89&gt;0</formula>
    </cfRule>
    <cfRule type="expression" dxfId="968" priority="6">
      <formula>L89&lt;0</formula>
    </cfRule>
  </conditionalFormatting>
  <conditionalFormatting sqref="F25:F29">
    <cfRule type="expression" dxfId="967" priority="3">
      <formula>F25&gt;0</formula>
    </cfRule>
    <cfRule type="expression" dxfId="966" priority="4">
      <formula>F25&lt;0</formula>
    </cfRule>
  </conditionalFormatting>
  <conditionalFormatting sqref="H25:H29">
    <cfRule type="expression" dxfId="965" priority="1">
      <formula>H25&gt;0</formula>
    </cfRule>
    <cfRule type="expression" dxfId="9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67.489999999999995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67.489999999999995</v>
      </c>
      <c r="R4" s="486">
        <v>-1.1900000000000001E-2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513</v>
      </c>
      <c r="J22" s="224" t="s">
        <v>150</v>
      </c>
      <c r="K22" s="224" t="s">
        <v>708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1" t="s">
        <v>78</v>
      </c>
      <c r="P44" s="81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74.239000000000004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73.564099999999996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72.889200000000002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72.214299999999994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71.539400000000001</v>
      </c>
      <c r="T49" s="91" t="s">
        <v>121</v>
      </c>
      <c r="U49" s="127" t="s">
        <v>539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70.864499999999992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70.189599999999999</v>
      </c>
      <c r="T51" s="91" t="s">
        <v>104</v>
      </c>
      <c r="U51" s="127" t="s">
        <v>628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69.514699999999991</v>
      </c>
      <c r="T52" s="91" t="s">
        <v>105</v>
      </c>
      <c r="U52" s="127" t="s">
        <v>629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68.839799999999997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68.164899999999989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67.489999999999995</v>
      </c>
      <c r="T55" s="91" t="s">
        <v>107</v>
      </c>
      <c r="U55" s="127" t="s">
        <v>630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66.815100000000001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66.140199999999993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65.465299999999999</v>
      </c>
      <c r="T58" s="91" t="s">
        <v>108</v>
      </c>
      <c r="U58" s="127" t="s">
        <v>560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64.790399999999991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64.115499999999997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63.440599999999989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62.765699999999995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62.090799999999994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61.415900000000001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60.741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3" priority="57">
      <formula>F27&gt;0</formula>
    </cfRule>
    <cfRule type="expression" dxfId="962" priority="58">
      <formula>F27&lt;0</formula>
    </cfRule>
  </conditionalFormatting>
  <conditionalFormatting sqref="H28:H33">
    <cfRule type="expression" dxfId="961" priority="53">
      <formula>H28&gt;0</formula>
    </cfRule>
    <cfRule type="expression" dxfId="960" priority="54">
      <formula>H28&lt;0</formula>
    </cfRule>
  </conditionalFormatting>
  <conditionalFormatting sqref="F24:F26">
    <cfRule type="expression" dxfId="959" priority="39">
      <formula>F24&gt;0</formula>
    </cfRule>
    <cfRule type="expression" dxfId="958" priority="40">
      <formula>F24&lt;0</formula>
    </cfRule>
  </conditionalFormatting>
  <conditionalFormatting sqref="Q8">
    <cfRule type="expression" dxfId="957" priority="33">
      <formula>Q8&gt;0</formula>
    </cfRule>
    <cfRule type="expression" dxfId="956" priority="34">
      <formula>Q8&lt;0</formula>
    </cfRule>
  </conditionalFormatting>
  <conditionalFormatting sqref="Q7">
    <cfRule type="expression" dxfId="955" priority="35">
      <formula>Q7&gt;0</formula>
    </cfRule>
    <cfRule type="expression" dxfId="954" priority="36">
      <formula>Q7&lt;0</formula>
    </cfRule>
  </conditionalFormatting>
  <conditionalFormatting sqref="F34">
    <cfRule type="expression" dxfId="953" priority="31">
      <formula>F34&gt;0</formula>
    </cfRule>
    <cfRule type="expression" dxfId="952" priority="32">
      <formula>F34&lt;0</formula>
    </cfRule>
  </conditionalFormatting>
  <conditionalFormatting sqref="H34">
    <cfRule type="expression" dxfId="951" priority="29">
      <formula>H34&gt;0</formula>
    </cfRule>
    <cfRule type="expression" dxfId="950" priority="30">
      <formula>H34&lt;0</formula>
    </cfRule>
  </conditionalFormatting>
  <conditionalFormatting sqref="M36">
    <cfRule type="expression" dxfId="949" priority="19">
      <formula>M36&gt;0</formula>
    </cfRule>
    <cfRule type="expression" dxfId="948" priority="20">
      <formula>M36&lt;0</formula>
    </cfRule>
  </conditionalFormatting>
  <conditionalFormatting sqref="Q10">
    <cfRule type="expression" dxfId="947" priority="15">
      <formula>Q10&gt;0</formula>
    </cfRule>
    <cfRule type="expression" dxfId="946" priority="16">
      <formula>Q10&lt;0</formula>
    </cfRule>
  </conditionalFormatting>
  <conditionalFormatting sqref="F23">
    <cfRule type="expression" dxfId="945" priority="13">
      <formula>F23&gt;0</formula>
    </cfRule>
    <cfRule type="expression" dxfId="944" priority="14">
      <formula>F23&lt;0</formula>
    </cfRule>
  </conditionalFormatting>
  <conditionalFormatting sqref="I25:J25">
    <cfRule type="expression" dxfId="943" priority="9">
      <formula>I25&gt;0</formula>
    </cfRule>
    <cfRule type="expression" dxfId="942" priority="10">
      <formula>I25&lt;0</formula>
    </cfRule>
  </conditionalFormatting>
  <conditionalFormatting sqref="I26:J27">
    <cfRule type="expression" dxfId="941" priority="7">
      <formula>I26&gt;0</formula>
    </cfRule>
    <cfRule type="expression" dxfId="940" priority="8">
      <formula>I26&lt;0</formula>
    </cfRule>
  </conditionalFormatting>
  <conditionalFormatting sqref="K25:K27">
    <cfRule type="expression" dxfId="939" priority="5">
      <formula>K25&gt;0</formula>
    </cfRule>
    <cfRule type="expression" dxfId="938" priority="6">
      <formula>K25&lt;0</formula>
    </cfRule>
  </conditionalFormatting>
  <conditionalFormatting sqref="I23:J23">
    <cfRule type="expression" dxfId="937" priority="3">
      <formula>I23&gt;0</formula>
    </cfRule>
    <cfRule type="expression" dxfId="93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803</v>
      </c>
      <c r="V1" s="747" t="s">
        <v>756</v>
      </c>
      <c r="W1" s="747" t="s">
        <v>988</v>
      </c>
      <c r="X1" s="747" t="s">
        <v>987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804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751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28.74</v>
      </c>
      <c r="R4" s="486">
        <v>4.7E-2</v>
      </c>
      <c r="T4" s="725" t="s">
        <v>768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11496</v>
      </c>
      <c r="T5" s="726" t="s">
        <v>761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754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4224.6400000000103</v>
      </c>
      <c r="R7" s="29">
        <v>43164</v>
      </c>
      <c r="T7" s="727" t="s">
        <v>791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2772.3800000000119</v>
      </c>
      <c r="T8" s="727" t="s">
        <v>762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0.31780155485910844</v>
      </c>
      <c r="T9" s="727" t="s">
        <v>763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780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3.4794711203897013E-3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757</v>
      </c>
      <c r="U12" s="729"/>
      <c r="V12" s="735">
        <v>7.0000000000000007E-2</v>
      </c>
      <c r="W12" s="735" t="s">
        <v>805</v>
      </c>
      <c r="X12" s="748" t="s">
        <v>991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764</v>
      </c>
      <c r="U13" s="729"/>
      <c r="V13" s="735">
        <v>0.09</v>
      </c>
      <c r="W13" s="735"/>
      <c r="X13" s="748" t="s">
        <v>992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1" t="s">
        <v>78</v>
      </c>
      <c r="P14" s="811"/>
      <c r="T14" s="727" t="s">
        <v>789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31.614000000000001</v>
      </c>
      <c r="T15" s="727" t="s">
        <v>758</v>
      </c>
      <c r="U15" s="729"/>
      <c r="V15" s="690"/>
      <c r="W15" s="690"/>
      <c r="X15" s="690"/>
      <c r="Y15" s="690"/>
    </row>
    <row r="16" spans="1:30" x14ac:dyDescent="0.25">
      <c r="A16" t="s">
        <v>829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31.326599999999999</v>
      </c>
      <c r="T16" s="727" t="s">
        <v>759</v>
      </c>
      <c r="U16" s="729"/>
      <c r="V16" s="690"/>
      <c r="W16" s="690"/>
      <c r="X16" s="690"/>
      <c r="Y16" s="690"/>
    </row>
    <row r="17" spans="1:27" x14ac:dyDescent="0.25">
      <c r="B17" s="485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31.039200000000001</v>
      </c>
      <c r="T17" s="727" t="s">
        <v>986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30.751799999999999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30.464400000000001</v>
      </c>
      <c r="T19" s="727" t="s">
        <v>769</v>
      </c>
      <c r="U19" s="732" t="s">
        <v>772</v>
      </c>
      <c r="V19" s="727" t="s">
        <v>772</v>
      </c>
      <c r="W19" s="727" t="s">
        <v>772</v>
      </c>
      <c r="X19" s="727"/>
      <c r="Y19" s="690"/>
    </row>
    <row r="20" spans="1:27" x14ac:dyDescent="0.25">
      <c r="O20" s="81">
        <v>1.05</v>
      </c>
      <c r="P20" s="81">
        <f t="shared" si="4"/>
        <v>30.177</v>
      </c>
      <c r="T20" s="727" t="s">
        <v>770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29.889599999999998</v>
      </c>
      <c r="T21" s="727" t="s">
        <v>791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29.6022</v>
      </c>
      <c r="T22" s="734" t="s">
        <v>788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29.314799999999998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29.0274</v>
      </c>
      <c r="T24" s="724" t="s">
        <v>752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28.74</v>
      </c>
      <c r="T25" s="725" t="s">
        <v>765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513</v>
      </c>
      <c r="K26" s="501" t="s">
        <v>150</v>
      </c>
      <c r="O26" s="81">
        <v>0.99</v>
      </c>
      <c r="P26" s="81">
        <f t="shared" si="4"/>
        <v>28.452599999999997</v>
      </c>
      <c r="T26" s="726" t="s">
        <v>766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28.165199999999999</v>
      </c>
      <c r="T27" s="727" t="s">
        <v>754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27.877799999999997</v>
      </c>
      <c r="T28" s="727" t="s">
        <v>791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359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27.590399999999999</v>
      </c>
      <c r="T29" s="727" t="s">
        <v>762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359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27.302999999999997</v>
      </c>
      <c r="T30" s="727" t="s">
        <v>763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348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27.015599999999996</v>
      </c>
      <c r="T31" s="727" t="s">
        <v>755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26.728200000000001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26.440799999999999</v>
      </c>
      <c r="T33" s="727" t="s">
        <v>757</v>
      </c>
      <c r="U33" s="729"/>
      <c r="V33" s="735">
        <v>0.15</v>
      </c>
      <c r="W33" s="748" t="s">
        <v>806</v>
      </c>
      <c r="X33" s="748" t="s">
        <v>989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26.153399999999998</v>
      </c>
      <c r="T34" s="727" t="s">
        <v>764</v>
      </c>
      <c r="U34" s="729"/>
      <c r="V34" s="735">
        <v>0.18</v>
      </c>
      <c r="W34" s="735"/>
      <c r="X34" s="748" t="s">
        <v>990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25.866</v>
      </c>
      <c r="T35" s="727" t="s">
        <v>789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758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759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790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769</v>
      </c>
      <c r="U39" s="732" t="s">
        <v>781</v>
      </c>
      <c r="V39" s="727" t="s">
        <v>772</v>
      </c>
      <c r="W39" s="727" t="s">
        <v>807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770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788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753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762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763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755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760</v>
      </c>
      <c r="U49" s="729">
        <v>20</v>
      </c>
      <c r="V49" s="727" t="s">
        <v>796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767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792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790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793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794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795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788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877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1" si="32">C60*(E60-D60)</f>
        <v>1747.6799999999998</v>
      </c>
      <c r="G60" s="39">
        <f t="shared" ref="G60:G71" si="33">D60*C60</f>
        <v>9140.32</v>
      </c>
      <c r="H60" s="226">
        <f t="shared" ref="H60:H71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785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783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782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784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786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787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7"/>
      <c r="U72" s="731"/>
      <c r="V72" s="690"/>
      <c r="W72" s="690"/>
      <c r="X72" s="690"/>
      <c r="Y72" s="690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774</v>
      </c>
      <c r="T76" s="22" t="s">
        <v>773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728</v>
      </c>
      <c r="V80" s="693" t="s">
        <v>729</v>
      </c>
      <c r="W80" s="691" t="s">
        <v>722</v>
      </c>
      <c r="X80" s="691" t="s">
        <v>723</v>
      </c>
      <c r="Y80" s="693" t="s">
        <v>725</v>
      </c>
      <c r="Z80" s="693" t="s">
        <v>726</v>
      </c>
      <c r="AA80" s="691" t="s">
        <v>724</v>
      </c>
      <c r="AB80" s="692" t="s">
        <v>727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5">C85*(E85-D85)</f>
        <v>-30.999999999999872</v>
      </c>
      <c r="G85" s="371">
        <f t="shared" ref="G85:G90" si="36">D85*C85</f>
        <v>2500</v>
      </c>
      <c r="H85" s="372">
        <f t="shared" ref="H85:H90" si="37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5"/>
        <v>26.000000000000156</v>
      </c>
      <c r="G86" s="371">
        <f t="shared" si="36"/>
        <v>2500</v>
      </c>
      <c r="H86" s="372">
        <f t="shared" si="37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5"/>
        <v>157.00000000000003</v>
      </c>
      <c r="G87" s="371">
        <f t="shared" si="36"/>
        <v>2500</v>
      </c>
      <c r="H87" s="372">
        <f t="shared" si="37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5"/>
        <v>46.999999999999886</v>
      </c>
      <c r="G88" s="371">
        <f t="shared" si="36"/>
        <v>2500</v>
      </c>
      <c r="H88" s="372">
        <f t="shared" si="37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5"/>
        <v>69.000000000000128</v>
      </c>
      <c r="G89" s="371">
        <f t="shared" si="36"/>
        <v>2500</v>
      </c>
      <c r="H89" s="372">
        <f t="shared" si="37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5"/>
        <v>148.00000000000006</v>
      </c>
      <c r="G90" s="371">
        <f t="shared" si="36"/>
        <v>2500</v>
      </c>
      <c r="H90" s="372">
        <f t="shared" si="37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38">C91*(E91-D91)</f>
        <v>428.00000000000011</v>
      </c>
      <c r="G91" s="371">
        <f t="shared" ref="G91:G97" si="39">D91*C91</f>
        <v>2500</v>
      </c>
      <c r="H91" s="372">
        <f t="shared" ref="H91:H97" si="40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38"/>
        <v>368</v>
      </c>
      <c r="G92" s="371">
        <f t="shared" si="39"/>
        <v>2500</v>
      </c>
      <c r="H92" s="372">
        <f t="shared" si="40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38"/>
        <v>401.00000000000017</v>
      </c>
      <c r="G93" s="371">
        <f t="shared" si="39"/>
        <v>2500</v>
      </c>
      <c r="H93" s="372">
        <f t="shared" si="40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38"/>
        <v>389.00000000000006</v>
      </c>
      <c r="G94" s="371">
        <f t="shared" si="39"/>
        <v>2500</v>
      </c>
      <c r="H94" s="372">
        <f t="shared" si="40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38"/>
        <v>362.99999999999989</v>
      </c>
      <c r="G95" s="371">
        <f t="shared" si="39"/>
        <v>2500</v>
      </c>
      <c r="H95" s="372">
        <f t="shared" si="40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38"/>
        <v>434</v>
      </c>
      <c r="G96" s="371">
        <f t="shared" si="39"/>
        <v>2500</v>
      </c>
      <c r="H96" s="372">
        <f t="shared" si="40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38"/>
        <v>200</v>
      </c>
      <c r="G97" s="371">
        <f t="shared" si="39"/>
        <v>2500</v>
      </c>
      <c r="H97" s="372">
        <f t="shared" si="40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345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345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345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345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345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5" priority="40">
      <formula>F98&gt;0</formula>
    </cfRule>
    <cfRule type="expression" dxfId="934" priority="41">
      <formula>F98&lt;0</formula>
    </cfRule>
  </conditionalFormatting>
  <conditionalFormatting sqref="Q7">
    <cfRule type="expression" dxfId="933" priority="28">
      <formula>Q7&gt;0</formula>
    </cfRule>
    <cfRule type="expression" dxfId="932" priority="29">
      <formula>Q7&lt;0</formula>
    </cfRule>
  </conditionalFormatting>
  <conditionalFormatting sqref="Q8">
    <cfRule type="expression" dxfId="931" priority="26">
      <formula>Q8&gt;0</formula>
    </cfRule>
    <cfRule type="expression" dxfId="930" priority="27">
      <formula>Q8&lt;0</formula>
    </cfRule>
  </conditionalFormatting>
  <conditionalFormatting sqref="F85:F97">
    <cfRule type="expression" dxfId="929" priority="24">
      <formula>F85&gt;0</formula>
    </cfRule>
    <cfRule type="expression" dxfId="928" priority="25">
      <formula>F85&lt;0</formula>
    </cfRule>
  </conditionalFormatting>
  <conditionalFormatting sqref="H85:H97">
    <cfRule type="expression" dxfId="927" priority="22">
      <formula>H85&gt;0</formula>
    </cfRule>
    <cfRule type="expression" dxfId="926" priority="23">
      <formula>H85&lt;0</formula>
    </cfRule>
  </conditionalFormatting>
  <conditionalFormatting sqref="H101:H104">
    <cfRule type="expression" dxfId="925" priority="18">
      <formula>H101&gt;0</formula>
    </cfRule>
    <cfRule type="expression" dxfId="924" priority="19">
      <formula>H101&lt;0</formula>
    </cfRule>
  </conditionalFormatting>
  <conditionalFormatting sqref="F101:F104">
    <cfRule type="expression" dxfId="923" priority="20">
      <formula>F101&gt;0</formula>
    </cfRule>
    <cfRule type="expression" dxfId="922" priority="21">
      <formula>F101&lt;0</formula>
    </cfRule>
  </conditionalFormatting>
  <conditionalFormatting sqref="M127">
    <cfRule type="expression" dxfId="921" priority="16">
      <formula>M127&gt;0</formula>
    </cfRule>
    <cfRule type="expression" dxfId="920" priority="17">
      <formula>M127&lt;0</formula>
    </cfRule>
  </conditionalFormatting>
  <conditionalFormatting sqref="F27:F28 F35:F80">
    <cfRule type="expression" dxfId="919" priority="14">
      <formula>F27&gt;0</formula>
    </cfRule>
    <cfRule type="expression" dxfId="918" priority="15">
      <formula>F27&lt;0</formula>
    </cfRule>
  </conditionalFormatting>
  <conditionalFormatting sqref="H27:H28 H35:H80">
    <cfRule type="expression" dxfId="917" priority="12">
      <formula>H27&gt;0</formula>
    </cfRule>
    <cfRule type="expression" dxfId="916" priority="13">
      <formula>H27&lt;0</formula>
    </cfRule>
  </conditionalFormatting>
  <conditionalFormatting sqref="Q10">
    <cfRule type="expression" dxfId="915" priority="10">
      <formula>Q10&gt;0</formula>
    </cfRule>
    <cfRule type="expression" dxfId="914" priority="11">
      <formula>Q10&lt;0</formula>
    </cfRule>
  </conditionalFormatting>
  <conditionalFormatting sqref="F29:F34">
    <cfRule type="expression" dxfId="913" priority="8">
      <formula>F29&gt;0</formula>
    </cfRule>
    <cfRule type="expression" dxfId="912" priority="9">
      <formula>F29&lt;0</formula>
    </cfRule>
  </conditionalFormatting>
  <conditionalFormatting sqref="H29:H34">
    <cfRule type="expression" dxfId="911" priority="6">
      <formula>H29&gt;0</formula>
    </cfRule>
    <cfRule type="expression" dxfId="910" priority="7">
      <formula>H29&lt;0</formula>
    </cfRule>
  </conditionalFormatting>
  <conditionalFormatting sqref="K32:K39">
    <cfRule type="expression" dxfId="909" priority="4">
      <formula>K32&gt;0</formula>
    </cfRule>
    <cfRule type="expression" dxfId="908" priority="5">
      <formula>K32&lt;0</formula>
    </cfRule>
  </conditionalFormatting>
  <conditionalFormatting sqref="K40:K80">
    <cfRule type="expression" dxfId="907" priority="2">
      <formula>K40&gt;0</formula>
    </cfRule>
    <cfRule type="expression" dxfId="906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59.55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59.55</v>
      </c>
      <c r="R4" s="486">
        <v>-9.7999999999999997E-3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65.504999999999995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64.909500000000008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64.314000000000007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63.718499999999999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63.122999999999998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62.527499999999996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61.932000000000002</v>
      </c>
      <c r="Q47" s="2"/>
      <c r="T47" s="91" t="s">
        <v>322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61.336500000000001</v>
      </c>
      <c r="Q48" s="2"/>
      <c r="T48" s="91" t="s">
        <v>323</v>
      </c>
      <c r="U48" s="86" t="s">
        <v>514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60.741</v>
      </c>
      <c r="Q49" s="2"/>
      <c r="T49" s="91" t="s">
        <v>324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60.145499999999998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59.55</v>
      </c>
      <c r="Q51" s="2"/>
      <c r="T51" s="91" t="s">
        <v>104</v>
      </c>
      <c r="U51" s="86" t="s">
        <v>631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58.954499999999996</v>
      </c>
      <c r="Q52" s="2"/>
      <c r="T52" s="91" t="s">
        <v>105</v>
      </c>
      <c r="U52" s="86" t="s">
        <v>529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58.358999999999995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57.763499999999993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57.167999999999992</v>
      </c>
      <c r="T55" s="91" t="s">
        <v>325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56.572499999999998</v>
      </c>
      <c r="T56" s="91" t="s">
        <v>326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55.976999999999997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55.381500000000003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54.786000000000001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54.1905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53.594999999999999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5" priority="9">
      <formula>F39&gt;0</formula>
    </cfRule>
    <cfRule type="expression" dxfId="904" priority="10">
      <formula>F39&lt;0</formula>
    </cfRule>
  </conditionalFormatting>
  <conditionalFormatting sqref="F25:F38">
    <cfRule type="expression" dxfId="903" priority="7">
      <formula>F25&gt;0</formula>
    </cfRule>
    <cfRule type="expression" dxfId="902" priority="8">
      <formula>F25&lt;0</formula>
    </cfRule>
  </conditionalFormatting>
  <conditionalFormatting sqref="H25:H38">
    <cfRule type="expression" dxfId="901" priority="5">
      <formula>H25&gt;0</formula>
    </cfRule>
    <cfRule type="expression" dxfId="900" priority="6">
      <formula>H25&lt;0</formula>
    </cfRule>
  </conditionalFormatting>
  <conditionalFormatting sqref="Q7">
    <cfRule type="expression" dxfId="899" priority="3">
      <formula>Q7&gt;0</formula>
    </cfRule>
    <cfRule type="expression" dxfId="898" priority="4">
      <formula>Q7&lt;0</formula>
    </cfRule>
  </conditionalFormatting>
  <conditionalFormatting sqref="Q8">
    <cfRule type="expression" dxfId="897" priority="1">
      <formula>Q8&gt;0</formula>
    </cfRule>
    <cfRule type="expression" dxfId="89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315.82010000000002</v>
      </c>
      <c r="R4" s="508">
        <v>6.1000000000000004E-3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3158.201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1103.1410000000001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646.20100000000002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0.25724562101910831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347.40211000000005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344.24390900000003</v>
      </c>
      <c r="W16" s="134"/>
    </row>
    <row r="17" spans="1:23" x14ac:dyDescent="0.25">
      <c r="O17" s="81">
        <v>1.08</v>
      </c>
      <c r="P17" s="81">
        <f t="shared" si="0"/>
        <v>341.08570800000007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337.92750700000005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334.76930600000003</v>
      </c>
      <c r="W19" s="134"/>
    </row>
    <row r="20" spans="1:23" x14ac:dyDescent="0.25">
      <c r="O20" s="81">
        <v>1.05</v>
      </c>
      <c r="P20" s="81">
        <f t="shared" si="0"/>
        <v>331.61110500000007</v>
      </c>
      <c r="W20" s="134"/>
    </row>
    <row r="21" spans="1:23" x14ac:dyDescent="0.25">
      <c r="O21" s="81">
        <v>1.04</v>
      </c>
      <c r="P21" s="81">
        <f t="shared" si="0"/>
        <v>328.45290400000005</v>
      </c>
      <c r="W21" s="134"/>
    </row>
    <row r="22" spans="1:23" x14ac:dyDescent="0.25">
      <c r="O22" s="81">
        <v>1.03</v>
      </c>
      <c r="P22" s="81">
        <f t="shared" si="0"/>
        <v>325.29470300000003</v>
      </c>
      <c r="W22" s="134"/>
    </row>
    <row r="23" spans="1:23" x14ac:dyDescent="0.25">
      <c r="O23" s="81">
        <v>1.02</v>
      </c>
      <c r="P23" s="81">
        <f t="shared" si="0"/>
        <v>322.13650200000001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 t="s">
        <v>178</v>
      </c>
      <c r="L24" s="224"/>
      <c r="O24" s="81">
        <v>1.01</v>
      </c>
      <c r="P24" s="81">
        <f t="shared" si="0"/>
        <v>318.97830100000004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315.82010000000002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312.66189900000001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309.50369800000004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306.34549700000002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303.187296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300.02909499999998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296.87089400000002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293.71269300000006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290.55449200000004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287.39629100000002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284.23809000000006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5" priority="29">
      <formula>F29&gt;0</formula>
    </cfRule>
    <cfRule type="expression" dxfId="894" priority="30">
      <formula>F29&lt;0</formula>
    </cfRule>
  </conditionalFormatting>
  <conditionalFormatting sqref="Q7">
    <cfRule type="expression" dxfId="893" priority="27">
      <formula>Q7&gt;0</formula>
    </cfRule>
    <cfRule type="expression" dxfId="892" priority="28">
      <formula>Q7&lt;0</formula>
    </cfRule>
  </conditionalFormatting>
  <conditionalFormatting sqref="Q8">
    <cfRule type="expression" dxfId="891" priority="25">
      <formula>Q8&gt;0</formula>
    </cfRule>
    <cfRule type="expression" dxfId="890" priority="26">
      <formula>Q8&lt;0</formula>
    </cfRule>
  </conditionalFormatting>
  <conditionalFormatting sqref="F96:F110">
    <cfRule type="expression" dxfId="889" priority="19">
      <formula>F96&gt;0</formula>
    </cfRule>
    <cfRule type="expression" dxfId="888" priority="20">
      <formula>F96&lt;0</formula>
    </cfRule>
  </conditionalFormatting>
  <conditionalFormatting sqref="H96:H110">
    <cfRule type="expression" dxfId="887" priority="17">
      <formula>H96&gt;0</formula>
    </cfRule>
    <cfRule type="expression" dxfId="886" priority="18">
      <formula>H96&lt;0</formula>
    </cfRule>
  </conditionalFormatting>
  <conditionalFormatting sqref="Q10">
    <cfRule type="expression" dxfId="885" priority="15">
      <formula>Q10&gt;0</formula>
    </cfRule>
    <cfRule type="expression" dxfId="884" priority="16">
      <formula>Q10&lt;0</formula>
    </cfRule>
  </conditionalFormatting>
  <conditionalFormatting sqref="L29:L38">
    <cfRule type="expression" dxfId="883" priority="9">
      <formula>L29&gt;0</formula>
    </cfRule>
    <cfRule type="expression" dxfId="882" priority="10">
      <formula>L29&lt;0</formula>
    </cfRule>
  </conditionalFormatting>
  <conditionalFormatting sqref="F27:F29 H27:H29 J25:K29">
    <cfRule type="expression" dxfId="881" priority="7">
      <formula>F25&gt;0</formula>
    </cfRule>
    <cfRule type="expression" dxfId="880" priority="8">
      <formula>F25&lt;0</formula>
    </cfRule>
  </conditionalFormatting>
  <conditionalFormatting sqref="L25:L29">
    <cfRule type="expression" dxfId="879" priority="5">
      <formula>L25&gt;0</formula>
    </cfRule>
    <cfRule type="expression" dxfId="878" priority="6">
      <formula>L25&lt;0</formula>
    </cfRule>
  </conditionalFormatting>
  <conditionalFormatting sqref="F25:F26">
    <cfRule type="expression" dxfId="877" priority="3">
      <formula>F25&gt;0</formula>
    </cfRule>
    <cfRule type="expression" dxfId="876" priority="4">
      <formula>F25&lt;0</formula>
    </cfRule>
  </conditionalFormatting>
  <conditionalFormatting sqref="H25:H26">
    <cfRule type="expression" dxfId="875" priority="1">
      <formula>H25&gt;0</formula>
    </cfRule>
    <cfRule type="expression" dxfId="87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97.47</v>
      </c>
      <c r="R4" s="508">
        <v>1.6000000000000001E-3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3898.8</v>
      </c>
      <c r="T5" s="1">
        <v>43121</v>
      </c>
      <c r="U5" t="s">
        <v>956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318.40000000000055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318.40000000000055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8.8928611328343357E-2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2.3391812865497075E-2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107.21700000000001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106.2423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105.2676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104.2929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103.3182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102.34350000000001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101.36880000000001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100.39409999999999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99.419399999999996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98.444699999999997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97.47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96.4953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95.520600000000002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94.545900000000003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93.57119999999999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92.596499999999992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91.621799999999993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90.647100000000009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89.672399999999996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88.697699999999998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87.722999999999999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3" priority="21">
      <formula>F47&gt;0</formula>
    </cfRule>
    <cfRule type="expression" dxfId="872" priority="22">
      <formula>F47&lt;0</formula>
    </cfRule>
  </conditionalFormatting>
  <conditionalFormatting sqref="Q7">
    <cfRule type="expression" dxfId="871" priority="19">
      <formula>Q7&gt;0</formula>
    </cfRule>
    <cfRule type="expression" dxfId="870" priority="20">
      <formula>Q7&lt;0</formula>
    </cfRule>
  </conditionalFormatting>
  <conditionalFormatting sqref="Q8">
    <cfRule type="expression" dxfId="869" priority="17">
      <formula>Q8&gt;0</formula>
    </cfRule>
    <cfRule type="expression" dxfId="868" priority="18">
      <formula>Q8&lt;0</formula>
    </cfRule>
  </conditionalFormatting>
  <conditionalFormatting sqref="F25:F46">
    <cfRule type="expression" dxfId="867" priority="15">
      <formula>F25&gt;0</formula>
    </cfRule>
    <cfRule type="expression" dxfId="866" priority="16">
      <formula>F25&lt;0</formula>
    </cfRule>
  </conditionalFormatting>
  <conditionalFormatting sqref="H25:H46">
    <cfRule type="expression" dxfId="865" priority="13">
      <formula>H25&gt;0</formula>
    </cfRule>
    <cfRule type="expression" dxfId="864" priority="14">
      <formula>H25&lt;0</formula>
    </cfRule>
  </conditionalFormatting>
  <conditionalFormatting sqref="F89:F110">
    <cfRule type="expression" dxfId="863" priority="11">
      <formula>F89&gt;0</formula>
    </cfRule>
    <cfRule type="expression" dxfId="862" priority="12">
      <formula>F89&lt;0</formula>
    </cfRule>
  </conditionalFormatting>
  <conditionalFormatting sqref="H89:H110">
    <cfRule type="expression" dxfId="861" priority="9">
      <formula>H89&gt;0</formula>
    </cfRule>
    <cfRule type="expression" dxfId="860" priority="10">
      <formula>H89&lt;0</formula>
    </cfRule>
  </conditionalFormatting>
  <conditionalFormatting sqref="Q10">
    <cfRule type="expression" dxfId="859" priority="7">
      <formula>Q10&gt;0</formula>
    </cfRule>
    <cfRule type="expression" dxfId="858" priority="8">
      <formula>Q10&lt;0</formula>
    </cfRule>
  </conditionalFormatting>
  <conditionalFormatting sqref="J25:J38">
    <cfRule type="expression" dxfId="857" priority="5">
      <formula>J25&gt;0</formula>
    </cfRule>
    <cfRule type="expression" dxfId="856" priority="6">
      <formula>J25&lt;0</formula>
    </cfRule>
  </conditionalFormatting>
  <conditionalFormatting sqref="K25:K38">
    <cfRule type="expression" dxfId="855" priority="3">
      <formula>K25&gt;0</formula>
    </cfRule>
    <cfRule type="expression" dxfId="854" priority="4">
      <formula>K25&lt;0</formula>
    </cfRule>
  </conditionalFormatting>
  <conditionalFormatting sqref="L25:L38">
    <cfRule type="expression" dxfId="853" priority="1">
      <formula>L25&gt;0</formula>
    </cfRule>
    <cfRule type="expression" dxfId="8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776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861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860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68.05</v>
      </c>
      <c r="R4" s="508">
        <v>1.1999999999999999E-3</v>
      </c>
      <c r="T4" s="1"/>
      <c r="U4" t="s">
        <v>864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13610</v>
      </c>
      <c r="U5" t="s">
        <v>862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863</v>
      </c>
      <c r="W6" s="134"/>
    </row>
    <row r="7" spans="1:23" x14ac:dyDescent="0.25">
      <c r="B7" s="485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-666.34000000000015</v>
      </c>
      <c r="R7">
        <v>50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-666.34000000000015</v>
      </c>
      <c r="T8" s="1">
        <v>43114</v>
      </c>
      <c r="U8" t="s">
        <v>917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-4.6674427759495797E-2</v>
      </c>
      <c r="U9" t="s">
        <v>918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1" t="s">
        <v>78</v>
      </c>
      <c r="P16" s="811"/>
      <c r="W16" s="134"/>
    </row>
    <row r="17" spans="1:23" ht="15.75" thickTop="1" x14ac:dyDescent="0.25">
      <c r="O17" s="81">
        <v>1.1000000000000001</v>
      </c>
      <c r="P17" s="81">
        <f>O17*$Q$4</f>
        <v>74.855000000000004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74.174500000000009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73.494</v>
      </c>
      <c r="Q19" s="2"/>
      <c r="W19" s="134"/>
    </row>
    <row r="20" spans="1:23" x14ac:dyDescent="0.25">
      <c r="O20" s="81">
        <v>1.07</v>
      </c>
      <c r="P20" s="81">
        <f t="shared" si="1"/>
        <v>72.813500000000005</v>
      </c>
      <c r="Q20" s="2"/>
      <c r="W20" s="134"/>
    </row>
    <row r="21" spans="1:23" x14ac:dyDescent="0.25">
      <c r="O21" s="81">
        <v>1.06</v>
      </c>
      <c r="P21" s="81">
        <f t="shared" si="1"/>
        <v>72.132999999999996</v>
      </c>
      <c r="Q21" s="2"/>
      <c r="W21" s="134"/>
    </row>
    <row r="22" spans="1:23" x14ac:dyDescent="0.25">
      <c r="O22" s="81">
        <v>1.05</v>
      </c>
      <c r="P22" s="81">
        <f t="shared" si="1"/>
        <v>71.452500000000001</v>
      </c>
      <c r="Q22" s="2"/>
      <c r="W22" s="134"/>
    </row>
    <row r="23" spans="1:23" x14ac:dyDescent="0.25">
      <c r="O23" s="81">
        <v>1.04</v>
      </c>
      <c r="P23" s="81">
        <f t="shared" si="1"/>
        <v>70.772000000000006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1.03</v>
      </c>
      <c r="P24" s="81">
        <f t="shared" si="1"/>
        <v>70.091499999999996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69.411000000000001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68.730499999999992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68.05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67.369500000000002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66.688999999999993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66.008499999999998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65.327999999999989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64.647499999999994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1" si="20">C33*(E33-D33)</f>
        <v>-285.15999999999906</v>
      </c>
      <c r="G33" s="39">
        <f t="shared" ref="G33:G41" si="21">D33*C33</f>
        <v>7564.16</v>
      </c>
      <c r="H33" s="226">
        <f t="shared" ref="H33:H41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63.966999999999992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919</v>
      </c>
      <c r="L34" s="158"/>
      <c r="O34" s="81">
        <v>0.93</v>
      </c>
      <c r="P34" s="81">
        <f t="shared" si="1"/>
        <v>63.286500000000004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946</v>
      </c>
      <c r="L35" s="158"/>
      <c r="O35" s="81">
        <v>0.92</v>
      </c>
      <c r="P35" s="81">
        <f t="shared" si="1"/>
        <v>62.606000000000002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61.9255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61.244999999999997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971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1" priority="21">
      <formula>F25&gt;0</formula>
    </cfRule>
    <cfRule type="expression" dxfId="850" priority="22">
      <formula>F25&lt;0</formula>
    </cfRule>
  </conditionalFormatting>
  <conditionalFormatting sqref="Q7">
    <cfRule type="expression" dxfId="849" priority="19">
      <formula>Q7&gt;0</formula>
    </cfRule>
    <cfRule type="expression" dxfId="848" priority="20">
      <formula>Q7&lt;0</formula>
    </cfRule>
  </conditionalFormatting>
  <conditionalFormatting sqref="Q8">
    <cfRule type="expression" dxfId="847" priority="17">
      <formula>Q8&gt;0</formula>
    </cfRule>
    <cfRule type="expression" dxfId="846" priority="18">
      <formula>Q8&lt;0</formula>
    </cfRule>
  </conditionalFormatting>
  <conditionalFormatting sqref="F25:F46">
    <cfRule type="expression" dxfId="845" priority="15">
      <formula>F25&gt;0</formula>
    </cfRule>
    <cfRule type="expression" dxfId="844" priority="16">
      <formula>F25&lt;0</formula>
    </cfRule>
  </conditionalFormatting>
  <conditionalFormatting sqref="H25:H46">
    <cfRule type="expression" dxfId="843" priority="13">
      <formula>H25&gt;0</formula>
    </cfRule>
    <cfRule type="expression" dxfId="842" priority="14">
      <formula>H25&lt;0</formula>
    </cfRule>
  </conditionalFormatting>
  <conditionalFormatting sqref="F89:F110">
    <cfRule type="expression" dxfId="841" priority="11">
      <formula>F89&gt;0</formula>
    </cfRule>
    <cfRule type="expression" dxfId="840" priority="12">
      <formula>F89&lt;0</formula>
    </cfRule>
  </conditionalFormatting>
  <conditionalFormatting sqref="H89:H110">
    <cfRule type="expression" dxfId="839" priority="9">
      <formula>H89&gt;0</formula>
    </cfRule>
    <cfRule type="expression" dxfId="838" priority="10">
      <formula>H89&lt;0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36:J38">
    <cfRule type="expression" dxfId="835" priority="5">
      <formula>J36&gt;0</formula>
    </cfRule>
    <cfRule type="expression" dxfId="834" priority="6">
      <formula>J36&lt;0</formula>
    </cfRule>
  </conditionalFormatting>
  <conditionalFormatting sqref="K36:K38">
    <cfRule type="expression" dxfId="833" priority="3">
      <formula>K36&gt;0</formula>
    </cfRule>
    <cfRule type="expression" dxfId="832" priority="4">
      <formula>K36&lt;0</formula>
    </cfRule>
  </conditionalFormatting>
  <conditionalFormatting sqref="L25:L38">
    <cfRule type="expression" dxfId="831" priority="1">
      <formula>L25&gt;0</formula>
    </cfRule>
    <cfRule type="expression" dxfId="8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872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935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5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32.26</v>
      </c>
      <c r="R4" s="508">
        <v>1.26E-2</v>
      </c>
      <c r="T4" s="1">
        <v>43121</v>
      </c>
      <c r="U4" t="s">
        <v>955</v>
      </c>
      <c r="W4" s="134"/>
    </row>
    <row r="5" spans="1:23" x14ac:dyDescent="0.25">
      <c r="B5" s="485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9678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-1111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-1111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-0.10297525257206414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3.2238065716057036E-2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35.486000000000004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35.163400000000003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34.840800000000002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34.5182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34.195599999999999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33.872999999999998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33.550399999999996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33.227800000000002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32.905200000000001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32.582599999999999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32.26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31.937399999999997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31.614799999999999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31.292199999999998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30.969599999999996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30.646999999999995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30.324399999999997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30.001799999999999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29.679199999999998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29.3566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29.033999999999999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9" priority="21">
      <formula>F47&gt;0</formula>
    </cfRule>
    <cfRule type="expression" dxfId="828" priority="22">
      <formula>F47&lt;0</formula>
    </cfRule>
  </conditionalFormatting>
  <conditionalFormatting sqref="Q7">
    <cfRule type="expression" dxfId="827" priority="19">
      <formula>Q7&gt;0</formula>
    </cfRule>
    <cfRule type="expression" dxfId="826" priority="20">
      <formula>Q7&lt;0</formula>
    </cfRule>
  </conditionalFormatting>
  <conditionalFormatting sqref="Q8">
    <cfRule type="expression" dxfId="825" priority="17">
      <formula>Q8&gt;0</formula>
    </cfRule>
    <cfRule type="expression" dxfId="824" priority="18">
      <formula>Q8&lt;0</formula>
    </cfRule>
  </conditionalFormatting>
  <conditionalFormatting sqref="F25:F46">
    <cfRule type="expression" dxfId="823" priority="15">
      <formula>F25&gt;0</formula>
    </cfRule>
    <cfRule type="expression" dxfId="822" priority="16">
      <formula>F25&lt;0</formula>
    </cfRule>
  </conditionalFormatting>
  <conditionalFormatting sqref="H25:H46">
    <cfRule type="expression" dxfId="821" priority="13">
      <formula>H25&gt;0</formula>
    </cfRule>
    <cfRule type="expression" dxfId="820" priority="14">
      <formula>H25&lt;0</formula>
    </cfRule>
  </conditionalFormatting>
  <conditionalFormatting sqref="F89:F110">
    <cfRule type="expression" dxfId="819" priority="11">
      <formula>F89&gt;0</formula>
    </cfRule>
    <cfRule type="expression" dxfId="818" priority="12">
      <formula>F89&lt;0</formula>
    </cfRule>
  </conditionalFormatting>
  <conditionalFormatting sqref="H89:H110">
    <cfRule type="expression" dxfId="817" priority="9">
      <formula>H89&gt;0</formula>
    </cfRule>
    <cfRule type="expression" dxfId="816" priority="10">
      <formula>H89&lt;0</formula>
    </cfRule>
  </conditionalFormatting>
  <conditionalFormatting sqref="Q10">
    <cfRule type="expression" dxfId="815" priority="7">
      <formula>Q10&gt;0</formula>
    </cfRule>
    <cfRule type="expression" dxfId="814" priority="8">
      <formula>Q10&lt;0</formula>
    </cfRule>
  </conditionalFormatting>
  <conditionalFormatting sqref="J25:J38">
    <cfRule type="expression" dxfId="813" priority="5">
      <formula>J25&gt;0</formula>
    </cfRule>
    <cfRule type="expression" dxfId="812" priority="6">
      <formula>J25&lt;0</formula>
    </cfRule>
  </conditionalFormatting>
  <conditionalFormatting sqref="K25:K38">
    <cfRule type="expression" dxfId="811" priority="3">
      <formula>K25&gt;0</formula>
    </cfRule>
    <cfRule type="expression" dxfId="810" priority="4">
      <formula>K25&lt;0</formula>
    </cfRule>
  </conditionalFormatting>
  <conditionalFormatting sqref="L25:L38">
    <cfRule type="expression" dxfId="809" priority="1">
      <formula>L25&gt;0</formula>
    </cfRule>
    <cfRule type="expression" dxfId="80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44.9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44.9</v>
      </c>
      <c r="R4" s="486">
        <v>1.5599999999999999E-2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331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477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534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5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49.39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48.941000000000003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48.492000000000004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48.042999999999999</v>
      </c>
      <c r="Q28" s="2"/>
    </row>
    <row r="29" spans="1:32" x14ac:dyDescent="0.25">
      <c r="A29" s="10" t="s">
        <v>750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513</v>
      </c>
      <c r="K29" s="224" t="s">
        <v>479</v>
      </c>
      <c r="L29" s="224" t="s">
        <v>708</v>
      </c>
      <c r="M29" s="4"/>
      <c r="N29" s="4"/>
      <c r="O29" s="81">
        <v>1.06</v>
      </c>
      <c r="P29" s="81">
        <f t="shared" si="0"/>
        <v>47.594000000000001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47.145000000000003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46.695999999999998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46.247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45.798000000000002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45.348999999999997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44.9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44.451000000000001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44.001999999999995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43.552999999999997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43.103999999999999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42.654999999999994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42.205999999999996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41.756999999999998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41.308</v>
      </c>
    </row>
    <row r="44" spans="1:32" x14ac:dyDescent="0.25">
      <c r="N44" s="4"/>
      <c r="O44" s="81">
        <v>0.91</v>
      </c>
      <c r="P44" s="81">
        <f t="shared" si="0"/>
        <v>40.859000000000002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40.409999999999997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293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294</v>
      </c>
      <c r="J168" s="592" t="s">
        <v>292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304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304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304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304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513</v>
      </c>
      <c r="K200" s="224" t="s">
        <v>479</v>
      </c>
      <c r="L200" s="224" t="s">
        <v>708</v>
      </c>
      <c r="M200" s="4"/>
    </row>
    <row r="201" spans="1:17" x14ac:dyDescent="0.25">
      <c r="A201" s="370" t="s">
        <v>354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361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362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363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385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401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426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431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444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444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463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316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7" priority="137">
      <formula>F30&gt;0</formula>
    </cfRule>
    <cfRule type="expression" dxfId="806" priority="138">
      <formula>F30&lt;0</formula>
    </cfRule>
  </conditionalFormatting>
  <conditionalFormatting sqref="H47:H58">
    <cfRule type="expression" dxfId="805" priority="129">
      <formula>H47&gt;0</formula>
    </cfRule>
    <cfRule type="expression" dxfId="804" priority="130">
      <formula>H47&lt;0</formula>
    </cfRule>
  </conditionalFormatting>
  <conditionalFormatting sqref="H59">
    <cfRule type="expression" dxfId="803" priority="119">
      <formula>H59&gt;0</formula>
    </cfRule>
    <cfRule type="expression" dxfId="802" priority="120">
      <formula>H59&lt;0</formula>
    </cfRule>
  </conditionalFormatting>
  <conditionalFormatting sqref="H60">
    <cfRule type="expression" dxfId="801" priority="115">
      <formula>H60&gt;0</formula>
    </cfRule>
    <cfRule type="expression" dxfId="800" priority="116">
      <formula>H60&lt;0</formula>
    </cfRule>
  </conditionalFormatting>
  <conditionalFormatting sqref="H61:H66">
    <cfRule type="expression" dxfId="799" priority="111">
      <formula>H61&gt;0</formula>
    </cfRule>
    <cfRule type="expression" dxfId="798" priority="112">
      <formula>H61&lt;0</formula>
    </cfRule>
  </conditionalFormatting>
  <conditionalFormatting sqref="Q8">
    <cfRule type="expression" dxfId="797" priority="95">
      <formula>Q8&gt;0</formula>
    </cfRule>
    <cfRule type="expression" dxfId="796" priority="96">
      <formula>Q8&lt;0</formula>
    </cfRule>
  </conditionalFormatting>
  <conditionalFormatting sqref="Q7">
    <cfRule type="expression" dxfId="795" priority="97">
      <formula>Q7&gt;0</formula>
    </cfRule>
    <cfRule type="expression" dxfId="794" priority="98">
      <formula>Q7&lt;0</formula>
    </cfRule>
  </conditionalFormatting>
  <conditionalFormatting sqref="F178 H178">
    <cfRule type="expression" dxfId="793" priority="93">
      <formula>F178&gt;0</formula>
    </cfRule>
    <cfRule type="expression" dxfId="792" priority="94">
      <formula>F178&lt;0</formula>
    </cfRule>
  </conditionalFormatting>
  <conditionalFormatting sqref="Q10">
    <cfRule type="expression" dxfId="791" priority="87">
      <formula>Q10&gt;0</formula>
    </cfRule>
    <cfRule type="expression" dxfId="790" priority="88">
      <formula>Q10&lt;0</formula>
    </cfRule>
  </conditionalFormatting>
  <conditionalFormatting sqref="Q9">
    <cfRule type="expression" dxfId="789" priority="81">
      <formula>Q9&gt;0</formula>
    </cfRule>
    <cfRule type="expression" dxfId="788" priority="82">
      <formula>Q9&lt;0</formula>
    </cfRule>
  </conditionalFormatting>
  <conditionalFormatting sqref="F201:F248">
    <cfRule type="expression" dxfId="787" priority="41">
      <formula>F201&gt;0</formula>
    </cfRule>
    <cfRule type="expression" dxfId="786" priority="42">
      <formula>F201&lt;0</formula>
    </cfRule>
  </conditionalFormatting>
  <conditionalFormatting sqref="H201:H248">
    <cfRule type="expression" dxfId="785" priority="39">
      <formula>H201&gt;0</formula>
    </cfRule>
    <cfRule type="expression" dxfId="784" priority="40">
      <formula>H201&lt;0</formula>
    </cfRule>
  </conditionalFormatting>
  <conditionalFormatting sqref="J208">
    <cfRule type="expression" dxfId="783" priority="37">
      <formula>J208&gt;0</formula>
    </cfRule>
    <cfRule type="expression" dxfId="782" priority="38">
      <formula>J208&lt;0</formula>
    </cfRule>
  </conditionalFormatting>
  <conditionalFormatting sqref="J214:J215">
    <cfRule type="expression" dxfId="781" priority="35">
      <formula>J214&gt;0</formula>
    </cfRule>
    <cfRule type="expression" dxfId="780" priority="36">
      <formula>J214&lt;0</formula>
    </cfRule>
  </conditionalFormatting>
  <conditionalFormatting sqref="J216">
    <cfRule type="expression" dxfId="779" priority="33">
      <formula>J216&gt;0</formula>
    </cfRule>
    <cfRule type="expression" dxfId="778" priority="34">
      <formula>J216&lt;0</formula>
    </cfRule>
  </conditionalFormatting>
  <conditionalFormatting sqref="J217:J219 J221:J224">
    <cfRule type="expression" dxfId="777" priority="31">
      <formula>J217&gt;0</formula>
    </cfRule>
    <cfRule type="expression" dxfId="776" priority="32">
      <formula>J217&lt;0</formula>
    </cfRule>
  </conditionalFormatting>
  <conditionalFormatting sqref="K208">
    <cfRule type="expression" dxfId="775" priority="29">
      <formula>K208&gt;0</formula>
    </cfRule>
    <cfRule type="expression" dxfId="774" priority="30">
      <formula>K208&lt;0</formula>
    </cfRule>
  </conditionalFormatting>
  <conditionalFormatting sqref="K214:K215">
    <cfRule type="expression" dxfId="773" priority="27">
      <formula>K214&gt;0</formula>
    </cfRule>
    <cfRule type="expression" dxfId="772" priority="28">
      <formula>K214&lt;0</formula>
    </cfRule>
  </conditionalFormatting>
  <conditionalFormatting sqref="K216">
    <cfRule type="expression" dxfId="771" priority="25">
      <formula>K216&gt;0</formula>
    </cfRule>
    <cfRule type="expression" dxfId="770" priority="26">
      <formula>K216&lt;0</formula>
    </cfRule>
  </conditionalFormatting>
  <conditionalFormatting sqref="K217:K224">
    <cfRule type="expression" dxfId="769" priority="23">
      <formula>K217&gt;0</formula>
    </cfRule>
    <cfRule type="expression" dxfId="768" priority="24">
      <formula>K217&lt;0</formula>
    </cfRule>
  </conditionalFormatting>
  <conditionalFormatting sqref="L208">
    <cfRule type="expression" dxfId="767" priority="21">
      <formula>L208&gt;0</formula>
    </cfRule>
    <cfRule type="expression" dxfId="766" priority="22">
      <formula>L208&lt;0</formula>
    </cfRule>
  </conditionalFormatting>
  <conditionalFormatting sqref="L214:L215">
    <cfRule type="expression" dxfId="765" priority="19">
      <formula>L214&gt;0</formula>
    </cfRule>
    <cfRule type="expression" dxfId="764" priority="20">
      <formula>L214&lt;0</formula>
    </cfRule>
  </conditionalFormatting>
  <conditionalFormatting sqref="L216">
    <cfRule type="expression" dxfId="763" priority="17">
      <formula>L216&gt;0</formula>
    </cfRule>
    <cfRule type="expression" dxfId="762" priority="18">
      <formula>L216&lt;0</formula>
    </cfRule>
  </conditionalFormatting>
  <conditionalFormatting sqref="L217:L224">
    <cfRule type="expression" dxfId="761" priority="15">
      <formula>L217&gt;0</formula>
    </cfRule>
    <cfRule type="expression" dxfId="760" priority="16">
      <formula>L217&lt;0</formula>
    </cfRule>
  </conditionalFormatting>
  <conditionalFormatting sqref="K225">
    <cfRule type="expression" dxfId="759" priority="13">
      <formula>K225&gt;0</formula>
    </cfRule>
    <cfRule type="expression" dxfId="758" priority="14">
      <formula>K225&lt;0</formula>
    </cfRule>
  </conditionalFormatting>
  <conditionalFormatting sqref="L225:L232">
    <cfRule type="expression" dxfId="757" priority="11">
      <formula>L225&gt;0</formula>
    </cfRule>
    <cfRule type="expression" dxfId="756" priority="12">
      <formula>L225&lt;0</formula>
    </cfRule>
  </conditionalFormatting>
  <conditionalFormatting sqref="K226">
    <cfRule type="expression" dxfId="755" priority="9">
      <formula>K226&gt;0</formula>
    </cfRule>
    <cfRule type="expression" dxfId="754" priority="10">
      <formula>K226&lt;0</formula>
    </cfRule>
  </conditionalFormatting>
  <conditionalFormatting sqref="K227">
    <cfRule type="expression" dxfId="753" priority="7">
      <formula>K227&gt;0</formula>
    </cfRule>
    <cfRule type="expression" dxfId="752" priority="8">
      <formula>K227&lt;0</formula>
    </cfRule>
  </conditionalFormatting>
  <conditionalFormatting sqref="K228:K248">
    <cfRule type="expression" dxfId="751" priority="5">
      <formula>K228&gt;0</formula>
    </cfRule>
    <cfRule type="expression" dxfId="750" priority="6">
      <formula>K228&lt;0</formula>
    </cfRule>
  </conditionalFormatting>
  <conditionalFormatting sqref="L233:L237">
    <cfRule type="expression" dxfId="749" priority="3">
      <formula>L233&gt;0</formula>
    </cfRule>
    <cfRule type="expression" dxfId="748" priority="4">
      <formula>L233&lt;0</formula>
    </cfRule>
  </conditionalFormatting>
  <conditionalFormatting sqref="L238:L243">
    <cfRule type="expression" dxfId="747" priority="1">
      <formula>L238&gt;0</formula>
    </cfRule>
    <cfRule type="expression" dxfId="74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</v>
      </c>
      <c r="R4" s="503">
        <v>-1.5900000000000001E-2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309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1" t="s">
        <v>78</v>
      </c>
      <c r="P40" s="81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63.800000000000004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63.220000000000006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61.480000000000004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60.900000000000006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59.160000000000004</v>
      </c>
      <c r="Q49" s="2"/>
      <c r="T49" s="85" t="s">
        <v>103</v>
      </c>
      <c r="U49" s="87" t="s">
        <v>404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58.58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</v>
      </c>
      <c r="Q51" s="2"/>
      <c r="T51" s="85" t="s">
        <v>104</v>
      </c>
      <c r="U51" s="86" t="s">
        <v>632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57.42</v>
      </c>
      <c r="Q52" s="2"/>
      <c r="T52" s="85" t="s">
        <v>105</v>
      </c>
      <c r="U52" s="86" t="s">
        <v>515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56.839999999999996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55.68</v>
      </c>
      <c r="T55" s="85" t="s">
        <v>107</v>
      </c>
      <c r="U55" s="86" t="s">
        <v>633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55.099999999999994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54.519999999999996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53.940000000000005</v>
      </c>
      <c r="T58" s="85" t="s">
        <v>108</v>
      </c>
      <c r="U58" s="86" t="s">
        <v>561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52.78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5" priority="11">
      <formula>F27&gt;0</formula>
    </cfRule>
    <cfRule type="expression" dxfId="744" priority="12">
      <formula>F27&lt;0</formula>
    </cfRule>
  </conditionalFormatting>
  <conditionalFormatting sqref="H27:H29">
    <cfRule type="expression" dxfId="743" priority="9">
      <formula>H27&gt;0</formula>
    </cfRule>
    <cfRule type="expression" dxfId="742" priority="10">
      <formula>H27&lt;0</formula>
    </cfRule>
  </conditionalFormatting>
  <conditionalFormatting sqref="F23:F26">
    <cfRule type="expression" dxfId="741" priority="7">
      <formula>F23&gt;0</formula>
    </cfRule>
    <cfRule type="expression" dxfId="740" priority="8">
      <formula>F23&lt;0</formula>
    </cfRule>
  </conditionalFormatting>
  <conditionalFormatting sqref="H23:H26">
    <cfRule type="expression" dxfId="739" priority="5">
      <formula>H23&gt;0</formula>
    </cfRule>
    <cfRule type="expression" dxfId="738" priority="6">
      <formula>H23&lt;0</formula>
    </cfRule>
  </conditionalFormatting>
  <conditionalFormatting sqref="Q8">
    <cfRule type="expression" dxfId="737" priority="1">
      <formula>Q8&gt;0</formula>
    </cfRule>
    <cfRule type="expression" dxfId="736" priority="2">
      <formula>Q8&lt;0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46.32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46.32</v>
      </c>
      <c r="R4" s="503">
        <v>1.67E-2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1" t="s">
        <v>78</v>
      </c>
      <c r="P40" s="81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50.952000000000005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50.488800000000005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50.025600000000004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49.562400000000004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49.099200000000003</v>
      </c>
      <c r="Q45" s="2"/>
      <c r="T45" s="85" t="s">
        <v>99</v>
      </c>
      <c r="U45" s="86" t="s">
        <v>634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48.636000000000003</v>
      </c>
      <c r="Q46" s="2"/>
      <c r="T46" s="85" t="s">
        <v>100</v>
      </c>
      <c r="U46" s="86" t="s">
        <v>635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48.172800000000002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47.709600000000002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47.246400000000001</v>
      </c>
      <c r="Q49" s="2"/>
      <c r="T49" s="85" t="s">
        <v>103</v>
      </c>
      <c r="U49" s="87" t="s">
        <v>436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46.783200000000001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46.32</v>
      </c>
      <c r="Q51" s="2"/>
      <c r="T51" s="85" t="s">
        <v>104</v>
      </c>
      <c r="U51" s="86" t="s">
        <v>636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45.8568</v>
      </c>
      <c r="Q52" s="2"/>
      <c r="T52" s="85" t="s">
        <v>105</v>
      </c>
      <c r="U52" s="86" t="s">
        <v>524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45.393599999999999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44.930399999999999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44.467199999999998</v>
      </c>
      <c r="T55" s="85" t="s">
        <v>107</v>
      </c>
      <c r="U55" s="86" t="s">
        <v>637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44.003999999999998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43.540799999999997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43.077600000000004</v>
      </c>
      <c r="T58" s="85" t="s">
        <v>108</v>
      </c>
      <c r="U58" s="86" t="s">
        <v>562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42.614400000000003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42.151200000000003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41.688000000000002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33" priority="7">
      <formula>F21&gt;0</formula>
    </cfRule>
    <cfRule type="expression" dxfId="732" priority="8">
      <formula>F21&lt;0</formula>
    </cfRule>
  </conditionalFormatting>
  <conditionalFormatting sqref="F22">
    <cfRule type="expression" dxfId="731" priority="5">
      <formula>F22&gt;0</formula>
    </cfRule>
    <cfRule type="expression" dxfId="730" priority="6">
      <formula>F22&lt;0</formula>
    </cfRule>
  </conditionalFormatting>
  <conditionalFormatting sqref="Q8">
    <cfRule type="expression" dxfId="729" priority="1">
      <formula>Q8&gt;0</formula>
    </cfRule>
    <cfRule type="expression" dxfId="728" priority="2">
      <formula>Q8&lt;0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45.84</v>
      </c>
      <c r="R4" s="486">
        <v>3.8999999999999998E-3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1" t="s">
        <v>78</v>
      </c>
      <c r="P44" s="81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50.424000000000007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49.965600000000009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49.507200000000005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49.048800000000007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48.59040000000001</v>
      </c>
      <c r="Q49" s="2"/>
      <c r="R49" s="33"/>
      <c r="T49" s="106" t="s">
        <v>121</v>
      </c>
      <c r="U49" s="104" t="s">
        <v>383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48.132000000000005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47.673600000000008</v>
      </c>
      <c r="Q51" s="2"/>
      <c r="R51" s="33"/>
      <c r="T51" s="106" t="s">
        <v>104</v>
      </c>
      <c r="U51" s="104" t="s">
        <v>638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47.215200000000003</v>
      </c>
      <c r="Q52" s="2"/>
      <c r="R52" s="33"/>
      <c r="T52" s="106" t="s">
        <v>105</v>
      </c>
      <c r="U52" s="104" t="s">
        <v>540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46.756800000000005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46.298400000000001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45.84</v>
      </c>
      <c r="Q55" s="2"/>
      <c r="R55" s="33"/>
      <c r="T55" s="106" t="s">
        <v>107</v>
      </c>
      <c r="U55" s="104" t="s">
        <v>639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45.381600000000006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44.923200000000001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44.464800000000004</v>
      </c>
      <c r="Q58" s="2"/>
      <c r="R58" s="33"/>
      <c r="T58" s="106" t="s">
        <v>108</v>
      </c>
      <c r="U58" s="104" t="s">
        <v>563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44.006399999999999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43.548000000000002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43.089599999999997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42.631200000000007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42.172800000000002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41.714400000000005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41.256000000000007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5" priority="17">
      <formula>F38&gt;0</formula>
    </cfRule>
    <cfRule type="expression" dxfId="724" priority="18">
      <formula>F38&lt;0</formula>
    </cfRule>
  </conditionalFormatting>
  <conditionalFormatting sqref="H38:H72">
    <cfRule type="expression" dxfId="723" priority="9">
      <formula>H38&gt;0</formula>
    </cfRule>
    <cfRule type="expression" dxfId="722" priority="10">
      <formula>H38&lt;0</formula>
    </cfRule>
  </conditionalFormatting>
  <conditionalFormatting sqref="F21:F37">
    <cfRule type="expression" dxfId="721" priority="7">
      <formula>F21&gt;0</formula>
    </cfRule>
    <cfRule type="expression" dxfId="720" priority="8">
      <formula>F21&lt;0</formula>
    </cfRule>
  </conditionalFormatting>
  <conditionalFormatting sqref="H21:H37">
    <cfRule type="expression" dxfId="719" priority="5">
      <formula>H21&gt;0</formula>
    </cfRule>
    <cfRule type="expression" dxfId="718" priority="6">
      <formula>H21&lt;0</formula>
    </cfRule>
  </conditionalFormatting>
  <conditionalFormatting sqref="Q8">
    <cfRule type="expression" dxfId="717" priority="1">
      <formula>Q8&gt;0</formula>
    </cfRule>
    <cfRule type="expression" dxfId="716" priority="2">
      <formula>Q8&lt;0</formula>
    </cfRule>
  </conditionalFormatting>
  <conditionalFormatting sqref="Q7">
    <cfRule type="expression" dxfId="715" priority="3">
      <formula>Q7&gt;0</formula>
    </cfRule>
    <cfRule type="expression" dxfId="71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130.22999999999999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130.22999999999999</v>
      </c>
      <c r="R4" s="503">
        <v>-3.0099999999999998E-2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1" t="s">
        <v>78</v>
      </c>
      <c r="P46" s="81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143.25300000000001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141.95070000000001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140.64840000000001</v>
      </c>
      <c r="Q49" s="33"/>
      <c r="R49"/>
      <c r="T49" s="85" t="s">
        <v>103</v>
      </c>
      <c r="U49" s="92" t="s">
        <v>640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139.34610000000001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138.0438</v>
      </c>
      <c r="Q51" s="81"/>
      <c r="R51"/>
      <c r="T51" s="85" t="s">
        <v>104</v>
      </c>
      <c r="U51" s="127" t="s">
        <v>641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136.7415</v>
      </c>
      <c r="Q52" s="81"/>
      <c r="R52"/>
      <c r="T52" s="85" t="s">
        <v>105</v>
      </c>
      <c r="U52" s="127" t="s">
        <v>517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135.4392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134.1369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132.83459999999999</v>
      </c>
      <c r="Q55" s="81"/>
      <c r="R55"/>
      <c r="T55" s="85" t="s">
        <v>107</v>
      </c>
      <c r="U55" s="127" t="s">
        <v>642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131.53229999999999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130.22999999999999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128.92769999999999</v>
      </c>
      <c r="Q58" s="81"/>
      <c r="R58"/>
      <c r="T58" s="85" t="s">
        <v>108</v>
      </c>
      <c r="U58" s="127" t="s">
        <v>564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127.62539999999998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126.32309999999998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125.02079999999998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123.71849999999998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122.41619999999999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121.1139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119.8116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118.5093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117.20699999999999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13" priority="11">
      <formula>F24&gt;0</formula>
    </cfRule>
    <cfRule type="expression" dxfId="712" priority="12">
      <formula>F24&lt;0</formula>
    </cfRule>
  </conditionalFormatting>
  <conditionalFormatting sqref="H27:H30">
    <cfRule type="expression" dxfId="711" priority="9">
      <formula>H27&gt;0</formula>
    </cfRule>
    <cfRule type="expression" dxfId="710" priority="10">
      <formula>H27&lt;0</formula>
    </cfRule>
  </conditionalFormatting>
  <conditionalFormatting sqref="F25">
    <cfRule type="expression" dxfId="709" priority="7">
      <formula>F25&gt;0</formula>
    </cfRule>
    <cfRule type="expression" dxfId="708" priority="8">
      <formula>F25&lt;0</formula>
    </cfRule>
  </conditionalFormatting>
  <conditionalFormatting sqref="H24:H26">
    <cfRule type="expression" dxfId="707" priority="5">
      <formula>H24&gt;0</formula>
    </cfRule>
    <cfRule type="expression" dxfId="706" priority="6">
      <formula>H24&lt;0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58.95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58.95</v>
      </c>
      <c r="R4" s="504">
        <v>-2.5999999999999999E-3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64.845000000000013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64.255500000000012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63.666000000000004</v>
      </c>
      <c r="R42" s="33"/>
      <c r="T42" s="85" t="s">
        <v>99</v>
      </c>
      <c r="U42" s="127" t="s">
        <v>643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63.07650000000001</v>
      </c>
      <c r="R43" s="81"/>
      <c r="T43" s="85" t="s">
        <v>100</v>
      </c>
      <c r="U43" s="127" t="s">
        <v>644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62.487000000000009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61.897500000000008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61.308000000000007</v>
      </c>
      <c r="R46" s="81"/>
      <c r="T46" s="85" t="s">
        <v>121</v>
      </c>
      <c r="U46" s="227" t="s">
        <v>433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60.718500000000006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60.129000000000005</v>
      </c>
      <c r="R48" s="81"/>
      <c r="T48" s="85" t="s">
        <v>104</v>
      </c>
      <c r="U48" s="127" t="s">
        <v>645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59.539500000000004</v>
      </c>
      <c r="R49" s="81"/>
      <c r="T49" s="85" t="s">
        <v>105</v>
      </c>
      <c r="U49" s="127" t="s">
        <v>565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58.95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58.360500000000002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57.771000000000001</v>
      </c>
      <c r="R52" s="81"/>
      <c r="T52" s="85" t="s">
        <v>107</v>
      </c>
      <c r="U52" s="127" t="s">
        <v>646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57.1815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56.591999999999999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56.002499999999998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55.412999999999997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54.823500000000003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54.234000000000002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53.644500000000008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53.055000000000007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1" priority="17">
      <formula>F28&gt;0</formula>
    </cfRule>
    <cfRule type="expression" dxfId="700" priority="18">
      <formula>F28&lt;0</formula>
    </cfRule>
  </conditionalFormatting>
  <conditionalFormatting sqref="F28 F33:F35">
    <cfRule type="expression" dxfId="699" priority="19">
      <formula>F28&gt;0</formula>
    </cfRule>
    <cfRule type="expression" dxfId="698" priority="20">
      <formula>F28&lt;0</formula>
    </cfRule>
  </conditionalFormatting>
  <conditionalFormatting sqref="H28 H33:H35">
    <cfRule type="expression" dxfId="697" priority="15">
      <formula>H28&gt;0</formula>
    </cfRule>
    <cfRule type="expression" dxfId="696" priority="16">
      <formula>H28&lt;0</formula>
    </cfRule>
  </conditionalFormatting>
  <conditionalFormatting sqref="F21:F27">
    <cfRule type="expression" dxfId="695" priority="13">
      <formula>F21&gt;0</formula>
    </cfRule>
    <cfRule type="expression" dxfId="694" priority="14">
      <formula>F21&lt;0</formula>
    </cfRule>
  </conditionalFormatting>
  <conditionalFormatting sqref="H21:H27">
    <cfRule type="expression" dxfId="693" priority="11">
      <formula>H21&gt;0</formula>
    </cfRule>
    <cfRule type="expression" dxfId="692" priority="12">
      <formula>H21&lt;0</formula>
    </cfRule>
  </conditionalFormatting>
  <conditionalFormatting sqref="Q8">
    <cfRule type="expression" dxfId="691" priority="7">
      <formula>Q8&gt;0</formula>
    </cfRule>
    <cfRule type="expression" dxfId="690" priority="8">
      <formula>Q8&lt;0</formula>
    </cfRule>
  </conditionalFormatting>
  <conditionalFormatting sqref="Q7">
    <cfRule type="expression" dxfId="689" priority="9">
      <formula>Q7&gt;0</formula>
    </cfRule>
    <cfRule type="expression" dxfId="688" priority="10">
      <formula>Q7&lt;0</formula>
    </cfRule>
  </conditionalFormatting>
  <conditionalFormatting sqref="F29:F32">
    <cfRule type="expression" dxfId="687" priority="5">
      <formula>F29&gt;0</formula>
    </cfRule>
    <cfRule type="expression" dxfId="686" priority="6">
      <formula>F29&lt;0</formula>
    </cfRule>
  </conditionalFormatting>
  <conditionalFormatting sqref="H29:H32">
    <cfRule type="expression" dxfId="685" priority="3">
      <formula>H29&gt;0</formula>
    </cfRule>
    <cfRule type="expression" dxfId="684" priority="4">
      <formula>H29&lt;0</formula>
    </cfRule>
  </conditionalFormatting>
  <conditionalFormatting sqref="M37">
    <cfRule type="expression" dxfId="683" priority="1">
      <formula>M37&gt;0</formula>
    </cfRule>
    <cfRule type="expression" dxfId="68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274.70999999999998</v>
      </c>
      <c r="R4" s="486">
        <v>1.5900000000000001E-2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13735.499999999998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640.42999999999847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479.59999999999854</v>
      </c>
    </row>
    <row r="9" spans="1:30" x14ac:dyDescent="0.25">
      <c r="O9" s="11" t="s">
        <v>210</v>
      </c>
      <c r="P9"/>
      <c r="Q9" s="134">
        <f>IF(Q2=0, 0, Q8/Q6)</f>
        <v>3.6180116023808155E-2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1" t="s">
        <v>78</v>
      </c>
      <c r="Q14" s="811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302.18099999999998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299.43389999999999</v>
      </c>
      <c r="R16" s="33"/>
    </row>
    <row r="17" spans="1:30" x14ac:dyDescent="0.25">
      <c r="P17" s="81">
        <v>1.08</v>
      </c>
      <c r="Q17" s="81">
        <f t="shared" si="0"/>
        <v>296.68680000000001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293.93970000000002</v>
      </c>
      <c r="R18" s="81"/>
    </row>
    <row r="19" spans="1:30" x14ac:dyDescent="0.25">
      <c r="P19" s="81">
        <v>1.06</v>
      </c>
      <c r="Q19" s="81">
        <f t="shared" si="0"/>
        <v>291.19259999999997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288.44549999999998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285.69839999999999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282.9513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280.20419999999996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277.45709999999997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274.70999999999998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271.96289999999999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269.2158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266.46869999999996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263.72159999999997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260.97449999999998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258.22739999999999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255.4803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252.73319999999998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249.98609999999999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247.23899999999998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1" priority="33">
      <formula>F25&gt;0</formula>
    </cfRule>
    <cfRule type="expression" dxfId="680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79" priority="25">
      <formula>F28&gt;0</formula>
    </cfRule>
    <cfRule type="expression" dxfId="678" priority="26">
      <formula>F28&lt;0</formula>
    </cfRule>
  </conditionalFormatting>
  <conditionalFormatting sqref="F28:F35">
    <cfRule type="expression" dxfId="677" priority="27">
      <formula>F28&gt;0</formula>
    </cfRule>
    <cfRule type="expression" dxfId="676" priority="28">
      <formula>F28&lt;0</formula>
    </cfRule>
  </conditionalFormatting>
  <conditionalFormatting sqref="H25:H35">
    <cfRule type="expression" dxfId="675" priority="23">
      <formula>H25&gt;0</formula>
    </cfRule>
    <cfRule type="expression" dxfId="674" priority="24">
      <formula>H25&lt;0</formula>
    </cfRule>
  </conditionalFormatting>
  <conditionalFormatting sqref="F21:F24">
    <cfRule type="expression" dxfId="673" priority="21">
      <formula>F21&gt;0</formula>
    </cfRule>
    <cfRule type="expression" dxfId="672" priority="22">
      <formula>F21&lt;0</formula>
    </cfRule>
  </conditionalFormatting>
  <conditionalFormatting sqref="H21:H24">
    <cfRule type="expression" dxfId="671" priority="19">
      <formula>H21&gt;0</formula>
    </cfRule>
    <cfRule type="expression" dxfId="670" priority="20">
      <formula>H21&lt;0</formula>
    </cfRule>
  </conditionalFormatting>
  <conditionalFormatting sqref="Q8">
    <cfRule type="expression" dxfId="669" priority="15">
      <formula>Q8&gt;0</formula>
    </cfRule>
    <cfRule type="expression" dxfId="668" priority="16">
      <formula>Q8&lt;0</formula>
    </cfRule>
  </conditionalFormatting>
  <conditionalFormatting sqref="Q7">
    <cfRule type="expression" dxfId="667" priority="17">
      <formula>Q7&gt;0</formula>
    </cfRule>
    <cfRule type="expression" dxfId="666" priority="18">
      <formula>Q7&lt;0</formula>
    </cfRule>
  </conditionalFormatting>
  <conditionalFormatting sqref="F62:F64">
    <cfRule type="expression" dxfId="665" priority="13">
      <formula>F62&gt;0</formula>
    </cfRule>
    <cfRule type="expression" dxfId="664" priority="14">
      <formula>F62&lt;0</formula>
    </cfRule>
  </conditionalFormatting>
  <conditionalFormatting sqref="F65:F72">
    <cfRule type="expression" dxfId="663" priority="9">
      <formula>F65&gt;0</formula>
    </cfRule>
    <cfRule type="expression" dxfId="662" priority="10">
      <formula>F65&lt;0</formula>
    </cfRule>
  </conditionalFormatting>
  <conditionalFormatting sqref="F65:F72">
    <cfRule type="expression" dxfId="661" priority="11">
      <formula>F65&gt;0</formula>
    </cfRule>
    <cfRule type="expression" dxfId="660" priority="12">
      <formula>F65&lt;0</formula>
    </cfRule>
  </conditionalFormatting>
  <conditionalFormatting sqref="H62:H72">
    <cfRule type="expression" dxfId="659" priority="7">
      <formula>H62&gt;0</formula>
    </cfRule>
    <cfRule type="expression" dxfId="658" priority="8">
      <formula>H62&lt;0</formula>
    </cfRule>
  </conditionalFormatting>
  <conditionalFormatting sqref="F58:F61">
    <cfRule type="expression" dxfId="657" priority="5">
      <formula>F58&gt;0</formula>
    </cfRule>
    <cfRule type="expression" dxfId="656" priority="6">
      <formula>F58&lt;0</formula>
    </cfRule>
  </conditionalFormatting>
  <conditionalFormatting sqref="H58:H61">
    <cfRule type="expression" dxfId="655" priority="3">
      <formula>H58&gt;0</formula>
    </cfRule>
    <cfRule type="expression" dxfId="654" priority="4">
      <formula>H58&lt;0</formula>
    </cfRule>
  </conditionalFormatting>
  <conditionalFormatting sqref="Q10">
    <cfRule type="expression" dxfId="653" priority="1">
      <formula>Q10&gt;0</formula>
    </cfRule>
    <cfRule type="expression" dxfId="65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106.41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106.41</v>
      </c>
      <c r="R4" s="486">
        <v>2.2100000000000002E-2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117.051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115.98690000000001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114.92280000000001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113.8587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112.7946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111.73050000000001</v>
      </c>
      <c r="R42" s="81"/>
      <c r="T42" s="85" t="s">
        <v>99</v>
      </c>
      <c r="U42" s="127" t="s">
        <v>647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110.6664</v>
      </c>
      <c r="R43" s="81"/>
      <c r="T43" s="85" t="s">
        <v>100</v>
      </c>
      <c r="U43" s="127" t="s">
        <v>648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109.6023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108.5382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107.47409999999999</v>
      </c>
      <c r="R46" s="81"/>
      <c r="T46" s="85" t="s">
        <v>121</v>
      </c>
      <c r="U46" s="92" t="s">
        <v>381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106.41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105.3459</v>
      </c>
      <c r="R48" s="81"/>
      <c r="T48" s="85" t="s">
        <v>104</v>
      </c>
      <c r="U48" s="127" t="s">
        <v>649</v>
      </c>
      <c r="W48" s="92">
        <v>42766</v>
      </c>
      <c r="X48" s="10" t="s">
        <v>318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104.28179999999999</v>
      </c>
      <c r="R49" s="81"/>
      <c r="T49" s="85" t="s">
        <v>105</v>
      </c>
      <c r="U49" s="127" t="s">
        <v>650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103.21769999999999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102.1536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101.08949999999999</v>
      </c>
      <c r="R52" s="81"/>
      <c r="T52" s="85" t="s">
        <v>107</v>
      </c>
      <c r="U52" s="127" t="s">
        <v>651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100.02539999999999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98.961300000000008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97.897199999999998</v>
      </c>
      <c r="R55" s="81"/>
      <c r="T55" s="85" t="s">
        <v>108</v>
      </c>
      <c r="U55" s="127" t="s">
        <v>552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96.833100000000002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95.769000000000005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1" priority="29">
      <formula>F40&gt;0</formula>
    </cfRule>
    <cfRule type="expression" dxfId="650" priority="30">
      <formula>F40&lt;0</formula>
    </cfRule>
  </conditionalFormatting>
  <conditionalFormatting sqref="F40:F45">
    <cfRule type="expression" dxfId="649" priority="31">
      <formula>F40&gt;0</formula>
    </cfRule>
    <cfRule type="expression" dxfId="648" priority="32">
      <formula>F40&lt;0</formula>
    </cfRule>
  </conditionalFormatting>
  <conditionalFormatting sqref="H40:H45">
    <cfRule type="expression" dxfId="647" priority="27">
      <formula>H40&gt;0</formula>
    </cfRule>
    <cfRule type="expression" dxfId="646" priority="28">
      <formula>H40&lt;0</formula>
    </cfRule>
  </conditionalFormatting>
  <conditionalFormatting sqref="F23:F39">
    <cfRule type="expression" dxfId="645" priority="13">
      <formula>F23&gt;0</formula>
    </cfRule>
    <cfRule type="expression" dxfId="644" priority="14">
      <formula>F23&lt;0</formula>
    </cfRule>
  </conditionalFormatting>
  <conditionalFormatting sqref="H23:H39">
    <cfRule type="expression" dxfId="643" priority="11">
      <formula>H23&gt;0</formula>
    </cfRule>
    <cfRule type="expression" dxfId="642" priority="12">
      <formula>H23&lt;0</formula>
    </cfRule>
  </conditionalFormatting>
  <conditionalFormatting sqref="Q7">
    <cfRule type="expression" dxfId="641" priority="9">
      <formula>Q7&gt;0</formula>
    </cfRule>
    <cfRule type="expression" dxfId="640" priority="10">
      <formula>Q7&lt;0</formula>
    </cfRule>
  </conditionalFormatting>
  <conditionalFormatting sqref="Q8">
    <cfRule type="expression" dxfId="639" priority="7">
      <formula>Q8&gt;0</formula>
    </cfRule>
    <cfRule type="expression" dxfId="638" priority="8">
      <formula>Q8&lt;0</formula>
    </cfRule>
  </conditionalFormatting>
  <conditionalFormatting sqref="Q10">
    <cfRule type="expression" dxfId="637" priority="1">
      <formula>Q10&gt;0</formula>
    </cfRule>
    <cfRule type="expression" dxfId="6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75.38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75.38</v>
      </c>
      <c r="R4" s="486">
        <v>-1.04E-2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82.918000000000006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82.164200000000008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81.410399999999996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80.656599999999997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79.902799999999999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79.149000000000001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78.395200000000003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77.641400000000004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76.887599999999992</v>
      </c>
      <c r="Q51" s="2"/>
      <c r="T51" s="106" t="s">
        <v>104</v>
      </c>
      <c r="U51" s="104" t="s">
        <v>652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76.133799999999994</v>
      </c>
      <c r="Q52" s="2"/>
      <c r="T52" s="106" t="s">
        <v>105</v>
      </c>
      <c r="U52" s="104" t="s">
        <v>653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75.38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74.626199999999997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73.872399999999999</v>
      </c>
      <c r="T55" s="106" t="s">
        <v>107</v>
      </c>
      <c r="U55" s="104" t="s">
        <v>654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73.118599999999986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72.364799999999988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71.61099999999999</v>
      </c>
      <c r="T58" s="106" t="s">
        <v>108</v>
      </c>
      <c r="U58" s="104" t="s">
        <v>535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70.857199999999992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70.103399999999993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69.349599999999995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68.595799999999997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67.841999999999999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5" priority="39">
      <formula>Q12&gt;0</formula>
    </cfRule>
    <cfRule type="expression" dxfId="6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33" priority="33">
      <formula>F25&gt;0</formula>
    </cfRule>
    <cfRule type="expression" dxfId="632" priority="34">
      <formula>F25&lt;0</formula>
    </cfRule>
  </conditionalFormatting>
  <conditionalFormatting sqref="F30">
    <cfRule type="expression" dxfId="631" priority="31">
      <formula>F30&gt;0</formula>
    </cfRule>
    <cfRule type="expression" dxfId="630" priority="32">
      <formula>F30&lt;0</formula>
    </cfRule>
  </conditionalFormatting>
  <conditionalFormatting sqref="F31">
    <cfRule type="expression" dxfId="629" priority="29">
      <formula>F31&gt;0</formula>
    </cfRule>
    <cfRule type="expression" dxfId="628" priority="30">
      <formula>F31&lt;0</formula>
    </cfRule>
  </conditionalFormatting>
  <conditionalFormatting sqref="F32:F34">
    <cfRule type="expression" dxfId="627" priority="27">
      <formula>F32&gt;0</formula>
    </cfRule>
    <cfRule type="expression" dxfId="626" priority="28">
      <formula>F32&lt;0</formula>
    </cfRule>
  </conditionalFormatting>
  <conditionalFormatting sqref="H25:H29">
    <cfRule type="expression" dxfId="625" priority="25">
      <formula>H25&gt;0</formula>
    </cfRule>
    <cfRule type="expression" dxfId="624" priority="26">
      <formula>H25&lt;0</formula>
    </cfRule>
  </conditionalFormatting>
  <conditionalFormatting sqref="H30">
    <cfRule type="expression" dxfId="623" priority="23">
      <formula>H30&gt;0</formula>
    </cfRule>
    <cfRule type="expression" dxfId="622" priority="24">
      <formula>H30&lt;0</formula>
    </cfRule>
  </conditionalFormatting>
  <conditionalFormatting sqref="H31">
    <cfRule type="expression" dxfId="621" priority="21">
      <formula>H31&gt;0</formula>
    </cfRule>
    <cfRule type="expression" dxfId="620" priority="22">
      <formula>H31&lt;0</formula>
    </cfRule>
  </conditionalFormatting>
  <conditionalFormatting sqref="H32:H34">
    <cfRule type="expression" dxfId="619" priority="19">
      <formula>H32&gt;0</formula>
    </cfRule>
    <cfRule type="expression" dxfId="618" priority="20">
      <formula>H32&lt;0</formula>
    </cfRule>
  </conditionalFormatting>
  <conditionalFormatting sqref="F35">
    <cfRule type="expression" dxfId="617" priority="17">
      <formula>F35&gt;0</formula>
    </cfRule>
    <cfRule type="expression" dxfId="616" priority="18">
      <formula>F35&lt;0</formula>
    </cfRule>
  </conditionalFormatting>
  <conditionalFormatting sqref="H35">
    <cfRule type="expression" dxfId="615" priority="15">
      <formula>H35&gt;0</formula>
    </cfRule>
    <cfRule type="expression" dxfId="614" priority="16">
      <formula>H35&lt;0</formula>
    </cfRule>
  </conditionalFormatting>
  <conditionalFormatting sqref="F36">
    <cfRule type="expression" dxfId="613" priority="13">
      <formula>F36&gt;0</formula>
    </cfRule>
    <cfRule type="expression" dxfId="612" priority="14">
      <formula>F36&lt;0</formula>
    </cfRule>
  </conditionalFormatting>
  <conditionalFormatting sqref="H36">
    <cfRule type="expression" dxfId="611" priority="11">
      <formula>H36&gt;0</formula>
    </cfRule>
    <cfRule type="expression" dxfId="610" priority="12">
      <formula>H36&lt;0</formula>
    </cfRule>
  </conditionalFormatting>
  <conditionalFormatting sqref="H23:H24">
    <cfRule type="expression" dxfId="609" priority="5">
      <formula>H23&gt;0</formula>
    </cfRule>
    <cfRule type="expression" dxfId="608" priority="6">
      <formula>H23&lt;0</formula>
    </cfRule>
  </conditionalFormatting>
  <conditionalFormatting sqref="F23:F24">
    <cfRule type="expression" dxfId="607" priority="7">
      <formula>F23&gt;0</formula>
    </cfRule>
    <cfRule type="expression" dxfId="606" priority="8">
      <formula>F23&lt;0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59.17</v>
      </c>
      <c r="R4" s="486">
        <v>6.1000000000000004E-3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7100.4000000000005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2338.9300000000021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734.35000000000036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0.11535410497875453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2.6364711847219877E-2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1" t="s">
        <v>78</v>
      </c>
      <c r="Q39" s="81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65.087000000000003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64.4953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63.903600000000004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63.311900000000009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62.720200000000006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62.128500000000003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61.536800000000007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60.945100000000004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60.353400000000001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59.761700000000005</v>
      </c>
      <c r="R49" s="81"/>
      <c r="T49" s="85" t="s">
        <v>103</v>
      </c>
      <c r="U49" s="87" t="s">
        <v>339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59.17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58.578299999999999</v>
      </c>
      <c r="R51" s="81"/>
      <c r="T51" s="85" t="s">
        <v>104</v>
      </c>
      <c r="U51" s="86" t="s">
        <v>655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57.986600000000003</v>
      </c>
      <c r="R52" s="81"/>
      <c r="T52" s="85" t="s">
        <v>105</v>
      </c>
      <c r="U52" s="86" t="s">
        <v>489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57.3949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56.803199999999997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56.211500000000001</v>
      </c>
      <c r="R55" s="81"/>
      <c r="T55" s="85" t="s">
        <v>107</v>
      </c>
      <c r="U55" s="86" t="s">
        <v>656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55.619799999999998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55.028100000000002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54.436400000000006</v>
      </c>
      <c r="R58" s="81"/>
      <c r="T58" s="85" t="s">
        <v>108</v>
      </c>
      <c r="U58" s="86" t="s">
        <v>566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53.844700000000003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53.253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1" priority="55">
      <formula>Q8&gt;0</formula>
    </cfRule>
    <cfRule type="expression" dxfId="600" priority="56">
      <formula>Q8&lt;0</formula>
    </cfRule>
  </conditionalFormatting>
  <conditionalFormatting sqref="Q7">
    <cfRule type="expression" dxfId="599" priority="57">
      <formula>Q7&gt;0</formula>
    </cfRule>
    <cfRule type="expression" dxfId="598" priority="58">
      <formula>Q7&lt;0</formula>
    </cfRule>
  </conditionalFormatting>
  <conditionalFormatting sqref="M50">
    <cfRule type="expression" dxfId="597" priority="45">
      <formula>M50&gt;0</formula>
    </cfRule>
    <cfRule type="expression" dxfId="596" priority="46">
      <formula>M50&lt;0</formula>
    </cfRule>
  </conditionalFormatting>
  <conditionalFormatting sqref="M50">
    <cfRule type="expression" dxfId="595" priority="47">
      <formula>M50&gt;0</formula>
    </cfRule>
    <cfRule type="expression" dxfId="594" priority="48">
      <formula>M50&lt;0</formula>
    </cfRule>
  </conditionalFormatting>
  <conditionalFormatting sqref="F24:F31">
    <cfRule type="expression" dxfId="593" priority="33">
      <formula>F24&gt;0</formula>
    </cfRule>
    <cfRule type="expression" dxfId="592" priority="34">
      <formula>F24&lt;0</formula>
    </cfRule>
  </conditionalFormatting>
  <conditionalFormatting sqref="F24:F31">
    <cfRule type="expression" dxfId="591" priority="35">
      <formula>F24&gt;0</formula>
    </cfRule>
    <cfRule type="expression" dxfId="590" priority="36">
      <formula>F24&lt;0</formula>
    </cfRule>
  </conditionalFormatting>
  <conditionalFormatting sqref="H24:H31">
    <cfRule type="expression" dxfId="589" priority="31">
      <formula>H24&gt;0</formula>
    </cfRule>
    <cfRule type="expression" dxfId="588" priority="32">
      <formula>H24&lt;0</formula>
    </cfRule>
  </conditionalFormatting>
  <conditionalFormatting sqref="J27:J34">
    <cfRule type="expression" dxfId="587" priority="1">
      <formula>J27&gt;0</formula>
    </cfRule>
    <cfRule type="expression" dxfId="586" priority="2">
      <formula>J27&lt;0</formula>
    </cfRule>
  </conditionalFormatting>
  <conditionalFormatting sqref="J27:J34">
    <cfRule type="expression" dxfId="585" priority="3">
      <formula>J27&gt;0</formula>
    </cfRule>
    <cfRule type="expression" dxfId="58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48.07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48.07</v>
      </c>
      <c r="R4" s="486">
        <v>1.52E-2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52.877000000000002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52.396300000000004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51.915600000000005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51.434900000000006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50.9542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50.473500000000001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49.992800000000003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49.512100000000004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49.031399999999998</v>
      </c>
      <c r="R48" s="81"/>
      <c r="T48" s="85" t="s">
        <v>104</v>
      </c>
      <c r="U48" s="86" t="s">
        <v>657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48.550699999999999</v>
      </c>
      <c r="R49" s="81"/>
      <c r="T49" s="85" t="s">
        <v>105</v>
      </c>
      <c r="U49" s="86" t="s">
        <v>437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48.07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47.589300000000001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47.108600000000003</v>
      </c>
      <c r="R52" s="81"/>
      <c r="T52" s="85" t="s">
        <v>107</v>
      </c>
      <c r="U52" s="86" t="s">
        <v>658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46.627899999999997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46.147199999999998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45.666499999999999</v>
      </c>
      <c r="R55" s="81"/>
      <c r="T55" s="85" t="s">
        <v>108</v>
      </c>
      <c r="U55" s="86" t="s">
        <v>525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45.1858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44.705100000000002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44.224400000000003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43.743700000000004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43.262999999999998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83" priority="66">
      <formula>F22&gt;0</formula>
    </cfRule>
    <cfRule type="expression" dxfId="5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1" priority="53">
      <formula>F41&gt;0</formula>
    </cfRule>
    <cfRule type="expression" dxfId="580" priority="54">
      <formula>F41&lt;0</formula>
    </cfRule>
  </conditionalFormatting>
  <conditionalFormatting sqref="F41">
    <cfRule type="expression" dxfId="579" priority="57">
      <formula>F41&gt;0</formula>
    </cfRule>
    <cfRule type="expression" dxfId="578" priority="58">
      <formula>F41&lt;0</formula>
    </cfRule>
  </conditionalFormatting>
  <conditionalFormatting sqref="H41">
    <cfRule type="expression" dxfId="577" priority="35">
      <formula>H41&gt;0</formula>
    </cfRule>
    <cfRule type="expression" dxfId="576" priority="36">
      <formula>H41&lt;0</formula>
    </cfRule>
  </conditionalFormatting>
  <conditionalFormatting sqref="F89:F95">
    <cfRule type="expression" dxfId="575" priority="29">
      <formula>F89&gt;0</formula>
    </cfRule>
    <cfRule type="expression" dxfId="574" priority="30">
      <formula>F89&lt;0</formula>
    </cfRule>
  </conditionalFormatting>
  <conditionalFormatting sqref="F96:F110">
    <cfRule type="expression" dxfId="573" priority="25">
      <formula>F96&gt;0</formula>
    </cfRule>
    <cfRule type="expression" dxfId="572" priority="26">
      <formula>F96&lt;0</formula>
    </cfRule>
  </conditionalFormatting>
  <conditionalFormatting sqref="F96:F110">
    <cfRule type="expression" dxfId="571" priority="27">
      <formula>F96&gt;0</formula>
    </cfRule>
    <cfRule type="expression" dxfId="570" priority="28">
      <formula>F96&lt;0</formula>
    </cfRule>
  </conditionalFormatting>
  <conditionalFormatting sqref="H89:H100">
    <cfRule type="expression" dxfId="569" priority="23">
      <formula>H89&gt;0</formula>
    </cfRule>
    <cfRule type="expression" dxfId="568" priority="24">
      <formula>H89&lt;0</formula>
    </cfRule>
  </conditionalFormatting>
  <conditionalFormatting sqref="H101">
    <cfRule type="expression" dxfId="567" priority="21">
      <formula>H101&gt;0</formula>
    </cfRule>
    <cfRule type="expression" dxfId="566" priority="22">
      <formula>H101&lt;0</formula>
    </cfRule>
  </conditionalFormatting>
  <conditionalFormatting sqref="F111:F116">
    <cfRule type="expression" dxfId="565" priority="19">
      <formula>F111&gt;0</formula>
    </cfRule>
    <cfRule type="expression" dxfId="564" priority="20">
      <formula>F111&lt;0</formula>
    </cfRule>
  </conditionalFormatting>
  <conditionalFormatting sqref="H103:H116">
    <cfRule type="expression" dxfId="563" priority="17">
      <formula>H103&gt;0</formula>
    </cfRule>
    <cfRule type="expression" dxfId="562" priority="18">
      <formula>H103&lt;0</formula>
    </cfRule>
  </conditionalFormatting>
  <conditionalFormatting sqref="H102">
    <cfRule type="expression" dxfId="561" priority="15">
      <formula>H102&gt;0</formula>
    </cfRule>
    <cfRule type="expression" dxfId="560" priority="16">
      <formula>H102&lt;0</formula>
    </cfRule>
  </conditionalFormatting>
  <conditionalFormatting sqref="M42">
    <cfRule type="expression" dxfId="559" priority="13">
      <formula>M42&gt;0</formula>
    </cfRule>
    <cfRule type="expression" dxfId="558" priority="14">
      <formula>M42&lt;0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Q8">
    <cfRule type="expression" dxfId="555" priority="7">
      <formula>Q8&gt;0</formula>
    </cfRule>
    <cfRule type="expression" dxfId="554" priority="8">
      <formula>Q8&lt;0</formula>
    </cfRule>
  </conditionalFormatting>
  <conditionalFormatting sqref="F117:F130 H117:H130">
    <cfRule type="expression" dxfId="553" priority="1">
      <formula>F117&gt;0</formula>
    </cfRule>
    <cfRule type="expression" dxfId="5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41.82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41.82</v>
      </c>
      <c r="R4" s="506">
        <v>3.6200000000000003E-2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332</v>
      </c>
      <c r="U6" t="s">
        <v>468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467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469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519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46.002000000000002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45.583800000000004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45.165600000000005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44.747400000000006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44.3292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43.911000000000001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43.492800000000003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43.074600000000004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42.656399999999998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42.238199999999999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41.82</v>
      </c>
      <c r="W39" s="134"/>
    </row>
    <row r="40" spans="1:23" x14ac:dyDescent="0.25">
      <c r="O40" s="81">
        <v>0.99</v>
      </c>
      <c r="P40" s="81">
        <f t="shared" si="0"/>
        <v>41.401800000000001</v>
      </c>
      <c r="W40" s="134"/>
    </row>
    <row r="41" spans="1:23" x14ac:dyDescent="0.25">
      <c r="O41" s="81">
        <v>0.98</v>
      </c>
      <c r="P41" s="81">
        <f t="shared" si="0"/>
        <v>40.983600000000003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40.565399999999997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40.147199999999998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39.728999999999999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39.3108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38.892600000000002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38.474400000000003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38.056200000000004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37.637999999999998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434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659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486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660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567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519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287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288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288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313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519</v>
      </c>
    </row>
    <row r="167" spans="1:10" x14ac:dyDescent="0.25">
      <c r="A167" t="s">
        <v>348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348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369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712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748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1" priority="84">
      <formula>F7&gt;0</formula>
    </cfRule>
    <cfRule type="expression" dxfId="550" priority="85">
      <formula>F7&lt;0</formula>
    </cfRule>
  </conditionalFormatting>
  <conditionalFormatting sqref="Q8">
    <cfRule type="expression" dxfId="549" priority="82">
      <formula>Q8&gt;0</formula>
    </cfRule>
    <cfRule type="expression" dxfId="548" priority="83">
      <formula>Q8&lt;0</formula>
    </cfRule>
  </conditionalFormatting>
  <conditionalFormatting sqref="F29:F36">
    <cfRule type="expression" dxfId="547" priority="62">
      <formula>F29&gt;0</formula>
    </cfRule>
    <cfRule type="expression" dxfId="546" priority="63">
      <formula>F29&lt;0</formula>
    </cfRule>
  </conditionalFormatting>
  <conditionalFormatting sqref="J32:J38">
    <cfRule type="expression" dxfId="545" priority="57">
      <formula>J32&gt;0</formula>
    </cfRule>
    <cfRule type="expression" dxfId="544" priority="58">
      <formula>J32&lt;0</formula>
    </cfRule>
  </conditionalFormatting>
  <conditionalFormatting sqref="M42">
    <cfRule type="expression" dxfId="543" priority="55">
      <formula>M42&gt;0</formula>
    </cfRule>
    <cfRule type="expression" dxfId="542" priority="56">
      <formula>M42&lt;0</formula>
    </cfRule>
  </conditionalFormatting>
  <conditionalFormatting sqref="F98:F134 H98:H134 H137:H142 F137:F142 F144:F153 H144:H153">
    <cfRule type="expression" dxfId="541" priority="53">
      <formula>F98&gt;0</formula>
    </cfRule>
    <cfRule type="expression" dxfId="540" priority="54">
      <formula>F98&lt;0</formula>
    </cfRule>
  </conditionalFormatting>
  <conditionalFormatting sqref="F90:F97">
    <cfRule type="expression" dxfId="539" priority="51">
      <formula>F90&gt;0</formula>
    </cfRule>
    <cfRule type="expression" dxfId="538" priority="52">
      <formula>F90&lt;0</formula>
    </cfRule>
  </conditionalFormatting>
  <conditionalFormatting sqref="H90:H97">
    <cfRule type="expression" dxfId="537" priority="49">
      <formula>H90&gt;0</formula>
    </cfRule>
    <cfRule type="expression" dxfId="536" priority="50">
      <formula>H90&lt;0</formula>
    </cfRule>
  </conditionalFormatting>
  <conditionalFormatting sqref="F135:F136 H135:H136">
    <cfRule type="expression" dxfId="535" priority="47">
      <formula>F135&gt;0</formula>
    </cfRule>
    <cfRule type="expression" dxfId="534" priority="48">
      <formula>F135&lt;0</formula>
    </cfRule>
  </conditionalFormatting>
  <conditionalFormatting sqref="H143 F143">
    <cfRule type="expression" dxfId="533" priority="45">
      <formula>F143&gt;0</formula>
    </cfRule>
    <cfRule type="expression" dxfId="532" priority="46">
      <formula>F143&lt;0</formula>
    </cfRule>
  </conditionalFormatting>
  <conditionalFormatting sqref="F154:F161">
    <cfRule type="expression" dxfId="531" priority="31">
      <formula>F154&gt;0</formula>
    </cfRule>
    <cfRule type="expression" dxfId="530" priority="32">
      <formula>F154&lt;0</formula>
    </cfRule>
  </conditionalFormatting>
  <conditionalFormatting sqref="H154:H161">
    <cfRule type="expression" dxfId="529" priority="29">
      <formula>H154&gt;0</formula>
    </cfRule>
    <cfRule type="expression" dxfId="528" priority="30">
      <formula>H154&lt;0</formula>
    </cfRule>
  </conditionalFormatting>
  <conditionalFormatting sqref="Q10">
    <cfRule type="expression" dxfId="527" priority="27">
      <formula>Q10&gt;0</formula>
    </cfRule>
    <cfRule type="expression" dxfId="526" priority="28">
      <formula>Q10&lt;0</formula>
    </cfRule>
  </conditionalFormatting>
  <conditionalFormatting sqref="F37:F38">
    <cfRule type="expression" dxfId="525" priority="25">
      <formula>F37&gt;0</formula>
    </cfRule>
    <cfRule type="expression" dxfId="524" priority="26">
      <formula>F37&lt;0</formula>
    </cfRule>
  </conditionalFormatting>
  <conditionalFormatting sqref="H37:H38">
    <cfRule type="expression" dxfId="523" priority="23">
      <formula>H37&gt;0</formula>
    </cfRule>
    <cfRule type="expression" dxfId="522" priority="24">
      <formula>H37&lt;0</formula>
    </cfRule>
  </conditionalFormatting>
  <conditionalFormatting sqref="F167">
    <cfRule type="expression" dxfId="521" priority="21">
      <formula>F167&gt;0</formula>
    </cfRule>
    <cfRule type="expression" dxfId="520" priority="22">
      <formula>F167&lt;0</formula>
    </cfRule>
  </conditionalFormatting>
  <conditionalFormatting sqref="F168:F179">
    <cfRule type="expression" dxfId="519" priority="19">
      <formula>F168&gt;0</formula>
    </cfRule>
    <cfRule type="expression" dxfId="518" priority="20">
      <formula>F168&lt;0</formula>
    </cfRule>
  </conditionalFormatting>
  <conditionalFormatting sqref="H167:H179">
    <cfRule type="expression" dxfId="517" priority="17">
      <formula>H167&gt;0</formula>
    </cfRule>
    <cfRule type="expression" dxfId="516" priority="18">
      <formula>H167&lt;0</formula>
    </cfRule>
  </conditionalFormatting>
  <conditionalFormatting sqref="J175:J197 J201">
    <cfRule type="expression" dxfId="515" priority="15">
      <formula>J175&gt;0</formula>
    </cfRule>
    <cfRule type="expression" dxfId="514" priority="16">
      <formula>J175&lt;0</formula>
    </cfRule>
  </conditionalFormatting>
  <conditionalFormatting sqref="F180:F197 F201">
    <cfRule type="expression" dxfId="513" priority="13">
      <formula>F180&gt;0</formula>
    </cfRule>
    <cfRule type="expression" dxfId="512" priority="14">
      <formula>F180&lt;0</formula>
    </cfRule>
  </conditionalFormatting>
  <conditionalFormatting sqref="H180:H197 H201">
    <cfRule type="expression" dxfId="511" priority="11">
      <formula>H180&gt;0</formula>
    </cfRule>
    <cfRule type="expression" dxfId="510" priority="12">
      <formula>H180&lt;0</formula>
    </cfRule>
  </conditionalFormatting>
  <conditionalFormatting sqref="I32:J35">
    <cfRule type="expression" dxfId="509" priority="9">
      <formula>I32&gt;0</formula>
    </cfRule>
    <cfRule type="expression" dxfId="508" priority="10">
      <formula>I32&lt;0</formula>
    </cfRule>
  </conditionalFormatting>
  <conditionalFormatting sqref="F198:F200">
    <cfRule type="expression" dxfId="507" priority="7">
      <formula>F198&gt;0</formula>
    </cfRule>
    <cfRule type="expression" dxfId="506" priority="8">
      <formula>F198&lt;0</formula>
    </cfRule>
  </conditionalFormatting>
  <conditionalFormatting sqref="H198:H200">
    <cfRule type="expression" dxfId="505" priority="5">
      <formula>H198&gt;0</formula>
    </cfRule>
    <cfRule type="expression" dxfId="504" priority="6">
      <formula>H198&lt;0</formula>
    </cfRule>
  </conditionalFormatting>
  <conditionalFormatting sqref="J198:J200">
    <cfRule type="expression" dxfId="503" priority="3">
      <formula>J198&gt;0</formula>
    </cfRule>
    <cfRule type="expression" dxfId="502" priority="4">
      <formula>J198&lt;0</formula>
    </cfRule>
  </conditionalFormatting>
  <conditionalFormatting sqref="F202:F211 H202:H211 J202:J211">
    <cfRule type="expression" dxfId="501" priority="1">
      <formula>F202&gt;0</formula>
    </cfRule>
    <cfRule type="expression" dxfId="50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350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72.86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72.86</v>
      </c>
      <c r="R4" s="506">
        <v>-3.7600000000000001E-2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728</v>
      </c>
      <c r="Q15" s="693" t="s">
        <v>729</v>
      </c>
      <c r="R15" s="691" t="s">
        <v>722</v>
      </c>
      <c r="S15" s="691" t="s">
        <v>723</v>
      </c>
      <c r="T15" s="693" t="s">
        <v>725</v>
      </c>
      <c r="U15" s="693" t="s">
        <v>726</v>
      </c>
      <c r="V15" s="691" t="s">
        <v>724</v>
      </c>
      <c r="W15" s="692" t="s">
        <v>727</v>
      </c>
    </row>
    <row r="16" spans="1:23" x14ac:dyDescent="0.25">
      <c r="G16" s="29"/>
      <c r="H16" s="70"/>
      <c r="O16" s="694">
        <v>42963</v>
      </c>
      <c r="P16" s="690" t="s">
        <v>730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733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1" t="s">
        <v>78</v>
      </c>
      <c r="P40" s="81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80.146000000000001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79.417400000000001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78.688800000000001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77.9602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77.2316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76.503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75.7744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75.0458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74.3172</v>
      </c>
      <c r="Q49" s="2"/>
      <c r="T49" s="91" t="s">
        <v>103</v>
      </c>
      <c r="U49" s="127" t="s">
        <v>495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73.5886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72.86</v>
      </c>
      <c r="Q51" s="2"/>
      <c r="T51" s="91" t="s">
        <v>104</v>
      </c>
      <c r="U51" s="127" t="s">
        <v>661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72.131399999999999</v>
      </c>
      <c r="Q52" s="2"/>
      <c r="T52" s="91" t="s">
        <v>105</v>
      </c>
      <c r="U52" s="127" t="s">
        <v>662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71.402799999999999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70.674199999999999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69.945599999999999</v>
      </c>
      <c r="T55" s="91" t="s">
        <v>107</v>
      </c>
      <c r="U55" s="127" t="s">
        <v>663</v>
      </c>
    </row>
    <row r="56" spans="1:21" x14ac:dyDescent="0.25">
      <c r="O56" s="81">
        <v>0.95</v>
      </c>
      <c r="P56" s="81">
        <f t="shared" si="0"/>
        <v>69.216999999999999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68.488399999999999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67.759799999999998</v>
      </c>
      <c r="T58" s="91" t="s">
        <v>108</v>
      </c>
      <c r="U58" s="127" t="s">
        <v>568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67.031199999999998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66.302599999999998</v>
      </c>
    </row>
    <row r="61" spans="1:21" x14ac:dyDescent="0.25">
      <c r="A61" s="379" t="s">
        <v>350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65.573999999999998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462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462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488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99" priority="76">
      <formula>Q7&gt;0</formula>
    </cfRule>
    <cfRule type="expression" dxfId="498" priority="77">
      <formula>Q7&lt;0</formula>
    </cfRule>
  </conditionalFormatting>
  <conditionalFormatting sqref="Q8">
    <cfRule type="expression" dxfId="497" priority="74">
      <formula>Q8&gt;0</formula>
    </cfRule>
    <cfRule type="expression" dxfId="496" priority="75">
      <formula>Q8&lt;0</formula>
    </cfRule>
  </conditionalFormatting>
  <conditionalFormatting sqref="F29:F43">
    <cfRule type="expression" dxfId="495" priority="58">
      <formula>F29&gt;0</formula>
    </cfRule>
    <cfRule type="expression" dxfId="494" priority="59">
      <formula>F29&lt;0</formula>
    </cfRule>
  </conditionalFormatting>
  <conditionalFormatting sqref="H45 H47:H48 H50:H51 H53 H29:H43">
    <cfRule type="expression" dxfId="493" priority="56">
      <formula>H29&gt;0</formula>
    </cfRule>
    <cfRule type="expression" dxfId="492" priority="57">
      <formula>H29&lt;0</formula>
    </cfRule>
  </conditionalFormatting>
  <conditionalFormatting sqref="J35">
    <cfRule type="expression" dxfId="491" priority="52">
      <formula>J35&gt;0</formula>
    </cfRule>
    <cfRule type="expression" dxfId="490" priority="53">
      <formula>J35&lt;0</formula>
    </cfRule>
  </conditionalFormatting>
  <conditionalFormatting sqref="J36:J37">
    <cfRule type="expression" dxfId="489" priority="50">
      <formula>J36&gt;0</formula>
    </cfRule>
    <cfRule type="expression" dxfId="488" priority="51">
      <formula>J36&lt;0</formula>
    </cfRule>
  </conditionalFormatting>
  <conditionalFormatting sqref="J38:J45 J48 J51">
    <cfRule type="expression" dxfId="487" priority="48">
      <formula>J38&gt;0</formula>
    </cfRule>
    <cfRule type="expression" dxfId="486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5" priority="45">
      <formula>M59&gt;0</formula>
    </cfRule>
    <cfRule type="expression" dxfId="484" priority="46">
      <formula>M59&lt;0</formula>
    </cfRule>
  </conditionalFormatting>
  <conditionalFormatting sqref="Q10">
    <cfRule type="expression" dxfId="483" priority="43">
      <formula>Q10&gt;0</formula>
    </cfRule>
    <cfRule type="expression" dxfId="482" priority="44">
      <formula>Q10&lt;0</formula>
    </cfRule>
  </conditionalFormatting>
  <conditionalFormatting sqref="F84:F103">
    <cfRule type="expression" dxfId="481" priority="41">
      <formula>F84&gt;0</formula>
    </cfRule>
    <cfRule type="expression" dxfId="480" priority="42">
      <formula>F84&lt;0</formula>
    </cfRule>
  </conditionalFormatting>
  <conditionalFormatting sqref="H107 H84:H103">
    <cfRule type="expression" dxfId="479" priority="39">
      <formula>H84&gt;0</formula>
    </cfRule>
    <cfRule type="expression" dxfId="478" priority="40">
      <formula>H84&lt;0</formula>
    </cfRule>
  </conditionalFormatting>
  <conditionalFormatting sqref="J89">
    <cfRule type="expression" dxfId="477" priority="37">
      <formula>J89&gt;0</formula>
    </cfRule>
    <cfRule type="expression" dxfId="476" priority="38">
      <formula>J89&lt;0</formula>
    </cfRule>
  </conditionalFormatting>
  <conditionalFormatting sqref="J90:J95">
    <cfRule type="expression" dxfId="475" priority="35">
      <formula>J90&gt;0</formula>
    </cfRule>
    <cfRule type="expression" dxfId="474" priority="36">
      <formula>J90&lt;0</formula>
    </cfRule>
  </conditionalFormatting>
  <conditionalFormatting sqref="J96:J97">
    <cfRule type="expression" dxfId="473" priority="33">
      <formula>J96&gt;0</formula>
    </cfRule>
    <cfRule type="expression" dxfId="472" priority="34">
      <formula>J96&lt;0</formula>
    </cfRule>
  </conditionalFormatting>
  <conditionalFormatting sqref="J98:J104">
    <cfRule type="expression" dxfId="471" priority="31">
      <formula>J98&gt;0</formula>
    </cfRule>
    <cfRule type="expression" dxfId="470" priority="32">
      <formula>J98&lt;0</formula>
    </cfRule>
  </conditionalFormatting>
  <conditionalFormatting sqref="J25">
    <cfRule type="expression" dxfId="469" priority="27">
      <formula>J25&gt;0</formula>
    </cfRule>
    <cfRule type="expression" dxfId="468" priority="28">
      <formula>J25&lt;0</formula>
    </cfRule>
  </conditionalFormatting>
  <conditionalFormatting sqref="F105:F106">
    <cfRule type="expression" dxfId="467" priority="25">
      <formula>F105&gt;0</formula>
    </cfRule>
    <cfRule type="expression" dxfId="466" priority="26">
      <formula>F105&lt;0</formula>
    </cfRule>
  </conditionalFormatting>
  <conditionalFormatting sqref="H105:H106">
    <cfRule type="expression" dxfId="465" priority="23">
      <formula>H105&gt;0</formula>
    </cfRule>
    <cfRule type="expression" dxfId="464" priority="24">
      <formula>H105&lt;0</formula>
    </cfRule>
  </conditionalFormatting>
  <conditionalFormatting sqref="J105">
    <cfRule type="expression" dxfId="463" priority="21">
      <formula>J105&gt;0</formula>
    </cfRule>
    <cfRule type="expression" dxfId="462" priority="22">
      <formula>J105&lt;0</formula>
    </cfRule>
  </conditionalFormatting>
  <conditionalFormatting sqref="J106">
    <cfRule type="expression" dxfId="461" priority="19">
      <formula>J106&gt;0</formula>
    </cfRule>
    <cfRule type="expression" dxfId="460" priority="20">
      <formula>J106&lt;0</formula>
    </cfRule>
  </conditionalFormatting>
  <conditionalFormatting sqref="F24:F28">
    <cfRule type="expression" dxfId="459" priority="17">
      <formula>F24&gt;0</formula>
    </cfRule>
    <cfRule type="expression" dxfId="458" priority="18">
      <formula>F24&lt;0</formula>
    </cfRule>
  </conditionalFormatting>
  <conditionalFormatting sqref="H24:H28">
    <cfRule type="expression" dxfId="457" priority="15">
      <formula>H24&gt;0</formula>
    </cfRule>
    <cfRule type="expression" dxfId="456" priority="16">
      <formula>H24&lt;0</formula>
    </cfRule>
  </conditionalFormatting>
  <conditionalFormatting sqref="J26:J34">
    <cfRule type="expression" dxfId="455" priority="13">
      <formula>J26&gt;0</formula>
    </cfRule>
    <cfRule type="expression" dxfId="454" priority="14">
      <formula>J26&lt;0</formula>
    </cfRule>
  </conditionalFormatting>
  <conditionalFormatting sqref="F113">
    <cfRule type="expression" dxfId="453" priority="11">
      <formula>F113&gt;0</formula>
    </cfRule>
    <cfRule type="expression" dxfId="452" priority="12">
      <formula>F113&lt;0</formula>
    </cfRule>
  </conditionalFormatting>
  <conditionalFormatting sqref="H113">
    <cfRule type="expression" dxfId="451" priority="9">
      <formula>H113&gt;0</formula>
    </cfRule>
    <cfRule type="expression" dxfId="450" priority="10">
      <formula>H113&lt;0</formula>
    </cfRule>
  </conditionalFormatting>
  <conditionalFormatting sqref="J109">
    <cfRule type="expression" dxfId="449" priority="7">
      <formula>J109&gt;0</formula>
    </cfRule>
    <cfRule type="expression" dxfId="448" priority="8">
      <formula>J109&lt;0</formula>
    </cfRule>
  </conditionalFormatting>
  <conditionalFormatting sqref="F108:F112">
    <cfRule type="expression" dxfId="447" priority="5">
      <formula>F108&gt;0</formula>
    </cfRule>
    <cfRule type="expression" dxfId="446" priority="6">
      <formula>F108&lt;0</formula>
    </cfRule>
  </conditionalFormatting>
  <conditionalFormatting sqref="H108:H112">
    <cfRule type="expression" dxfId="445" priority="3">
      <formula>H108&gt;0</formula>
    </cfRule>
    <cfRule type="expression" dxfId="444" priority="4">
      <formula>H108&lt;0</formula>
    </cfRule>
  </conditionalFormatting>
  <conditionalFormatting sqref="J110:J113">
    <cfRule type="expression" dxfId="443" priority="1">
      <formula>J110&gt;0</formula>
    </cfRule>
    <cfRule type="expression" dxfId="442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26.8</v>
      </c>
      <c r="R4" s="486">
        <v>3.3999999999999998E-3</v>
      </c>
      <c r="T4" s="1">
        <v>43096</v>
      </c>
      <c r="U4" t="s">
        <v>833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7504</v>
      </c>
      <c r="U5" t="s">
        <v>834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835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-2995.3099999999945</v>
      </c>
      <c r="R7">
        <v>280</v>
      </c>
      <c r="U7" t="s">
        <v>836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-3070.3299999999945</v>
      </c>
      <c r="U8" t="s">
        <v>837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-0.29035693041544913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3.4328358208955224E-2</v>
      </c>
      <c r="R11">
        <f>0.23</f>
        <v>0.23</v>
      </c>
      <c r="U11" t="s">
        <v>887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916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913</v>
      </c>
    </row>
    <row r="15" spans="1:29" x14ac:dyDescent="0.25">
      <c r="C15" s="4"/>
      <c r="D15" s="3"/>
      <c r="E15" s="3"/>
      <c r="F15" s="3"/>
      <c r="U15" s="486" t="s">
        <v>915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953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968</v>
      </c>
    </row>
    <row r="20" spans="1:21" x14ac:dyDescent="0.25">
      <c r="T20" s="1">
        <v>43126</v>
      </c>
      <c r="U20" t="s">
        <v>966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513</v>
      </c>
      <c r="U21" t="s">
        <v>967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826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29.480000000000004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29.212000000000003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28.944000000000003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28.676000000000002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5"/>
        <v>28.408000000000001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5"/>
        <v>28.14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5"/>
        <v>27.872000000000003</v>
      </c>
      <c r="Q49" s="81"/>
      <c r="R49" s="33"/>
      <c r="T49" s="91" t="s">
        <v>103</v>
      </c>
      <c r="U49" s="86" t="s">
        <v>569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5"/>
        <v>27.604000000000003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5"/>
        <v>27.336000000000002</v>
      </c>
      <c r="Q51" s="81"/>
      <c r="R51" s="33"/>
      <c r="T51" s="91" t="s">
        <v>104</v>
      </c>
      <c r="U51" s="86" t="s">
        <v>664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5"/>
        <v>27.068000000000001</v>
      </c>
      <c r="Q52" s="81"/>
      <c r="R52" s="33"/>
      <c r="T52" s="91" t="s">
        <v>105</v>
      </c>
      <c r="U52" s="86" t="s">
        <v>543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5"/>
        <v>26.8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5"/>
        <v>26.532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5"/>
        <v>26.263999999999999</v>
      </c>
      <c r="Q55" s="81"/>
      <c r="T55" s="91" t="s">
        <v>107</v>
      </c>
      <c r="U55" s="86" t="s">
        <v>665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5"/>
        <v>25.995999999999999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5"/>
        <v>25.727999999999998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5"/>
        <v>25.46</v>
      </c>
      <c r="Q58" s="81"/>
      <c r="T58" s="91" t="s">
        <v>108</v>
      </c>
      <c r="U58" s="86" t="s">
        <v>570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5"/>
        <v>25.192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24.924000000000003</v>
      </c>
      <c r="Q60" s="81"/>
    </row>
    <row r="61" spans="1:21" x14ac:dyDescent="0.25">
      <c r="G61" s="2"/>
      <c r="O61" s="81">
        <v>0.92</v>
      </c>
      <c r="P61" s="81">
        <f t="shared" si="15"/>
        <v>24.656000000000002</v>
      </c>
      <c r="Q61" s="81"/>
    </row>
    <row r="62" spans="1:21" x14ac:dyDescent="0.25">
      <c r="O62" s="81">
        <v>0.91</v>
      </c>
      <c r="P62" s="81">
        <f t="shared" si="15"/>
        <v>24.388000000000002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24.12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41" priority="61">
      <formula>F26&gt;0</formula>
    </cfRule>
    <cfRule type="expression" dxfId="440" priority="62">
      <formula>F26&lt;0</formula>
    </cfRule>
  </conditionalFormatting>
  <conditionalFormatting sqref="H26:H28">
    <cfRule type="expression" dxfId="439" priority="59">
      <formula>H26&gt;0</formula>
    </cfRule>
    <cfRule type="expression" dxfId="438" priority="60">
      <formula>H26&lt;0</formula>
    </cfRule>
  </conditionalFormatting>
  <conditionalFormatting sqref="H29">
    <cfRule type="expression" dxfId="437" priority="57">
      <formula>H29&gt;0</formula>
    </cfRule>
    <cfRule type="expression" dxfId="436" priority="58">
      <formula>H29&lt;0</formula>
    </cfRule>
  </conditionalFormatting>
  <conditionalFormatting sqref="H30">
    <cfRule type="expression" dxfId="435" priority="55">
      <formula>H30&gt;0</formula>
    </cfRule>
    <cfRule type="expression" dxfId="434" priority="56">
      <formula>H30&lt;0</formula>
    </cfRule>
  </conditionalFormatting>
  <conditionalFormatting sqref="H31:H45">
    <cfRule type="expression" dxfId="433" priority="53">
      <formula>H31&gt;0</formula>
    </cfRule>
    <cfRule type="expression" dxfId="432" priority="54">
      <formula>H31&lt;0</formula>
    </cfRule>
  </conditionalFormatting>
  <conditionalFormatting sqref="F22:F25">
    <cfRule type="expression" dxfId="431" priority="51">
      <formula>F22&gt;0</formula>
    </cfRule>
    <cfRule type="expression" dxfId="430" priority="52">
      <formula>F22&lt;0</formula>
    </cfRule>
  </conditionalFormatting>
  <conditionalFormatting sqref="H22:H25">
    <cfRule type="expression" dxfId="429" priority="49">
      <formula>H22&gt;0</formula>
    </cfRule>
    <cfRule type="expression" dxfId="428" priority="50">
      <formula>H22&lt;0</formula>
    </cfRule>
  </conditionalFormatting>
  <conditionalFormatting sqref="F31:F32">
    <cfRule type="expression" dxfId="427" priority="45">
      <formula>F31&gt;0</formula>
    </cfRule>
    <cfRule type="expression" dxfId="426" priority="46">
      <formula>F31&lt;0</formula>
    </cfRule>
  </conditionalFormatting>
  <conditionalFormatting sqref="I26:J28">
    <cfRule type="expression" dxfId="425" priority="43">
      <formula>I26&gt;0</formula>
    </cfRule>
    <cfRule type="expression" dxfId="424" priority="44">
      <formula>I26&lt;0</formula>
    </cfRule>
  </conditionalFormatting>
  <conditionalFormatting sqref="I32:J33 I35:I40 I42:J45">
    <cfRule type="expression" dxfId="423" priority="37">
      <formula>I32&gt;0</formula>
    </cfRule>
    <cfRule type="expression" dxfId="422" priority="38">
      <formula>I32&lt;0</formula>
    </cfRule>
  </conditionalFormatting>
  <conditionalFormatting sqref="I22:J25">
    <cfRule type="expression" dxfId="421" priority="35">
      <formula>I22&gt;0</formula>
    </cfRule>
    <cfRule type="expression" dxfId="420" priority="36">
      <formula>I22&lt;0</formula>
    </cfRule>
  </conditionalFormatting>
  <conditionalFormatting sqref="F33:F42">
    <cfRule type="expression" dxfId="419" priority="33">
      <formula>F33&gt;0</formula>
    </cfRule>
    <cfRule type="expression" dxfId="418" priority="34">
      <formula>F33&lt;0</formula>
    </cfRule>
  </conditionalFormatting>
  <conditionalFormatting sqref="Q8">
    <cfRule type="expression" dxfId="417" priority="29">
      <formula>Q8&gt;0</formula>
    </cfRule>
    <cfRule type="expression" dxfId="416" priority="30">
      <formula>Q8&lt;0</formula>
    </cfRule>
  </conditionalFormatting>
  <conditionalFormatting sqref="Q7">
    <cfRule type="expression" dxfId="415" priority="31">
      <formula>Q7&gt;0</formula>
    </cfRule>
    <cfRule type="expression" dxfId="414" priority="32">
      <formula>Q7&lt;0</formula>
    </cfRule>
  </conditionalFormatting>
  <conditionalFormatting sqref="F68:F72">
    <cfRule type="expression" dxfId="413" priority="27">
      <formula>F68&gt;0</formula>
    </cfRule>
    <cfRule type="expression" dxfId="412" priority="28">
      <formula>F68&lt;0</formula>
    </cfRule>
  </conditionalFormatting>
  <conditionalFormatting sqref="H68:H70">
    <cfRule type="expression" dxfId="411" priority="25">
      <formula>H68&gt;0</formula>
    </cfRule>
    <cfRule type="expression" dxfId="410" priority="26">
      <formula>H68&lt;0</formula>
    </cfRule>
  </conditionalFormatting>
  <conditionalFormatting sqref="H71">
    <cfRule type="expression" dxfId="409" priority="23">
      <formula>H71&gt;0</formula>
    </cfRule>
    <cfRule type="expression" dxfId="408" priority="24">
      <formula>H71&lt;0</formula>
    </cfRule>
  </conditionalFormatting>
  <conditionalFormatting sqref="H72">
    <cfRule type="expression" dxfId="407" priority="21">
      <formula>H72&gt;0</formula>
    </cfRule>
    <cfRule type="expression" dxfId="406" priority="22">
      <formula>H72&lt;0</formula>
    </cfRule>
  </conditionalFormatting>
  <conditionalFormatting sqref="H73:H77">
    <cfRule type="expression" dxfId="405" priority="19">
      <formula>H73&gt;0</formula>
    </cfRule>
    <cfRule type="expression" dxfId="404" priority="20">
      <formula>H73&lt;0</formula>
    </cfRule>
  </conditionalFormatting>
  <conditionalFormatting sqref="F64:F67">
    <cfRule type="expression" dxfId="403" priority="17">
      <formula>F64&gt;0</formula>
    </cfRule>
    <cfRule type="expression" dxfId="402" priority="18">
      <formula>F64&lt;0</formula>
    </cfRule>
  </conditionalFormatting>
  <conditionalFormatting sqref="H64:H67">
    <cfRule type="expression" dxfId="401" priority="15">
      <formula>H64&gt;0</formula>
    </cfRule>
    <cfRule type="expression" dxfId="400" priority="16">
      <formula>H64&lt;0</formula>
    </cfRule>
  </conditionalFormatting>
  <conditionalFormatting sqref="F73:F74">
    <cfRule type="expression" dxfId="399" priority="13">
      <formula>F73&gt;0</formula>
    </cfRule>
    <cfRule type="expression" dxfId="398" priority="14">
      <formula>F73&lt;0</formula>
    </cfRule>
  </conditionalFormatting>
  <conditionalFormatting sqref="I68:I70">
    <cfRule type="expression" dxfId="397" priority="11">
      <formula>I68&gt;0</formula>
    </cfRule>
    <cfRule type="expression" dxfId="396" priority="12">
      <formula>I68&lt;0</formula>
    </cfRule>
  </conditionalFormatting>
  <conditionalFormatting sqref="I71">
    <cfRule type="expression" dxfId="395" priority="9">
      <formula>I71&gt;0</formula>
    </cfRule>
    <cfRule type="expression" dxfId="394" priority="10">
      <formula>I71&lt;0</formula>
    </cfRule>
  </conditionalFormatting>
  <conditionalFormatting sqref="I72">
    <cfRule type="expression" dxfId="393" priority="7">
      <formula>I72&gt;0</formula>
    </cfRule>
    <cfRule type="expression" dxfId="392" priority="8">
      <formula>I72&lt;0</formula>
    </cfRule>
  </conditionalFormatting>
  <conditionalFormatting sqref="I73:I77">
    <cfRule type="expression" dxfId="391" priority="5">
      <formula>I73&gt;0</formula>
    </cfRule>
    <cfRule type="expression" dxfId="390" priority="6">
      <formula>I73&lt;0</formula>
    </cfRule>
  </conditionalFormatting>
  <conditionalFormatting sqref="I64:I67">
    <cfRule type="expression" dxfId="389" priority="3">
      <formula>I64&gt;0</formula>
    </cfRule>
    <cfRule type="expression" dxfId="388" priority="4">
      <formula>I64&lt;0</formula>
    </cfRule>
  </conditionalFormatting>
  <conditionalFormatting sqref="F75">
    <cfRule type="expression" dxfId="387" priority="1">
      <formula>F75&gt;0</formula>
    </cfRule>
    <cfRule type="expression" dxfId="38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63.97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63.97</v>
      </c>
      <c r="R4" s="486">
        <v>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70.367000000000004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69.7273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69.087600000000009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68.447900000000004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67.808199999999999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67.168499999999995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66.528800000000004</v>
      </c>
      <c r="Q49" s="33"/>
      <c r="R49" s="33"/>
      <c r="T49" s="91" t="s">
        <v>121</v>
      </c>
      <c r="U49" s="86" t="s">
        <v>487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65.889099999999999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65.249399999999994</v>
      </c>
      <c r="Q51" s="81"/>
      <c r="R51" s="33"/>
      <c r="T51" s="91" t="s">
        <v>104</v>
      </c>
      <c r="U51" s="86" t="s">
        <v>666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64.609700000000004</v>
      </c>
      <c r="Q52" s="81"/>
      <c r="R52" s="33"/>
      <c r="T52" s="91" t="s">
        <v>105</v>
      </c>
      <c r="U52" s="86" t="s">
        <v>516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63.97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63.330300000000001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62.690599999999996</v>
      </c>
      <c r="Q55" s="81"/>
      <c r="R55" s="33"/>
      <c r="T55" s="91" t="s">
        <v>107</v>
      </c>
      <c r="U55" s="86" t="s">
        <v>667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62.050899999999999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61.411199999999994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60.771499999999996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348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60.131799999999998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59.492100000000001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58.852400000000003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58.212699999999998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57.573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5" priority="11">
      <formula>Q8&gt;0</formula>
    </cfRule>
    <cfRule type="expression" dxfId="384" priority="12">
      <formula>Q8&lt;0</formula>
    </cfRule>
  </conditionalFormatting>
  <conditionalFormatting sqref="Q7">
    <cfRule type="expression" dxfId="383" priority="13">
      <formula>Q7&gt;0</formula>
    </cfRule>
    <cfRule type="expression" dxfId="382" priority="14">
      <formula>Q7&lt;0</formula>
    </cfRule>
  </conditionalFormatting>
  <conditionalFormatting sqref="F22">
    <cfRule type="expression" dxfId="381" priority="9">
      <formula>F22&gt;0</formula>
    </cfRule>
    <cfRule type="expression" dxfId="380" priority="10">
      <formula>F22&lt;0</formula>
    </cfRule>
  </conditionalFormatting>
  <conditionalFormatting sqref="H22">
    <cfRule type="expression" dxfId="379" priority="7">
      <formula>H22&gt;0</formula>
    </cfRule>
    <cfRule type="expression" dxfId="378" priority="8">
      <formula>H22&lt;0</formula>
    </cfRule>
  </conditionalFormatting>
  <conditionalFormatting sqref="F59">
    <cfRule type="expression" dxfId="377" priority="5">
      <formula>F59&gt;0</formula>
    </cfRule>
    <cfRule type="expression" dxfId="376" priority="6">
      <formula>F59&lt;0</formula>
    </cfRule>
  </conditionalFormatting>
  <conditionalFormatting sqref="H59">
    <cfRule type="expression" dxfId="375" priority="3">
      <formula>H59&gt;0</formula>
    </cfRule>
    <cfRule type="expression" dxfId="374" priority="4">
      <formula>H59&lt;0</formula>
    </cfRule>
  </conditionalFormatting>
  <conditionalFormatting sqref="M30">
    <cfRule type="expression" dxfId="373" priority="1">
      <formula>M30&gt;0</formula>
    </cfRule>
    <cfRule type="expression" dxfId="37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93.65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93.65</v>
      </c>
      <c r="R4" s="486">
        <v>-1.46E-2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1" t="s">
        <v>78</v>
      </c>
      <c r="P35" s="81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103.01500000000001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102.07850000000002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101.14200000000001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100.20550000000001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99.269000000000005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98.33250000000001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97.396000000000015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96.459500000000006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95.52300000000001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94.586500000000001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93.65</v>
      </c>
      <c r="Q46" s="2"/>
      <c r="T46" s="111" t="s">
        <v>103</v>
      </c>
      <c r="U46" s="104" t="s">
        <v>405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92.71350000000001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91.777000000000001</v>
      </c>
      <c r="Q48" s="2"/>
      <c r="T48" s="111" t="s">
        <v>104</v>
      </c>
      <c r="U48" s="104" t="s">
        <v>668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90.840500000000006</v>
      </c>
      <c r="T49" s="111" t="s">
        <v>105</v>
      </c>
      <c r="U49" s="104" t="s">
        <v>526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89.903999999999996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88.967500000000001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88.031000000000006</v>
      </c>
      <c r="T52" s="111" t="s">
        <v>107</v>
      </c>
      <c r="U52" s="104" t="s">
        <v>669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87.094500000000011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86.158000000000015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85.221500000000006</v>
      </c>
      <c r="T55" s="111" t="s">
        <v>108</v>
      </c>
      <c r="U55" s="104" t="s">
        <v>571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84.285000000000011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1" priority="19">
      <formula>F27&gt;0</formula>
    </cfRule>
    <cfRule type="expression" dxfId="370" priority="20">
      <formula>F27&lt;0</formula>
    </cfRule>
  </conditionalFormatting>
  <conditionalFormatting sqref="F37:F38">
    <cfRule type="expression" dxfId="369" priority="17">
      <formula>F37&gt;0</formula>
    </cfRule>
    <cfRule type="expression" dxfId="368" priority="18">
      <formula>F37&lt;0</formula>
    </cfRule>
  </conditionalFormatting>
  <conditionalFormatting sqref="H27:H32">
    <cfRule type="expression" dxfId="367" priority="15">
      <formula>H27&gt;0</formula>
    </cfRule>
    <cfRule type="expression" dxfId="366" priority="16">
      <formula>H27&lt;0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140.03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140.03</v>
      </c>
      <c r="R4" s="486">
        <v>-1.84E-2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154.03300000000002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152.6327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151.23240000000001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149.8321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148.43180000000001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400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147.03149999999999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145.63120000000001</v>
      </c>
      <c r="Q49" s="2"/>
      <c r="R49" s="33"/>
      <c r="T49" s="10" t="s">
        <v>103</v>
      </c>
      <c r="U49" s="86" t="s">
        <v>640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144.23089999999999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142.8306</v>
      </c>
      <c r="Q51" s="2"/>
      <c r="R51" s="33"/>
      <c r="T51" s="10" t="s">
        <v>104</v>
      </c>
      <c r="U51" s="86" t="s">
        <v>641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141.43029999999999</v>
      </c>
      <c r="Q52" s="2"/>
      <c r="R52" s="33"/>
      <c r="T52" s="10" t="s">
        <v>105</v>
      </c>
      <c r="U52" s="86" t="s">
        <v>517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140.03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138.62970000000001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137.2294</v>
      </c>
      <c r="Q55" s="2"/>
      <c r="R55" s="33"/>
      <c r="T55" s="10" t="s">
        <v>107</v>
      </c>
      <c r="U55" s="86" t="s">
        <v>642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135.82910000000001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134.4288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133.02850000000001</v>
      </c>
      <c r="T58" s="10" t="s">
        <v>108</v>
      </c>
      <c r="U58" s="86" t="s">
        <v>564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131.62819999999999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130.22790000000001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128.82760000000002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127.4273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126.027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1" priority="25">
      <formula>F24&gt;0</formula>
    </cfRule>
    <cfRule type="expression" dxfId="360" priority="26">
      <formula>F24&lt;0</formula>
    </cfRule>
  </conditionalFormatting>
  <conditionalFormatting sqref="H21:H27">
    <cfRule type="expression" dxfId="359" priority="19">
      <formula>H21&gt;0</formula>
    </cfRule>
    <cfRule type="expression" dxfId="358" priority="20">
      <formula>H21&lt;0</formula>
    </cfRule>
  </conditionalFormatting>
  <conditionalFormatting sqref="F21:F23">
    <cfRule type="expression" dxfId="357" priority="5">
      <formula>F21&gt;0</formula>
    </cfRule>
    <cfRule type="expression" dxfId="356" priority="6">
      <formula>F21&lt;0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249.62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249.62</v>
      </c>
      <c r="R4" s="486">
        <v>2.8999999999999998E-3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1" t="s">
        <v>78</v>
      </c>
      <c r="P41" s="81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274.58200000000005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272.08580000000001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269.58960000000002</v>
      </c>
      <c r="Q44" s="2"/>
      <c r="T44" s="132" t="s">
        <v>99</v>
      </c>
      <c r="U44" s="86" t="s">
        <v>670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267.09340000000003</v>
      </c>
      <c r="Q45" s="2"/>
      <c r="T45" s="132" t="s">
        <v>100</v>
      </c>
      <c r="U45" s="86" t="s">
        <v>671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264.59720000000004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262.101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259.60480000000001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257.10860000000002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254.61240000000001</v>
      </c>
      <c r="Q50" s="2"/>
      <c r="T50" s="132" t="s">
        <v>104</v>
      </c>
      <c r="U50" s="86" t="s">
        <v>672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252.11620000000002</v>
      </c>
      <c r="Q51" s="2"/>
      <c r="T51" s="132" t="s">
        <v>105</v>
      </c>
      <c r="U51" s="86" t="s">
        <v>512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249.62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247.12379999999999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244.6276</v>
      </c>
      <c r="Q54" s="2"/>
      <c r="T54" s="132" t="s">
        <v>107</v>
      </c>
      <c r="U54" s="86" t="s">
        <v>673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242.13139999999999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239.6352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237.13899999999998</v>
      </c>
      <c r="T57" s="132" t="s">
        <v>108</v>
      </c>
      <c r="U57" s="86" t="s">
        <v>572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234.64279999999999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232.14660000000001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229.65040000000002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227.1542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224.65800000000002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1" priority="11">
      <formula>F21&gt;0</formula>
    </cfRule>
    <cfRule type="expression" dxfId="350" priority="12">
      <formula>F21&lt;0</formula>
    </cfRule>
  </conditionalFormatting>
  <conditionalFormatting sqref="H21:H23">
    <cfRule type="expression" dxfId="349" priority="9">
      <formula>H21&gt;0</formula>
    </cfRule>
    <cfRule type="expression" dxfId="348" priority="10">
      <formula>H21&lt;0</formula>
    </cfRule>
  </conditionalFormatting>
  <conditionalFormatting sqref="Q8">
    <cfRule type="expression" dxfId="347" priority="1">
      <formula>Q8&gt;0</formula>
    </cfRule>
    <cfRule type="expression" dxfId="346" priority="2">
      <formula>Q8&lt;0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66.59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66.59</v>
      </c>
      <c r="R4" s="486">
        <v>8.0000000000000004E-4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1" t="s">
        <v>78</v>
      </c>
      <c r="P40" s="81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73.249000000000009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72.583100000000016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71.917200000000008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71.251300000000015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70.585400000000007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69.919500000000014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69.253600000000006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68.587700000000012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67.921800000000005</v>
      </c>
      <c r="Q49" s="2"/>
      <c r="T49" s="91" t="s">
        <v>121</v>
      </c>
      <c r="U49" s="86" t="s">
        <v>351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67.255900000000011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66.59</v>
      </c>
      <c r="Q51" s="2"/>
      <c r="T51" s="91" t="s">
        <v>104</v>
      </c>
      <c r="U51" s="86" t="s">
        <v>706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65.924099999999996</v>
      </c>
      <c r="Q52" s="2"/>
      <c r="T52" s="91" t="s">
        <v>105</v>
      </c>
      <c r="U52" s="86" t="s">
        <v>329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65.258200000000002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64.592299999999994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63.926400000000001</v>
      </c>
      <c r="T55" s="91" t="s">
        <v>107</v>
      </c>
      <c r="U55" s="86" t="s">
        <v>707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63.2605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62.5946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61.928700000000006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61.262800000000006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60.596900000000005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59.931000000000004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3" priority="15">
      <formula>F29&gt;0</formula>
    </cfRule>
    <cfRule type="expression" dxfId="342" priority="16">
      <formula>F29&lt;0</formula>
    </cfRule>
  </conditionalFormatting>
  <conditionalFormatting sqref="F34:F62">
    <cfRule type="expression" dxfId="341" priority="11">
      <formula>F34&gt;0</formula>
    </cfRule>
    <cfRule type="expression" dxfId="340" priority="12">
      <formula>F34&lt;0</formula>
    </cfRule>
  </conditionalFormatting>
  <conditionalFormatting sqref="F34:F62">
    <cfRule type="expression" dxfId="339" priority="13">
      <formula>F34&gt;0</formula>
    </cfRule>
    <cfRule type="expression" dxfId="338" priority="14">
      <formula>F34&lt;0</formula>
    </cfRule>
  </conditionalFormatting>
  <conditionalFormatting sqref="H29:H62">
    <cfRule type="expression" dxfId="337" priority="9">
      <formula>H29&gt;0</formula>
    </cfRule>
    <cfRule type="expression" dxfId="336" priority="10">
      <formula>H29&lt;0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68.84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68.84</v>
      </c>
      <c r="R4" s="505">
        <v>-7.1999999999999998E-3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75.724000000000004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75.035600000000002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74.347200000000015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73.658800000000014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72.970400000000012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72.282000000000011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71.593600000000009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70.905200000000008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70.216800000000006</v>
      </c>
      <c r="Q49" s="2"/>
      <c r="T49" s="91" t="s">
        <v>103</v>
      </c>
      <c r="U49" s="86" t="s">
        <v>674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69.528400000000005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68.84</v>
      </c>
      <c r="Q51" s="2"/>
      <c r="T51" s="91" t="s">
        <v>104</v>
      </c>
      <c r="U51" s="86" t="s">
        <v>675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68.151600000000002</v>
      </c>
      <c r="Q52" s="2"/>
      <c r="T52" s="91" t="s">
        <v>105</v>
      </c>
      <c r="U52" s="86" t="s">
        <v>334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67.463200000000001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66.774799999999999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66.086399999999998</v>
      </c>
      <c r="T55" s="91" t="s">
        <v>107</v>
      </c>
      <c r="U55" s="86" t="s">
        <v>676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65.397999999999996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64.709599999999995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64.021200000000007</v>
      </c>
      <c r="T58" s="91" t="s">
        <v>108</v>
      </c>
      <c r="U58" s="86" t="s">
        <v>573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63.332800000000006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62.644400000000005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61.956000000000003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343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374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409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414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449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7" priority="73">
      <formula>F25&gt;0</formula>
    </cfRule>
    <cfRule type="expression" dxfId="326" priority="74">
      <formula>F25&lt;0</formula>
    </cfRule>
  </conditionalFormatting>
  <conditionalFormatting sqref="F57:F64 F66">
    <cfRule type="expression" dxfId="325" priority="69">
      <formula>F57&gt;0</formula>
    </cfRule>
    <cfRule type="expression" dxfId="324" priority="70">
      <formula>F57&lt;0</formula>
    </cfRule>
  </conditionalFormatting>
  <conditionalFormatting sqref="F57:F64 F66">
    <cfRule type="expression" dxfId="323" priority="71">
      <formula>F57&gt;0</formula>
    </cfRule>
    <cfRule type="expression" dxfId="322" priority="72">
      <formula>F57&lt;0</formula>
    </cfRule>
  </conditionalFormatting>
  <conditionalFormatting sqref="H57:H64 H66">
    <cfRule type="expression" dxfId="321" priority="67">
      <formula>H57&gt;0</formula>
    </cfRule>
    <cfRule type="expression" dxfId="320" priority="68">
      <formula>H57&lt;0</formula>
    </cfRule>
  </conditionalFormatting>
  <conditionalFormatting sqref="Q7">
    <cfRule type="expression" dxfId="319" priority="49">
      <formula>Q7&gt;0</formula>
    </cfRule>
    <cfRule type="expression" dxfId="318" priority="50">
      <formula>Q7&lt;0</formula>
    </cfRule>
  </conditionalFormatting>
  <conditionalFormatting sqref="Q8">
    <cfRule type="expression" dxfId="317" priority="47">
      <formula>Q8&gt;0</formula>
    </cfRule>
    <cfRule type="expression" dxfId="316" priority="48">
      <formula>Q8&lt;0</formula>
    </cfRule>
  </conditionalFormatting>
  <conditionalFormatting sqref="F24">
    <cfRule type="expression" dxfId="315" priority="33">
      <formula>F24&gt;0</formula>
    </cfRule>
    <cfRule type="expression" dxfId="314" priority="34">
      <formula>F24&lt;0</formula>
    </cfRule>
  </conditionalFormatting>
  <conditionalFormatting sqref="H24">
    <cfRule type="expression" dxfId="313" priority="31">
      <formula>H24&gt;0</formula>
    </cfRule>
    <cfRule type="expression" dxfId="312" priority="32">
      <formula>H24&lt;0</formula>
    </cfRule>
  </conditionalFormatting>
  <conditionalFormatting sqref="M67">
    <cfRule type="expression" dxfId="311" priority="29">
      <formula>M67&gt;0</formula>
    </cfRule>
    <cfRule type="expression" dxfId="310" priority="30">
      <formula>M67&lt;0</formula>
    </cfRule>
  </conditionalFormatting>
  <conditionalFormatting sqref="F65">
    <cfRule type="expression" dxfId="309" priority="25">
      <formula>F65&gt;0</formula>
    </cfRule>
    <cfRule type="expression" dxfId="308" priority="26">
      <formula>F65&lt;0</formula>
    </cfRule>
  </conditionalFormatting>
  <conditionalFormatting sqref="F65">
    <cfRule type="expression" dxfId="307" priority="27">
      <formula>F65&gt;0</formula>
    </cfRule>
    <cfRule type="expression" dxfId="306" priority="28">
      <formula>F65&lt;0</formula>
    </cfRule>
  </conditionalFormatting>
  <conditionalFormatting sqref="H65">
    <cfRule type="expression" dxfId="305" priority="23">
      <formula>H65&gt;0</formula>
    </cfRule>
    <cfRule type="expression" dxfId="304" priority="24">
      <formula>H65&lt;0</formula>
    </cfRule>
  </conditionalFormatting>
  <conditionalFormatting sqref="F93:F97 H93:H97 H99:H124 F99:F124">
    <cfRule type="expression" dxfId="303" priority="19">
      <formula>F93&gt;0</formula>
    </cfRule>
    <cfRule type="expression" dxfId="302" priority="20">
      <formula>F93&lt;0</formula>
    </cfRule>
  </conditionalFormatting>
  <conditionalFormatting sqref="F125:F132 F134">
    <cfRule type="expression" dxfId="301" priority="15">
      <formula>F125&gt;0</formula>
    </cfRule>
    <cfRule type="expression" dxfId="300" priority="16">
      <formula>F125&lt;0</formula>
    </cfRule>
  </conditionalFormatting>
  <conditionalFormatting sqref="F125:F132 F134">
    <cfRule type="expression" dxfId="299" priority="17">
      <formula>F125&gt;0</formula>
    </cfRule>
    <cfRule type="expression" dxfId="298" priority="18">
      <formula>F125&lt;0</formula>
    </cfRule>
  </conditionalFormatting>
  <conditionalFormatting sqref="H125:H132 H134">
    <cfRule type="expression" dxfId="297" priority="13">
      <formula>H125&gt;0</formula>
    </cfRule>
    <cfRule type="expression" dxfId="296" priority="14">
      <formula>H125&lt;0</formula>
    </cfRule>
  </conditionalFormatting>
  <conditionalFormatting sqref="F92">
    <cfRule type="expression" dxfId="295" priority="11">
      <formula>F92&gt;0</formula>
    </cfRule>
    <cfRule type="expression" dxfId="294" priority="12">
      <formula>F92&lt;0</formula>
    </cfRule>
  </conditionalFormatting>
  <conditionalFormatting sqref="H92">
    <cfRule type="expression" dxfId="293" priority="9">
      <formula>H92&gt;0</formula>
    </cfRule>
    <cfRule type="expression" dxfId="292" priority="10">
      <formula>H92&lt;0</formula>
    </cfRule>
  </conditionalFormatting>
  <conditionalFormatting sqref="F133">
    <cfRule type="expression" dxfId="291" priority="5">
      <formula>F133&gt;0</formula>
    </cfRule>
    <cfRule type="expression" dxfId="290" priority="6">
      <formula>F133&lt;0</formula>
    </cfRule>
  </conditionalFormatting>
  <conditionalFormatting sqref="F133">
    <cfRule type="expression" dxfId="289" priority="7">
      <formula>F133&gt;0</formula>
    </cfRule>
    <cfRule type="expression" dxfId="288" priority="8">
      <formula>F133&lt;0</formula>
    </cfRule>
  </conditionalFormatting>
  <conditionalFormatting sqref="H133">
    <cfRule type="expression" dxfId="287" priority="3">
      <formula>H133&gt;0</formula>
    </cfRule>
    <cfRule type="expression" dxfId="286" priority="4">
      <formula>H133&lt;0</formula>
    </cfRule>
  </conditionalFormatting>
  <conditionalFormatting sqref="F98 H98">
    <cfRule type="expression" dxfId="285" priority="1">
      <formula>F98&gt;0</formula>
    </cfRule>
    <cfRule type="expression" dxfId="28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53.46</v>
      </c>
      <c r="R4" s="507">
        <v>1.7299999999999999E-2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5346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1586.4699999999971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388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7.8257361839451395E-2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1" t="s">
        <v>78</v>
      </c>
      <c r="P42" s="81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58.806000000000004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58.271400000000007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57.736800000000002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57.202200000000005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56.667600000000007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56.133000000000003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55.598400000000005</v>
      </c>
      <c r="Q49" s="2"/>
      <c r="T49" s="91" t="s">
        <v>121</v>
      </c>
      <c r="U49" s="86" t="s">
        <v>338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55.063800000000001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54.529200000000003</v>
      </c>
      <c r="Q51" s="2"/>
      <c r="T51" s="91" t="s">
        <v>104</v>
      </c>
      <c r="U51" s="86" t="s">
        <v>677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53.994599999999998</v>
      </c>
      <c r="Q52" s="2"/>
      <c r="T52" s="91" t="s">
        <v>105</v>
      </c>
      <c r="U52" s="86" t="s">
        <v>328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53.46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52.925400000000003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52.390799999999999</v>
      </c>
      <c r="T55" s="91" t="s">
        <v>107</v>
      </c>
      <c r="U55" s="86" t="s">
        <v>603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51.856200000000001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51.321599999999997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50.786999999999999</v>
      </c>
      <c r="T58" s="91" t="s">
        <v>108</v>
      </c>
      <c r="U58" s="86" t="s">
        <v>574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50.252399999999994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49.717800000000004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49.183200000000006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48.648600000000002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48.114000000000004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3" priority="55">
      <formula>F45&gt;0</formula>
    </cfRule>
    <cfRule type="expression" dxfId="282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1" priority="57">
      <formula>F40&gt;0</formula>
    </cfRule>
    <cfRule type="expression" dxfId="280" priority="58">
      <formula>F40&lt;0</formula>
    </cfRule>
  </conditionalFormatting>
  <conditionalFormatting sqref="F45:F59 F61:F91 F93:F102">
    <cfRule type="expression" dxfId="279" priority="53">
      <formula>F45&gt;0</formula>
    </cfRule>
    <cfRule type="expression" dxfId="278" priority="54">
      <formula>F45&lt;0</formula>
    </cfRule>
  </conditionalFormatting>
  <conditionalFormatting sqref="H40:H59 H61:H91 H93:H102">
    <cfRule type="expression" dxfId="277" priority="51">
      <formula>H40&gt;0</formula>
    </cfRule>
    <cfRule type="expression" dxfId="276" priority="52">
      <formula>H40&lt;0</formula>
    </cfRule>
  </conditionalFormatting>
  <conditionalFormatting sqref="F36:F39">
    <cfRule type="expression" dxfId="275" priority="49">
      <formula>F36&gt;0</formula>
    </cfRule>
    <cfRule type="expression" dxfId="274" priority="50">
      <formula>F36&lt;0</formula>
    </cfRule>
  </conditionalFormatting>
  <conditionalFormatting sqref="H36:H39">
    <cfRule type="expression" dxfId="273" priority="47">
      <formula>H36&gt;0</formula>
    </cfRule>
    <cfRule type="expression" dxfId="272" priority="48">
      <formula>H36&lt;0</formula>
    </cfRule>
  </conditionalFormatting>
  <conditionalFormatting sqref="Q7">
    <cfRule type="expression" dxfId="271" priority="41">
      <formula>Q7&gt;0</formula>
    </cfRule>
    <cfRule type="expression" dxfId="270" priority="42">
      <formula>Q7&lt;0</formula>
    </cfRule>
  </conditionalFormatting>
  <conditionalFormatting sqref="Q8">
    <cfRule type="expression" dxfId="269" priority="39">
      <formula>Q8&gt;0</formula>
    </cfRule>
    <cfRule type="expression" dxfId="268" priority="40">
      <formula>Q8&lt;0</formula>
    </cfRule>
  </conditionalFormatting>
  <conditionalFormatting sqref="Q10">
    <cfRule type="expression" dxfId="267" priority="37">
      <formula>Q10&gt;0</formula>
    </cfRule>
    <cfRule type="expression" dxfId="266" priority="38">
      <formula>Q10&lt;0</formula>
    </cfRule>
  </conditionalFormatting>
  <conditionalFormatting sqref="F60">
    <cfRule type="expression" dxfId="265" priority="35">
      <formula>F60&gt;0</formula>
    </cfRule>
    <cfRule type="expression" dxfId="264" priority="36">
      <formula>F60&lt;0</formula>
    </cfRule>
  </conditionalFormatting>
  <conditionalFormatting sqref="F60">
    <cfRule type="expression" dxfId="263" priority="33">
      <formula>F60&gt;0</formula>
    </cfRule>
    <cfRule type="expression" dxfId="262" priority="34">
      <formula>F60&lt;0</formula>
    </cfRule>
  </conditionalFormatting>
  <conditionalFormatting sqref="H60">
    <cfRule type="expression" dxfId="261" priority="31">
      <formula>H60&gt;0</formula>
    </cfRule>
    <cfRule type="expression" dxfId="260" priority="32">
      <formula>H60&lt;0</formula>
    </cfRule>
  </conditionalFormatting>
  <conditionalFormatting sqref="F92">
    <cfRule type="expression" dxfId="259" priority="29">
      <formula>F92&gt;0</formula>
    </cfRule>
    <cfRule type="expression" dxfId="258" priority="30">
      <formula>F92&lt;0</formula>
    </cfRule>
  </conditionalFormatting>
  <conditionalFormatting sqref="F92">
    <cfRule type="expression" dxfId="257" priority="27">
      <formula>F92&gt;0</formula>
    </cfRule>
    <cfRule type="expression" dxfId="256" priority="28">
      <formula>F92&lt;0</formula>
    </cfRule>
  </conditionalFormatting>
  <conditionalFormatting sqref="H92">
    <cfRule type="expression" dxfId="255" priority="25">
      <formula>H92&gt;0</formula>
    </cfRule>
    <cfRule type="expression" dxfId="254" priority="26">
      <formula>H92&lt;0</formula>
    </cfRule>
  </conditionalFormatting>
  <conditionalFormatting sqref="F169:F183 F185:F215 F217:F226">
    <cfRule type="expression" dxfId="253" priority="21">
      <formula>F169&gt;0</formula>
    </cfRule>
    <cfRule type="expression" dxfId="252" priority="22">
      <formula>F169&lt;0</formula>
    </cfRule>
  </conditionalFormatting>
  <conditionalFormatting sqref="F164:F168">
    <cfRule type="expression" dxfId="251" priority="23">
      <formula>F164&gt;0</formula>
    </cfRule>
    <cfRule type="expression" dxfId="250" priority="24">
      <formula>F164&lt;0</formula>
    </cfRule>
  </conditionalFormatting>
  <conditionalFormatting sqref="F169:F183 F185:F215 F217:F226">
    <cfRule type="expression" dxfId="249" priority="19">
      <formula>F169&gt;0</formula>
    </cfRule>
    <cfRule type="expression" dxfId="248" priority="20">
      <formula>F169&lt;0</formula>
    </cfRule>
  </conditionalFormatting>
  <conditionalFormatting sqref="H164:H183 H185:H215 H217:H226">
    <cfRule type="expression" dxfId="247" priority="17">
      <formula>H164&gt;0</formula>
    </cfRule>
    <cfRule type="expression" dxfId="246" priority="18">
      <formula>H164&lt;0</formula>
    </cfRule>
  </conditionalFormatting>
  <conditionalFormatting sqref="F160:F163">
    <cfRule type="expression" dxfId="245" priority="15">
      <formula>F160&gt;0</formula>
    </cfRule>
    <cfRule type="expression" dxfId="244" priority="16">
      <formula>F160&lt;0</formula>
    </cfRule>
  </conditionalFormatting>
  <conditionalFormatting sqref="H160:H163">
    <cfRule type="expression" dxfId="243" priority="13">
      <formula>H160&gt;0</formula>
    </cfRule>
    <cfRule type="expression" dxfId="242" priority="14">
      <formula>H160&lt;0</formula>
    </cfRule>
  </conditionalFormatting>
  <conditionalFormatting sqref="F184">
    <cfRule type="expression" dxfId="241" priority="11">
      <formula>F184&gt;0</formula>
    </cfRule>
    <cfRule type="expression" dxfId="240" priority="12">
      <formula>F184&lt;0</formula>
    </cfRule>
  </conditionalFormatting>
  <conditionalFormatting sqref="F184">
    <cfRule type="expression" dxfId="239" priority="9">
      <formula>F184&gt;0</formula>
    </cfRule>
    <cfRule type="expression" dxfId="238" priority="10">
      <formula>F184&lt;0</formula>
    </cfRule>
  </conditionalFormatting>
  <conditionalFormatting sqref="H184">
    <cfRule type="expression" dxfId="237" priority="7">
      <formula>H184&gt;0</formula>
    </cfRule>
    <cfRule type="expression" dxfId="236" priority="8">
      <formula>H184&lt;0</formula>
    </cfRule>
  </conditionalFormatting>
  <conditionalFormatting sqref="F216">
    <cfRule type="expression" dxfId="235" priority="5">
      <formula>F216&gt;0</formula>
    </cfRule>
    <cfRule type="expression" dxfId="234" priority="6">
      <formula>F216&lt;0</formula>
    </cfRule>
  </conditionalFormatting>
  <conditionalFormatting sqref="F216">
    <cfRule type="expression" dxfId="233" priority="3">
      <formula>F216&gt;0</formula>
    </cfRule>
    <cfRule type="expression" dxfId="232" priority="4">
      <formula>F216&lt;0</formula>
    </cfRule>
  </conditionalFormatting>
  <conditionalFormatting sqref="H216">
    <cfRule type="expression" dxfId="231" priority="1">
      <formula>H216&gt;0</formula>
    </cfRule>
    <cfRule type="expression" dxfId="230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337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817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823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20.04</v>
      </c>
      <c r="R4" s="486">
        <v>1.21E-2</v>
      </c>
      <c r="U4" t="s">
        <v>824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6012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340.9700000000048</v>
      </c>
      <c r="R7">
        <v>100</v>
      </c>
      <c r="T7" s="1">
        <v>43103</v>
      </c>
      <c r="U7" t="s">
        <v>891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56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9.4022834116856968E-3</v>
      </c>
      <c r="U9" t="s">
        <v>985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1.437125748502994E-2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>C24*(E24-D24)</f>
        <v>203.99999999999991</v>
      </c>
      <c r="G24" s="39">
        <f>D24*C24</f>
        <v>3976</v>
      </c>
      <c r="H24" s="226">
        <f>(E24-D24)/D24</f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>C25*(E25-D25)</f>
        <v>-15.990000000000038</v>
      </c>
      <c r="G25" s="39">
        <f>D25*C25</f>
        <v>5955.9900000000007</v>
      </c>
      <c r="H25" s="226">
        <f>(E25-D25)/D25</f>
        <v>-2.6846922174147431E-3</v>
      </c>
      <c r="I25" s="227"/>
      <c r="J25" s="743">
        <v>269</v>
      </c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  <c r="J26" s="743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22.044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0">O44*$Q$4</f>
        <v>21.843600000000002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0"/>
        <v>21.6432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0"/>
        <v>21.442800000000002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0"/>
        <v>21.2424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0"/>
        <v>21.042000000000002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0"/>
        <v>20.8416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0"/>
        <v>20.641200000000001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0"/>
        <v>20.440799999999999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0"/>
        <v>20.240400000000001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0"/>
        <v>20.04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0"/>
        <v>19.839599999999997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0"/>
        <v>19.639199999999999</v>
      </c>
      <c r="Q55" s="81"/>
    </row>
    <row r="56" spans="1:18" x14ac:dyDescent="0.25">
      <c r="O56" s="81">
        <v>0.97</v>
      </c>
      <c r="P56" s="81">
        <f t="shared" si="0"/>
        <v>19.438799999999997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19.238399999999999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0"/>
        <v>19.037999999999997</v>
      </c>
      <c r="Q58" s="81"/>
    </row>
    <row r="59" spans="1:18" x14ac:dyDescent="0.25">
      <c r="A59" s="379" t="s">
        <v>337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18.837599999999998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18.6372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18.436800000000002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18.2364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18.036000000000001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371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3">C87*(E87-D87)</f>
        <v>-53.688000000000216</v>
      </c>
      <c r="G87" s="776">
        <f t="shared" ref="G87:G106" si="4">D87*C87</f>
        <v>2532.8879999999999</v>
      </c>
      <c r="H87" s="777">
        <f t="shared" ref="H87:H106" si="5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3"/>
        <v>-150.49599999999998</v>
      </c>
      <c r="G88" s="776">
        <f t="shared" si="4"/>
        <v>4907.2960000000003</v>
      </c>
      <c r="H88" s="778">
        <f t="shared" si="5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3"/>
        <v>31.056000000000097</v>
      </c>
      <c r="G89" s="776">
        <f t="shared" si="4"/>
        <v>2403.3440000000001</v>
      </c>
      <c r="H89" s="778">
        <f t="shared" si="5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3"/>
        <v>300.49599999999998</v>
      </c>
      <c r="G90" s="776">
        <f t="shared" si="4"/>
        <v>2357.1039999999998</v>
      </c>
      <c r="H90" s="778">
        <f t="shared" si="5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3"/>
        <v>-990.89999999999986</v>
      </c>
      <c r="G91" s="776">
        <f t="shared" si="4"/>
        <v>4085.1</v>
      </c>
      <c r="H91" s="778">
        <f t="shared" si="5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3"/>
        <v>-1311.3</v>
      </c>
      <c r="G92" s="776">
        <f t="shared" si="4"/>
        <v>4085.1</v>
      </c>
      <c r="H92" s="778">
        <f t="shared" si="5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3"/>
        <v>-749.14400000000001</v>
      </c>
      <c r="G93" s="776">
        <f t="shared" si="4"/>
        <v>2229.1440000000002</v>
      </c>
      <c r="H93" s="778">
        <f t="shared" si="5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3"/>
        <v>-925.93800000000033</v>
      </c>
      <c r="G94" s="776">
        <f t="shared" si="4"/>
        <v>3984.1379999999999</v>
      </c>
      <c r="H94" s="778">
        <f t="shared" si="5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3"/>
        <v>-642.77000000000021</v>
      </c>
      <c r="G95" s="776">
        <f t="shared" si="4"/>
        <v>2489.77</v>
      </c>
      <c r="H95" s="778">
        <f t="shared" si="5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3"/>
        <v>-538.16399999999976</v>
      </c>
      <c r="G96" s="776">
        <f t="shared" si="4"/>
        <v>3925.7639999999997</v>
      </c>
      <c r="H96" s="778">
        <f t="shared" si="5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3"/>
        <v>-1031.4000000000001</v>
      </c>
      <c r="G97" s="776">
        <f t="shared" si="4"/>
        <v>3925.7999999999997</v>
      </c>
      <c r="H97" s="778">
        <f t="shared" si="5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3"/>
        <v>-1115.3799999999999</v>
      </c>
      <c r="G98" s="776">
        <f t="shared" si="4"/>
        <v>5505.78</v>
      </c>
      <c r="H98" s="778">
        <f t="shared" si="5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3"/>
        <v>-1434.58</v>
      </c>
      <c r="G99" s="776">
        <f t="shared" si="4"/>
        <v>5505.78</v>
      </c>
      <c r="H99" s="778">
        <f t="shared" si="5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3"/>
        <v>-2289.6000000000008</v>
      </c>
      <c r="G100" s="776">
        <f t="shared" si="4"/>
        <v>7761.6</v>
      </c>
      <c r="H100" s="778">
        <f t="shared" si="5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3"/>
        <v>-1871.0440000000003</v>
      </c>
      <c r="G101" s="776">
        <f t="shared" si="4"/>
        <v>5345.8440000000001</v>
      </c>
      <c r="H101" s="778">
        <f t="shared" si="5"/>
        <v>-0.34999973811431839</v>
      </c>
      <c r="I101" s="779" t="s">
        <v>809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3"/>
        <v>-1072.2600000000004</v>
      </c>
      <c r="G102" s="776">
        <f t="shared" si="4"/>
        <v>4124.26</v>
      </c>
      <c r="H102" s="778">
        <f t="shared" si="5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3"/>
        <v>-912.00000000000045</v>
      </c>
      <c r="G103" s="776">
        <f t="shared" si="4"/>
        <v>4124</v>
      </c>
      <c r="H103" s="778">
        <f t="shared" si="5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3"/>
        <v>-964</v>
      </c>
      <c r="G104" s="776">
        <f t="shared" si="4"/>
        <v>4104</v>
      </c>
      <c r="H104" s="778">
        <f t="shared" si="5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3"/>
        <v>-260.04000000000008</v>
      </c>
      <c r="G105" s="776">
        <f t="shared" si="4"/>
        <v>4104.04</v>
      </c>
      <c r="H105" s="778">
        <f t="shared" si="5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3"/>
        <v>200.9999999999998</v>
      </c>
      <c r="G106" s="776">
        <f t="shared" si="4"/>
        <v>1973</v>
      </c>
      <c r="H106" s="778">
        <f t="shared" si="5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9" priority="99">
      <formula>F26&gt;0</formula>
    </cfRule>
    <cfRule type="expression" dxfId="228" priority="100">
      <formula>F26&lt;0</formula>
    </cfRule>
  </conditionalFormatting>
  <conditionalFormatting sqref="H26:H28">
    <cfRule type="expression" dxfId="227" priority="97">
      <formula>H26&gt;0</formula>
    </cfRule>
    <cfRule type="expression" dxfId="226" priority="98">
      <formula>H26&lt;0</formula>
    </cfRule>
  </conditionalFormatting>
  <conditionalFormatting sqref="H29:H30">
    <cfRule type="expression" dxfId="225" priority="93">
      <formula>H29&gt;0</formula>
    </cfRule>
    <cfRule type="expression" dxfId="224" priority="94">
      <formula>H29&lt;0</formula>
    </cfRule>
  </conditionalFormatting>
  <conditionalFormatting sqref="H31:H55">
    <cfRule type="expression" dxfId="223" priority="91">
      <formula>H31&gt;0</formula>
    </cfRule>
    <cfRule type="expression" dxfId="222" priority="92">
      <formula>H31&lt;0</formula>
    </cfRule>
  </conditionalFormatting>
  <conditionalFormatting sqref="F31">
    <cfRule type="expression" dxfId="221" priority="85">
      <formula>F31&gt;0</formula>
    </cfRule>
    <cfRule type="expression" dxfId="220" priority="86">
      <formula>F31&lt;0</formula>
    </cfRule>
  </conditionalFormatting>
  <conditionalFormatting sqref="I25:I27">
    <cfRule type="expression" dxfId="219" priority="83">
      <formula>I25&gt;0</formula>
    </cfRule>
    <cfRule type="expression" dxfId="218" priority="84">
      <formula>I25&lt;0</formula>
    </cfRule>
  </conditionalFormatting>
  <conditionalFormatting sqref="I28">
    <cfRule type="expression" dxfId="217" priority="81">
      <formula>I28&gt;0</formula>
    </cfRule>
    <cfRule type="expression" dxfId="216" priority="82">
      <formula>I28&lt;0</formula>
    </cfRule>
  </conditionalFormatting>
  <conditionalFormatting sqref="I29">
    <cfRule type="expression" dxfId="215" priority="79">
      <formula>I29&gt;0</formula>
    </cfRule>
    <cfRule type="expression" dxfId="214" priority="80">
      <formula>I29&lt;0</formula>
    </cfRule>
  </conditionalFormatting>
  <conditionalFormatting sqref="I30:I33 I35 I38:J38 I40:J55">
    <cfRule type="expression" dxfId="213" priority="77">
      <formula>I30&gt;0</formula>
    </cfRule>
    <cfRule type="expression" dxfId="212" priority="78">
      <formula>I30&lt;0</formula>
    </cfRule>
  </conditionalFormatting>
  <conditionalFormatting sqref="I21:J24">
    <cfRule type="expression" dxfId="211" priority="75">
      <formula>I21&gt;0</formula>
    </cfRule>
    <cfRule type="expression" dxfId="210" priority="76">
      <formula>I21&lt;0</formula>
    </cfRule>
  </conditionalFormatting>
  <conditionalFormatting sqref="F32:F55">
    <cfRule type="expression" dxfId="209" priority="73">
      <formula>F32&gt;0</formula>
    </cfRule>
    <cfRule type="expression" dxfId="208" priority="74">
      <formula>F32&lt;0</formula>
    </cfRule>
  </conditionalFormatting>
  <conditionalFormatting sqref="Q8">
    <cfRule type="expression" dxfId="207" priority="69">
      <formula>Q8&gt;0</formula>
    </cfRule>
    <cfRule type="expression" dxfId="206" priority="70">
      <formula>Q8&lt;0</formula>
    </cfRule>
  </conditionalFormatting>
  <conditionalFormatting sqref="Q7">
    <cfRule type="expression" dxfId="205" priority="71">
      <formula>Q7&gt;0</formula>
    </cfRule>
    <cfRule type="expression" dxfId="204" priority="72">
      <formula>Q7&lt;0</formula>
    </cfRule>
  </conditionalFormatting>
  <conditionalFormatting sqref="F82">
    <cfRule type="expression" dxfId="203" priority="57">
      <formula>F82&gt;0</formula>
    </cfRule>
    <cfRule type="expression" dxfId="202" priority="58">
      <formula>F82&lt;0</formula>
    </cfRule>
  </conditionalFormatting>
  <conditionalFormatting sqref="H82">
    <cfRule type="expression" dxfId="201" priority="55">
      <formula>H82&gt;0</formula>
    </cfRule>
    <cfRule type="expression" dxfId="200" priority="56">
      <formula>H82&lt;0</formula>
    </cfRule>
  </conditionalFormatting>
  <conditionalFormatting sqref="I82">
    <cfRule type="expression" dxfId="199" priority="43">
      <formula>I82&gt;0</formula>
    </cfRule>
    <cfRule type="expression" dxfId="198" priority="44">
      <formula>I82&lt;0</formula>
    </cfRule>
  </conditionalFormatting>
  <conditionalFormatting sqref="F25">
    <cfRule type="expression" dxfId="197" priority="39">
      <formula>F25&gt;0</formula>
    </cfRule>
    <cfRule type="expression" dxfId="196" priority="40">
      <formula>F25&lt;0</formula>
    </cfRule>
  </conditionalFormatting>
  <conditionalFormatting sqref="H25">
    <cfRule type="expression" dxfId="195" priority="37">
      <formula>H25&gt;0</formula>
    </cfRule>
    <cfRule type="expression" dxfId="194" priority="38">
      <formula>H25&lt;0</formula>
    </cfRule>
  </conditionalFormatting>
  <conditionalFormatting sqref="F88:F92">
    <cfRule type="expression" dxfId="193" priority="35">
      <formula>F88&gt;0</formula>
    </cfRule>
    <cfRule type="expression" dxfId="192" priority="36">
      <formula>F88&lt;0</formula>
    </cfRule>
  </conditionalFormatting>
  <conditionalFormatting sqref="H88:H90">
    <cfRule type="expression" dxfId="191" priority="33">
      <formula>H88&gt;0</formula>
    </cfRule>
    <cfRule type="expression" dxfId="190" priority="34">
      <formula>H88&lt;0</formula>
    </cfRule>
  </conditionalFormatting>
  <conditionalFormatting sqref="H91:H92">
    <cfRule type="expression" dxfId="189" priority="31">
      <formula>H91&gt;0</formula>
    </cfRule>
    <cfRule type="expression" dxfId="188" priority="32">
      <formula>H91&lt;0</formula>
    </cfRule>
  </conditionalFormatting>
  <conditionalFormatting sqref="H93:H118">
    <cfRule type="expression" dxfId="187" priority="29">
      <formula>H93&gt;0</formula>
    </cfRule>
    <cfRule type="expression" dxfId="186" priority="30">
      <formula>H93&lt;0</formula>
    </cfRule>
  </conditionalFormatting>
  <conditionalFormatting sqref="F83:F86">
    <cfRule type="expression" dxfId="185" priority="27">
      <formula>F83&gt;0</formula>
    </cfRule>
    <cfRule type="expression" dxfId="184" priority="28">
      <formula>F83&lt;0</formula>
    </cfRule>
  </conditionalFormatting>
  <conditionalFormatting sqref="H83:H86">
    <cfRule type="expression" dxfId="183" priority="25">
      <formula>H83&gt;0</formula>
    </cfRule>
    <cfRule type="expression" dxfId="182" priority="26">
      <formula>H83&lt;0</formula>
    </cfRule>
  </conditionalFormatting>
  <conditionalFormatting sqref="F93">
    <cfRule type="expression" dxfId="181" priority="23">
      <formula>F93&gt;0</formula>
    </cfRule>
    <cfRule type="expression" dxfId="180" priority="24">
      <formula>F93&lt;0</formula>
    </cfRule>
  </conditionalFormatting>
  <conditionalFormatting sqref="I87:I89">
    <cfRule type="expression" dxfId="179" priority="21">
      <formula>I87&gt;0</formula>
    </cfRule>
    <cfRule type="expression" dxfId="178" priority="22">
      <formula>I87&lt;0</formula>
    </cfRule>
  </conditionalFormatting>
  <conditionalFormatting sqref="I90">
    <cfRule type="expression" dxfId="177" priority="19">
      <formula>I90&gt;0</formula>
    </cfRule>
    <cfRule type="expression" dxfId="176" priority="20">
      <formula>I90&lt;0</formula>
    </cfRule>
  </conditionalFormatting>
  <conditionalFormatting sqref="I91">
    <cfRule type="expression" dxfId="175" priority="17">
      <formula>I91&gt;0</formula>
    </cfRule>
    <cfRule type="expression" dxfId="174" priority="18">
      <formula>I91&lt;0</formula>
    </cfRule>
  </conditionalFormatting>
  <conditionalFormatting sqref="I92:I95 I97 I100 I102:I118">
    <cfRule type="expression" dxfId="173" priority="15">
      <formula>I92&gt;0</formula>
    </cfRule>
    <cfRule type="expression" dxfId="172" priority="16">
      <formula>I92&lt;0</formula>
    </cfRule>
  </conditionalFormatting>
  <conditionalFormatting sqref="I83:I86">
    <cfRule type="expression" dxfId="171" priority="13">
      <formula>I83&gt;0</formula>
    </cfRule>
    <cfRule type="expression" dxfId="170" priority="14">
      <formula>I83&lt;0</formula>
    </cfRule>
  </conditionalFormatting>
  <conditionalFormatting sqref="F94:F118">
    <cfRule type="expression" dxfId="169" priority="11">
      <formula>F94&gt;0</formula>
    </cfRule>
    <cfRule type="expression" dxfId="168" priority="12">
      <formula>F94&lt;0</formula>
    </cfRule>
  </conditionalFormatting>
  <conditionalFormatting sqref="F87">
    <cfRule type="expression" dxfId="167" priority="9">
      <formula>F87&gt;0</formula>
    </cfRule>
    <cfRule type="expression" dxfId="166" priority="10">
      <formula>F87&lt;0</formula>
    </cfRule>
  </conditionalFormatting>
  <conditionalFormatting sqref="H87">
    <cfRule type="expression" dxfId="165" priority="7">
      <formula>H87&gt;0</formula>
    </cfRule>
    <cfRule type="expression" dxfId="164" priority="8">
      <formula>H87&lt;0</formula>
    </cfRule>
  </conditionalFormatting>
  <conditionalFormatting sqref="F21:F24">
    <cfRule type="expression" dxfId="163" priority="5">
      <formula>F21&gt;0</formula>
    </cfRule>
    <cfRule type="expression" dxfId="162" priority="6">
      <formula>F21&lt;0</formula>
    </cfRule>
  </conditionalFormatting>
  <conditionalFormatting sqref="H21:H24">
    <cfRule type="expression" dxfId="161" priority="3">
      <formula>H21&gt;0</formula>
    </cfRule>
    <cfRule type="expression" dxfId="160" priority="4">
      <formula>H21&lt;0</formula>
    </cfRule>
  </conditionalFormatting>
  <conditionalFormatting sqref="J25:J37">
    <cfRule type="expression" dxfId="159" priority="1">
      <formula>J25&gt;0</formula>
    </cfRule>
    <cfRule type="expression" dxfId="158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105.98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105.98</v>
      </c>
      <c r="R4" s="486">
        <v>-4.1999999999999997E-3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1" t="s">
        <v>78</v>
      </c>
      <c r="P40" s="81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116.57800000000002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115.51820000000001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114.45840000000001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113.39860000000002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112.33880000000001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111.27900000000001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110.21920000000001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109.15940000000001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108.09960000000001</v>
      </c>
      <c r="Q49" s="2"/>
      <c r="T49" s="91" t="s">
        <v>103</v>
      </c>
      <c r="U49" s="86" t="s">
        <v>531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107.0398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105.98</v>
      </c>
      <c r="Q51" s="2"/>
      <c r="T51" s="91" t="s">
        <v>104</v>
      </c>
      <c r="U51" s="86" t="s">
        <v>678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104.92020000000001</v>
      </c>
      <c r="Q52" s="2"/>
      <c r="T52" s="91" t="s">
        <v>105</v>
      </c>
      <c r="U52" s="86" t="s">
        <v>679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103.8604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102.8006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101.74079999999999</v>
      </c>
      <c r="T55" s="91" t="s">
        <v>107</v>
      </c>
      <c r="U55" s="86" t="s">
        <v>680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100.681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99.621200000000002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98.561400000000006</v>
      </c>
      <c r="T58" s="91" t="s">
        <v>108</v>
      </c>
      <c r="U58" s="86" t="s">
        <v>553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97.50160000000001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96.441800000000001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95.382000000000005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7" priority="15">
      <formula>F25&gt;0</formula>
    </cfRule>
    <cfRule type="expression" dxfId="156" priority="16">
      <formula>F25&lt;0</formula>
    </cfRule>
  </conditionalFormatting>
  <conditionalFormatting sqref="F32:F70">
    <cfRule type="expression" dxfId="155" priority="11">
      <formula>F32&gt;0</formula>
    </cfRule>
    <cfRule type="expression" dxfId="154" priority="12">
      <formula>F32&lt;0</formula>
    </cfRule>
  </conditionalFormatting>
  <conditionalFormatting sqref="F32:F70">
    <cfRule type="expression" dxfId="153" priority="13">
      <formula>F32&gt;0</formula>
    </cfRule>
    <cfRule type="expression" dxfId="152" priority="14">
      <formula>F32&lt;0</formula>
    </cfRule>
  </conditionalFormatting>
  <conditionalFormatting sqref="H25 H30:H70">
    <cfRule type="expression" dxfId="151" priority="9">
      <formula>H25&gt;0</formula>
    </cfRule>
    <cfRule type="expression" dxfId="150" priority="10">
      <formula>H25&lt;0</formula>
    </cfRule>
  </conditionalFormatting>
  <conditionalFormatting sqref="F26:F29">
    <cfRule type="expression" dxfId="149" priority="7">
      <formula>F26&gt;0</formula>
    </cfRule>
    <cfRule type="expression" dxfId="148" priority="8">
      <formula>F26&lt;0</formula>
    </cfRule>
  </conditionalFormatting>
  <conditionalFormatting sqref="H26:H29">
    <cfRule type="expression" dxfId="147" priority="5">
      <formula>H26&gt;0</formula>
    </cfRule>
    <cfRule type="expression" dxfId="146" priority="6">
      <formula>H26&lt;0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719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8.7200000000000006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8.7200000000000006</v>
      </c>
      <c r="R4" s="486">
        <v>-5.4199999999999998E-2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513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1" t="s">
        <v>78</v>
      </c>
      <c r="P40" s="811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9.5920000000000023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9.5048000000000012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9.417600000000002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298</v>
      </c>
      <c r="J44" s="39"/>
      <c r="K44" s="39"/>
      <c r="O44" s="81">
        <v>1.07</v>
      </c>
      <c r="P44" s="81">
        <f t="shared" si="7"/>
        <v>9.3304000000000009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9.2432000000000016</v>
      </c>
      <c r="Q45" s="2"/>
      <c r="T45" s="91" t="s">
        <v>99</v>
      </c>
      <c r="U45" s="86" t="s">
        <v>681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9.1560000000000006</v>
      </c>
      <c r="Q46" s="2"/>
      <c r="T46" s="91" t="s">
        <v>100</v>
      </c>
      <c r="U46" s="86" t="s">
        <v>682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305</v>
      </c>
      <c r="J47" s="39"/>
      <c r="K47" s="39"/>
      <c r="O47" s="81">
        <v>1.04</v>
      </c>
      <c r="P47" s="81">
        <f t="shared" si="7"/>
        <v>9.0688000000000013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8.9816000000000003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8.894400000000001</v>
      </c>
      <c r="Q49" s="2"/>
      <c r="T49" s="91" t="s">
        <v>121</v>
      </c>
      <c r="U49" s="86" t="s">
        <v>435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8.8071999999999999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8.7200000000000006</v>
      </c>
      <c r="Q51" s="2"/>
      <c r="T51" s="91" t="s">
        <v>104</v>
      </c>
      <c r="U51" s="86" t="s">
        <v>683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8.6328000000000014</v>
      </c>
      <c r="Q52" s="2"/>
      <c r="T52" s="91" t="s">
        <v>105</v>
      </c>
      <c r="U52" s="86" t="s">
        <v>536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8.5456000000000003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8.458400000000001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8.3712</v>
      </c>
      <c r="T55" s="91" t="s">
        <v>107</v>
      </c>
      <c r="U55" s="86" t="s">
        <v>684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8.2840000000000007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8.1967999999999996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8.1096000000000004</v>
      </c>
      <c r="T58" s="91" t="s">
        <v>108</v>
      </c>
      <c r="U58" s="86" t="s">
        <v>575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8.0224000000000011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7.9352000000000009</v>
      </c>
    </row>
    <row r="61" spans="1:21" x14ac:dyDescent="0.25">
      <c r="A61" t="s">
        <v>357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7.8480000000000008</v>
      </c>
    </row>
    <row r="62" spans="1:21" x14ac:dyDescent="0.25">
      <c r="A62" t="s">
        <v>364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365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408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411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457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461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474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475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41" priority="25">
      <formula>F34&gt;0</formula>
    </cfRule>
    <cfRule type="expression" dxfId="140" priority="26">
      <formula>F34&lt;0</formula>
    </cfRule>
  </conditionalFormatting>
  <conditionalFormatting sqref="H124:H131">
    <cfRule type="expression" dxfId="139" priority="23">
      <formula>H124&gt;0</formula>
    </cfRule>
    <cfRule type="expression" dxfId="138" priority="24">
      <formula>H124&lt;0</formula>
    </cfRule>
  </conditionalFormatting>
  <conditionalFormatting sqref="H132">
    <cfRule type="expression" dxfId="137" priority="21">
      <formula>H132&gt;0</formula>
    </cfRule>
    <cfRule type="expression" dxfId="136" priority="22">
      <formula>H132&lt;0</formula>
    </cfRule>
  </conditionalFormatting>
  <conditionalFormatting sqref="Q8">
    <cfRule type="expression" dxfId="135" priority="11">
      <formula>Q8&gt;0</formula>
    </cfRule>
    <cfRule type="expression" dxfId="134" priority="12">
      <formula>Q8&lt;0</formula>
    </cfRule>
  </conditionalFormatting>
  <conditionalFormatting sqref="Q7">
    <cfRule type="expression" dxfId="133" priority="13">
      <formula>Q7&gt;0</formula>
    </cfRule>
    <cfRule type="expression" dxfId="132" priority="14">
      <formula>Q7&lt;0</formula>
    </cfRule>
  </conditionalFormatting>
  <conditionalFormatting sqref="F36:F39">
    <cfRule type="expression" dxfId="131" priority="9">
      <formula>F36&gt;0</formula>
    </cfRule>
    <cfRule type="expression" dxfId="130" priority="10">
      <formula>F36&lt;0</formula>
    </cfRule>
  </conditionalFormatting>
  <conditionalFormatting sqref="H36:H39">
    <cfRule type="expression" dxfId="129" priority="7">
      <formula>H36&gt;0</formula>
    </cfRule>
    <cfRule type="expression" dxfId="128" priority="8">
      <formula>H36&lt;0</formula>
    </cfRule>
  </conditionalFormatting>
  <conditionalFormatting sqref="K65:K99">
    <cfRule type="expression" dxfId="127" priority="5">
      <formula>K65&gt;0</formula>
    </cfRule>
    <cfRule type="expression" dxfId="126" priority="6">
      <formula>K65&lt;0</formula>
    </cfRule>
  </conditionalFormatting>
  <conditionalFormatting sqref="K72">
    <cfRule type="expression" dxfId="125" priority="3">
      <formula>K72&gt;0</formula>
    </cfRule>
    <cfRule type="expression" dxfId="124" priority="4">
      <formula>K72&lt;0</formula>
    </cfRule>
  </conditionalFormatting>
  <conditionalFormatting sqref="M69">
    <cfRule type="expression" dxfId="123" priority="1">
      <formula>M69&gt;0</formula>
    </cfRule>
    <cfRule type="expression" dxfId="12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857</v>
      </c>
      <c r="W2" t="s">
        <v>855</v>
      </c>
      <c r="X2" s="755" t="s">
        <v>839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858</v>
      </c>
      <c r="X3" s="755" t="s">
        <v>840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80.91</v>
      </c>
      <c r="R4" s="486">
        <v>1.9E-2</v>
      </c>
      <c r="U4" t="s">
        <v>859</v>
      </c>
      <c r="X4" s="755" t="s">
        <v>841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4045.5</v>
      </c>
      <c r="T5" s="1"/>
      <c r="X5" s="755" t="s">
        <v>842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866</v>
      </c>
      <c r="AF5" s="754" t="s">
        <v>866</v>
      </c>
      <c r="AG5" s="754" t="s">
        <v>866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869</v>
      </c>
      <c r="X6" s="755" t="s">
        <v>843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1273.1299999999896</v>
      </c>
      <c r="R7">
        <v>50</v>
      </c>
      <c r="X7" s="755" t="s">
        <v>844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462.99999999999955</v>
      </c>
      <c r="T8" s="1">
        <v>43109</v>
      </c>
      <c r="U8" t="s">
        <v>906</v>
      </c>
      <c r="X8" s="755" t="s">
        <v>856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0.12923935799023015</v>
      </c>
      <c r="U9" t="s">
        <v>926</v>
      </c>
      <c r="X9" s="755" t="s">
        <v>867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2.5707576319367199E-2</v>
      </c>
      <c r="R11">
        <f>0.52</f>
        <v>0.52</v>
      </c>
      <c r="T11" s="1">
        <v>43112</v>
      </c>
      <c r="U11" t="s">
        <v>923</v>
      </c>
      <c r="X11" s="755" t="s">
        <v>853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927</v>
      </c>
      <c r="W13" t="s">
        <v>854</v>
      </c>
      <c r="X13" s="755" t="s">
        <v>845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925</v>
      </c>
      <c r="X14" s="755" t="s">
        <v>846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924</v>
      </c>
      <c r="X15" s="755" t="s">
        <v>847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848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944</v>
      </c>
      <c r="X17" s="755" t="s">
        <v>849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961</v>
      </c>
      <c r="X18" s="755" t="s">
        <v>850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928</v>
      </c>
      <c r="X19" s="755" t="s">
        <v>851</v>
      </c>
      <c r="Y19" s="757">
        <v>0.03</v>
      </c>
      <c r="Z19" s="757">
        <v>0.05</v>
      </c>
      <c r="AA19" s="81" t="s">
        <v>866</v>
      </c>
      <c r="AB19" s="2" t="s">
        <v>866</v>
      </c>
      <c r="AC19" s="781" t="s">
        <v>866</v>
      </c>
      <c r="AD19" s="754" t="s">
        <v>866</v>
      </c>
      <c r="AE19" s="754" t="s">
        <v>866</v>
      </c>
      <c r="AF19" s="754">
        <v>0.02</v>
      </c>
      <c r="AG19" s="754" t="s">
        <v>866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852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844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856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853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513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802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812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1" t="s">
        <v>78</v>
      </c>
      <c r="P42" s="811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875</v>
      </c>
      <c r="J43" s="10"/>
      <c r="K43" s="39">
        <v>419</v>
      </c>
      <c r="O43" s="81">
        <v>1.1000000000000001</v>
      </c>
      <c r="P43" s="81">
        <f>O43*$Q$4</f>
        <v>89.001000000000005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903</v>
      </c>
      <c r="J44" s="10"/>
      <c r="K44" s="39">
        <v>481</v>
      </c>
      <c r="O44" s="81">
        <v>1.0900000000000001</v>
      </c>
      <c r="P44" s="81">
        <f t="shared" ref="P44:P63" si="23">O44*$Q$4</f>
        <v>88.191900000000004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87.382800000000003</v>
      </c>
      <c r="Q45" s="2"/>
      <c r="T45" s="91" t="s">
        <v>99</v>
      </c>
      <c r="U45" s="86" t="s">
        <v>685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86.573700000000002</v>
      </c>
      <c r="Q46" s="2"/>
      <c r="T46" s="91" t="s">
        <v>100</v>
      </c>
      <c r="U46" s="86" t="s">
        <v>686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85.764600000000002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84.955500000000001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84.1464</v>
      </c>
      <c r="Q49" s="2"/>
      <c r="T49" s="91" t="s">
        <v>103</v>
      </c>
      <c r="U49" s="86" t="s">
        <v>576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83.337299999999999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82.528199999999998</v>
      </c>
      <c r="Q51" s="2"/>
      <c r="T51" s="91" t="s">
        <v>104</v>
      </c>
      <c r="U51" s="86" t="s">
        <v>687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81.719099999999997</v>
      </c>
      <c r="Q52" s="2"/>
      <c r="T52" s="91" t="s">
        <v>105</v>
      </c>
      <c r="U52" s="86" t="s">
        <v>425</v>
      </c>
      <c r="V52" s="86"/>
    </row>
    <row r="53" spans="1:22" x14ac:dyDescent="0.25">
      <c r="O53" s="81">
        <v>1</v>
      </c>
      <c r="P53" s="81">
        <f t="shared" si="23"/>
        <v>80.91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80.100899999999996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79.291799999999995</v>
      </c>
      <c r="Q55" s="2"/>
      <c r="T55" s="91" t="s">
        <v>107</v>
      </c>
      <c r="U55" s="86" t="s">
        <v>688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78.482699999999994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77.673599999999993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76.864499999999992</v>
      </c>
      <c r="T58" s="91" t="s">
        <v>108</v>
      </c>
      <c r="U58" s="86" t="s">
        <v>577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76.055399999999992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75.246300000000005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74.437200000000004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73.628100000000003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72.819000000000003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513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307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319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349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369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384</v>
      </c>
      <c r="J182" s="370"/>
      <c r="K182" s="370"/>
      <c r="L182" s="370"/>
    </row>
    <row r="183" spans="1:12" x14ac:dyDescent="0.25">
      <c r="A183" s="370" t="s">
        <v>369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407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349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420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438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441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455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407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749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736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21" priority="80">
      <formula>F24&gt;0</formula>
    </cfRule>
    <cfRule type="expression" dxfId="120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9" priority="63">
      <formula>F30&gt;0</formula>
    </cfRule>
    <cfRule type="expression" dxfId="118" priority="64">
      <formula>F30&lt;0</formula>
    </cfRule>
  </conditionalFormatting>
  <conditionalFormatting sqref="H30:I30 H43 H31:H33">
    <cfRule type="expression" dxfId="117" priority="61">
      <formula>H30&gt;0</formula>
    </cfRule>
    <cfRule type="expression" dxfId="116" priority="62">
      <formula>H30&lt;0</formula>
    </cfRule>
  </conditionalFormatting>
  <conditionalFormatting sqref="Q8">
    <cfRule type="expression" dxfId="115" priority="55">
      <formula>Q8&gt;0</formula>
    </cfRule>
    <cfRule type="expression" dxfId="114" priority="56">
      <formula>Q8&lt;0</formula>
    </cfRule>
  </conditionalFormatting>
  <conditionalFormatting sqref="Q7">
    <cfRule type="expression" dxfId="113" priority="57">
      <formula>Q7&gt;0</formula>
    </cfRule>
    <cfRule type="expression" dxfId="112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11" priority="43">
      <formula>F115&gt;0</formula>
    </cfRule>
    <cfRule type="expression" dxfId="110" priority="44">
      <formula>F115&lt;0</formula>
    </cfRule>
  </conditionalFormatting>
  <conditionalFormatting sqref="F112:F114">
    <cfRule type="expression" dxfId="109" priority="41">
      <formula>F112&gt;0</formula>
    </cfRule>
    <cfRule type="expression" dxfId="108" priority="42">
      <formula>F112&lt;0</formula>
    </cfRule>
  </conditionalFormatting>
  <conditionalFormatting sqref="H112:I112">
    <cfRule type="expression" dxfId="107" priority="39">
      <formula>H112&gt;0</formula>
    </cfRule>
    <cfRule type="expression" dxfId="106" priority="40">
      <formula>H112&lt;0</formula>
    </cfRule>
  </conditionalFormatting>
  <conditionalFormatting sqref="H113:I113">
    <cfRule type="expression" dxfId="105" priority="37">
      <formula>H113&gt;0</formula>
    </cfRule>
    <cfRule type="expression" dxfId="104" priority="38">
      <formula>H113&lt;0</formula>
    </cfRule>
  </conditionalFormatting>
  <conditionalFormatting sqref="H114:I114">
    <cfRule type="expression" dxfId="103" priority="35">
      <formula>H114&gt;0</formula>
    </cfRule>
    <cfRule type="expression" dxfId="102" priority="36">
      <formula>H114&lt;0</formula>
    </cfRule>
  </conditionalFormatting>
  <conditionalFormatting sqref="F105:F111">
    <cfRule type="expression" dxfId="101" priority="33">
      <formula>F105&gt;0</formula>
    </cfRule>
    <cfRule type="expression" dxfId="100" priority="34">
      <formula>F105&lt;0</formula>
    </cfRule>
  </conditionalFormatting>
  <conditionalFormatting sqref="H105:I111">
    <cfRule type="expression" dxfId="99" priority="31">
      <formula>H105&gt;0</formula>
    </cfRule>
    <cfRule type="expression" dxfId="98" priority="32">
      <formula>H105&lt;0</formula>
    </cfRule>
  </conditionalFormatting>
  <conditionalFormatting sqref="I117 F117:F119">
    <cfRule type="expression" dxfId="97" priority="29">
      <formula>F117&gt;0</formula>
    </cfRule>
    <cfRule type="expression" dxfId="96" priority="30">
      <formula>F117&lt;0</formula>
    </cfRule>
  </conditionalFormatting>
  <conditionalFormatting sqref="F189:F196 H189:H196">
    <cfRule type="expression" dxfId="95" priority="27">
      <formula>F189&gt;0</formula>
    </cfRule>
    <cfRule type="expression" dxfId="94" priority="28">
      <formula>F189&lt;0</formula>
    </cfRule>
  </conditionalFormatting>
  <conditionalFormatting sqref="H202 F202">
    <cfRule type="expression" dxfId="93" priority="25">
      <formula>F202&gt;0</formula>
    </cfRule>
    <cfRule type="expression" dxfId="92" priority="26">
      <formula>F202&lt;0</formula>
    </cfRule>
  </conditionalFormatting>
  <conditionalFormatting sqref="I204">
    <cfRule type="expression" dxfId="91" priority="23">
      <formula>I204&gt;0</formula>
    </cfRule>
    <cfRule type="expression" dxfId="90" priority="24">
      <formula>I204&lt;0</formula>
    </cfRule>
  </conditionalFormatting>
  <conditionalFormatting sqref="H204 F204">
    <cfRule type="expression" dxfId="89" priority="21">
      <formula>F204&gt;0</formula>
    </cfRule>
    <cfRule type="expression" dxfId="88" priority="22">
      <formula>F204&lt;0</formula>
    </cfRule>
  </conditionalFormatting>
  <conditionalFormatting sqref="M54">
    <cfRule type="expression" dxfId="87" priority="19">
      <formula>M54&gt;0</formula>
    </cfRule>
    <cfRule type="expression" dxfId="86" priority="20">
      <formula>M54&lt;0</formula>
    </cfRule>
  </conditionalFormatting>
  <conditionalFormatting sqref="K33:K49">
    <cfRule type="expression" dxfId="85" priority="17">
      <formula>K33&gt;0</formula>
    </cfRule>
    <cfRule type="expression" dxfId="84" priority="18">
      <formula>K33&lt;0</formula>
    </cfRule>
  </conditionalFormatting>
  <conditionalFormatting sqref="Q10">
    <cfRule type="expression" dxfId="83" priority="15">
      <formula>Q10&gt;0</formula>
    </cfRule>
    <cfRule type="expression" dxfId="82" priority="16">
      <formula>Q10&lt;0</formula>
    </cfRule>
  </conditionalFormatting>
  <conditionalFormatting sqref="Z10">
    <cfRule type="expression" dxfId="81" priority="13">
      <formula>Z10&gt;0</formula>
    </cfRule>
    <cfRule type="expression" dxfId="80" priority="14">
      <formula>Z10&lt;0</formula>
    </cfRule>
  </conditionalFormatting>
  <conditionalFormatting sqref="AA10:AE10">
    <cfRule type="expression" dxfId="79" priority="11">
      <formula>AA10&gt;0</formula>
    </cfRule>
    <cfRule type="expression" dxfId="78" priority="12">
      <formula>AA10&lt;0</formula>
    </cfRule>
  </conditionalFormatting>
  <conditionalFormatting sqref="Z24">
    <cfRule type="expression" dxfId="77" priority="9">
      <formula>Z24&gt;0</formula>
    </cfRule>
    <cfRule type="expression" dxfId="76" priority="10">
      <formula>Z24&lt;0</formula>
    </cfRule>
  </conditionalFormatting>
  <conditionalFormatting sqref="AF10:AG10">
    <cfRule type="expression" dxfId="75" priority="1">
      <formula>AF10&gt;0</formula>
    </cfRule>
    <cfRule type="expression" dxfId="74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73.510000000000005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73.510000000000005</v>
      </c>
      <c r="R4" s="486">
        <v>-5.4999999999999997E-3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1" t="s">
        <v>78</v>
      </c>
      <c r="P42" s="81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80.861000000000018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80.125900000000016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79.390800000000013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78.65570000000001</v>
      </c>
      <c r="Q46" s="81"/>
      <c r="T46" s="91" t="s">
        <v>100</v>
      </c>
      <c r="U46" s="86" t="s">
        <v>689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77.920600000000007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77.185500000000005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76.450400000000002</v>
      </c>
      <c r="Q49" s="81"/>
      <c r="T49" s="91" t="s">
        <v>121</v>
      </c>
      <c r="U49" s="86" t="s">
        <v>367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75.715300000000013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74.980200000000011</v>
      </c>
      <c r="Q51" s="81"/>
      <c r="T51" s="91" t="s">
        <v>104</v>
      </c>
      <c r="U51" s="86" t="s">
        <v>690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74.245100000000008</v>
      </c>
      <c r="Q52" s="81"/>
      <c r="T52" s="91" t="s">
        <v>105</v>
      </c>
      <c r="U52" s="86" t="s">
        <v>691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73.510000000000005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72.774900000000002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72.0398</v>
      </c>
      <c r="Q55" s="81"/>
      <c r="T55" s="91" t="s">
        <v>107</v>
      </c>
      <c r="U55" s="86" t="s">
        <v>692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71.304699999999997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70.569600000000008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69.834500000000006</v>
      </c>
      <c r="Q58" s="81"/>
      <c r="T58" s="91" t="s">
        <v>108</v>
      </c>
      <c r="U58" s="86" t="s">
        <v>544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69.099400000000003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68.364300000000014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67.629200000000012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66.894100000000009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66.159000000000006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52.98</v>
      </c>
      <c r="R4" s="486">
        <v>-3.5900000000000001E-2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5298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-71.009999999999309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-120.95999999999913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-2.2321626289915242E-2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3.6995092487731224E-2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5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513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356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445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1" t="s">
        <v>78</v>
      </c>
      <c r="P41" s="81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58.277999999999999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57.748200000000004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57.218400000000003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56.688600000000001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56.158799999999999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55.628999999999998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55.099199999999996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800</v>
      </c>
      <c r="J49" s="39">
        <v>-948</v>
      </c>
      <c r="K49" s="39">
        <v>46.9</v>
      </c>
      <c r="O49" s="81">
        <v>1.03</v>
      </c>
      <c r="P49" s="81">
        <f t="shared" si="17"/>
        <v>54.569400000000002</v>
      </c>
      <c r="Q49" s="2"/>
      <c r="T49" s="91" t="s">
        <v>121</v>
      </c>
      <c r="U49" s="127" t="s">
        <v>541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54.0396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814</v>
      </c>
      <c r="J51" s="39">
        <v>-829</v>
      </c>
      <c r="K51" s="39"/>
      <c r="O51" s="81">
        <v>1.01</v>
      </c>
      <c r="P51" s="81">
        <f t="shared" si="17"/>
        <v>53.509799999999998</v>
      </c>
      <c r="Q51" s="2"/>
      <c r="T51" s="91" t="s">
        <v>104</v>
      </c>
      <c r="U51" s="127" t="s">
        <v>693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52.98</v>
      </c>
      <c r="Q52" s="2"/>
      <c r="T52" s="91" t="s">
        <v>105</v>
      </c>
      <c r="U52" s="127" t="s">
        <v>694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52.450199999999995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51.920399999999994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51.390599999999992</v>
      </c>
      <c r="T55" s="91" t="s">
        <v>107</v>
      </c>
      <c r="U55" s="127" t="s">
        <v>695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50.860799999999998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50.330999999999996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49.801199999999994</v>
      </c>
      <c r="T58" s="91" t="s">
        <v>108</v>
      </c>
      <c r="U58" s="127" t="s">
        <v>578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49.2714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48.741599999999998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48.211799999999997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47.681999999999995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7" priority="17">
      <formula>F22&gt;0</formula>
    </cfRule>
    <cfRule type="expression" dxfId="66" priority="18">
      <formula>F22&lt;0</formula>
    </cfRule>
  </conditionalFormatting>
  <conditionalFormatting sqref="Q8">
    <cfRule type="expression" dxfId="65" priority="11">
      <formula>Q8&gt;0</formula>
    </cfRule>
    <cfRule type="expression" dxfId="64" priority="12">
      <formula>Q8&lt;0</formula>
    </cfRule>
  </conditionalFormatting>
  <conditionalFormatting sqref="Q7">
    <cfRule type="expression" dxfId="63" priority="13">
      <formula>Q7&gt;0</formula>
    </cfRule>
    <cfRule type="expression" dxfId="62" priority="14">
      <formula>Q7&lt;0</formula>
    </cfRule>
  </conditionalFormatting>
  <conditionalFormatting sqref="M68">
    <cfRule type="expression" dxfId="61" priority="9">
      <formula>M68&gt;0</formula>
    </cfRule>
    <cfRule type="expression" dxfId="60" priority="10">
      <formula>M68&lt;0</formula>
    </cfRule>
  </conditionalFormatting>
  <conditionalFormatting sqref="J36">
    <cfRule type="expression" dxfId="59" priority="7">
      <formula>J36&gt;0</formula>
    </cfRule>
    <cfRule type="expression" dxfId="58" priority="8">
      <formula>J36&lt;0</formula>
    </cfRule>
  </conditionalFormatting>
  <conditionalFormatting sqref="J37:J49 J50:K64">
    <cfRule type="expression" dxfId="57" priority="5">
      <formula>J37&gt;0</formula>
    </cfRule>
    <cfRule type="expression" dxfId="56" priority="6">
      <formula>J37&lt;0</formula>
    </cfRule>
  </conditionalFormatting>
  <conditionalFormatting sqref="Q10">
    <cfRule type="expression" dxfId="55" priority="3">
      <formula>Q10&gt;0</formula>
    </cfRule>
    <cfRule type="expression" dxfId="54" priority="4">
      <formula>Q10&lt;0</formula>
    </cfRule>
  </conditionalFormatting>
  <conditionalFormatting sqref="Q9">
    <cfRule type="expression" dxfId="53" priority="1">
      <formula>Q9&gt;0</formula>
    </cfRule>
    <cfRule type="expression" dxfId="52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40.770000000000003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40.770000000000003</v>
      </c>
      <c r="R4" s="486">
        <v>-7.7999999999999996E-3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8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8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1" t="s">
        <v>78</v>
      </c>
      <c r="P41" s="81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44.847000000000008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44.43930000000001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44.031600000000005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43.623900000000006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43.216200000000008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42.808500000000002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42.400800000000004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41.993100000000005</v>
      </c>
      <c r="Q49" s="2"/>
      <c r="T49" s="10" t="s">
        <v>103</v>
      </c>
      <c r="U49" s="10" t="s">
        <v>545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41.585400000000007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41.177700000000002</v>
      </c>
      <c r="Q51" s="2"/>
      <c r="T51" s="10" t="s">
        <v>104</v>
      </c>
      <c r="U51" s="10" t="s">
        <v>696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40.770000000000003</v>
      </c>
      <c r="Q52" s="2"/>
      <c r="T52" s="10" t="s">
        <v>105</v>
      </c>
      <c r="U52" s="10" t="s">
        <v>496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40.362300000000005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39.954599999999999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39.546900000000001</v>
      </c>
      <c r="T55" s="10" t="s">
        <v>107</v>
      </c>
      <c r="U55" s="10" t="s">
        <v>697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39.139200000000002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38.731500000000004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38.323799999999999</v>
      </c>
      <c r="T58" s="10" t="s">
        <v>108</v>
      </c>
      <c r="U58" s="10" t="s">
        <v>579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37.916100000000007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37.508400000000002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37.100700000000003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36.693000000000005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207.84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207.84</v>
      </c>
      <c r="R4" s="486">
        <v>-1.32E-2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1" t="s">
        <v>78</v>
      </c>
      <c r="P45" s="811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228.62400000000002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226.54560000000001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224.46720000000002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222.3888</v>
      </c>
      <c r="Q49" s="2"/>
      <c r="T49" s="91" t="s">
        <v>103</v>
      </c>
      <c r="U49" s="424" t="s">
        <v>580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220.31040000000002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218.232</v>
      </c>
      <c r="Q51" s="2"/>
      <c r="T51" s="91" t="s">
        <v>104</v>
      </c>
      <c r="U51" s="424" t="s">
        <v>698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216.15360000000001</v>
      </c>
      <c r="Q52" s="2"/>
      <c r="T52" s="91" t="s">
        <v>105</v>
      </c>
      <c r="U52" s="424" t="s">
        <v>546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214.0752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211.99680000000001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209.91839999999999</v>
      </c>
      <c r="Q55" s="2"/>
      <c r="T55" s="91" t="s">
        <v>107</v>
      </c>
      <c r="U55" s="424" t="s">
        <v>699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207.84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205.76160000000002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203.6832</v>
      </c>
      <c r="Q58" s="2"/>
      <c r="T58" s="91" t="s">
        <v>108</v>
      </c>
      <c r="U58" s="424" t="s">
        <v>537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201.60480000000001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199.5264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197.44800000000001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195.36959999999999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193.2912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191.21280000000002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189.1344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187.05600000000001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45.15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45.15</v>
      </c>
      <c r="R4" s="486">
        <v>3.3E-3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49.664999999999999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49.213500000000003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48.762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48.310500000000005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47.859000000000002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47.407499999999999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46.956000000000003</v>
      </c>
      <c r="Q49" s="2"/>
      <c r="T49" s="91" t="s">
        <v>121</v>
      </c>
      <c r="U49" s="424" t="s">
        <v>383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46.5045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46.052999999999997</v>
      </c>
      <c r="Q51" s="2"/>
      <c r="T51" s="91" t="s">
        <v>104</v>
      </c>
      <c r="U51" s="424" t="s">
        <v>700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45.601500000000001</v>
      </c>
      <c r="Q52" s="2"/>
      <c r="T52" s="91" t="s">
        <v>105</v>
      </c>
      <c r="U52" s="424" t="s">
        <v>460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44.698499999999996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44.247</v>
      </c>
      <c r="Q55" s="2"/>
      <c r="T55" s="91" t="s">
        <v>107</v>
      </c>
      <c r="U55" s="424" t="s">
        <v>701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43.795499999999997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43.343999999999994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42.892499999999998</v>
      </c>
      <c r="Q58" s="2"/>
      <c r="T58" s="91" t="s">
        <v>108</v>
      </c>
      <c r="U58" s="424" t="s">
        <v>581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42.440999999999995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41.9895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41.538000000000004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41.086500000000001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40.634999999999998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126.46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126.46</v>
      </c>
      <c r="R4" s="486">
        <v>-2.1499999999999998E-2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1" t="s">
        <v>78</v>
      </c>
      <c r="Q39" s="81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139.10599999999999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137.84139999999999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136.57679999999999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135.31219999999999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134.04759999999999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132.78299999999999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131.51839999999999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130.25379999999998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128.98919999999998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127.7246</v>
      </c>
      <c r="T49" s="91" t="s">
        <v>121</v>
      </c>
      <c r="U49" s="86" t="s">
        <v>383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126.46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125.19539999999999</v>
      </c>
      <c r="T51" s="91" t="s">
        <v>104</v>
      </c>
      <c r="U51" s="86" t="s">
        <v>702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123.93079999999999</v>
      </c>
      <c r="T52" s="91" t="s">
        <v>105</v>
      </c>
      <c r="U52" s="86" t="s">
        <v>518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122.66619999999999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121.40159999999999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120.13699999999999</v>
      </c>
      <c r="T55" s="91" t="s">
        <v>107</v>
      </c>
      <c r="U55" s="86" t="s">
        <v>703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118.87239999999998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117.6078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116.3432</v>
      </c>
      <c r="T58" s="91" t="s">
        <v>108</v>
      </c>
      <c r="U58" s="86" t="s">
        <v>582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115.07859999999999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113.81399999999999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226.66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226.66</v>
      </c>
      <c r="R4" s="486">
        <v>-1.17E-2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1" t="s">
        <v>78</v>
      </c>
      <c r="P41" s="81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249.32600000000002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247.05940000000001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244.7928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242.52620000000002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240.25960000000001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237.99299999999999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235.72640000000001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233.4598</v>
      </c>
      <c r="Q49" s="81"/>
      <c r="T49" s="91" t="s">
        <v>103</v>
      </c>
      <c r="U49" s="86" t="s">
        <v>532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231.19319999999999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228.92660000000001</v>
      </c>
      <c r="Q51" s="81"/>
      <c r="T51" s="91" t="s">
        <v>104</v>
      </c>
      <c r="U51" s="86" t="s">
        <v>704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226.66</v>
      </c>
      <c r="Q52" s="81"/>
      <c r="T52" s="91" t="s">
        <v>105</v>
      </c>
      <c r="U52" s="86" t="s">
        <v>527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224.39339999999999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222.1268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219.86019999999999</v>
      </c>
      <c r="Q55" s="81"/>
      <c r="T55" s="91" t="s">
        <v>107</v>
      </c>
      <c r="U55" s="86" t="s">
        <v>705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217.59359999999998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215.327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213.06039999999999</v>
      </c>
      <c r="Q58" s="81"/>
      <c r="T58" s="91" t="s">
        <v>108</v>
      </c>
      <c r="U58" s="86" t="s">
        <v>583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210.7938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208.52719999999999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206.26060000000001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203.994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91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2018-02-26T01:26:18Z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